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mc:AlternateContent xmlns:mc="http://schemas.openxmlformats.org/markup-compatibility/2006">
    <mc:Choice Requires="x15">
      <x15ac:absPath xmlns:x15ac="http://schemas.microsoft.com/office/spreadsheetml/2010/11/ac" url="C:\Users\Kirill\Documents\doc-frtb\excel\"/>
    </mc:Choice>
  </mc:AlternateContent>
  <xr:revisionPtr revIDLastSave="0" documentId="13_ncr:1_{0C16237B-9880-459D-98EE-F02AC1CD7B4B}" xr6:coauthVersionLast="45" xr6:coauthVersionMax="45" xr10:uidLastSave="{00000000-0000-0000-0000-000000000000}"/>
  <bookViews>
    <workbookView xWindow="-120" yWindow="-120" windowWidth="29040" windowHeight="15225" tabRatio="741" xr2:uid="{00000000-000D-0000-FFFF-FFFF00000000}"/>
  </bookViews>
  <sheets>
    <sheet name="Summary" sheetId="41" r:id="rId1"/>
    <sheet name="Top Level" sheetId="43" r:id="rId2"/>
    <sheet name="RiskType" sheetId="42" r:id="rId3"/>
    <sheet name="RiskType_Curvature" sheetId="69" r:id="rId4"/>
    <sheet name="DRC" sheetId="74" r:id="rId5"/>
    <sheet name="RRAO" sheetId="77" r:id="rId6"/>
    <sheet name="Delta_RiskType_GIRR" sheetId="39" r:id="rId7"/>
    <sheet name="Delta_RiskType_FX" sheetId="66" r:id="rId8"/>
    <sheet name="Vega_RiskType_GIRR" sheetId="67" r:id="rId9"/>
    <sheet name="Vega_RiskType_FX" sheetId="68" r:id="rId10"/>
    <sheet name="Curvature_RiskType_GIRR" sheetId="70" r:id="rId11"/>
    <sheet name="Curvature_RiskType_FX" sheetId="73" r:id="rId12"/>
    <sheet name="Bucket" sheetId="45" r:id="rId13"/>
    <sheet name="Bucket_Curvature" sheetId="72" r:id="rId14"/>
    <sheet name="Delta_GIRR_EUR" sheetId="46" r:id="rId15"/>
    <sheet name="Delta_GIRR_USD" sheetId="24" r:id="rId16"/>
    <sheet name="Delta_GIRR_GBP" sheetId="47" r:id="rId17"/>
    <sheet name="Delta_GIRR_JPY" sheetId="48" r:id="rId18"/>
    <sheet name="Delta_GIRR_AUD" sheetId="49" r:id="rId19"/>
    <sheet name="Vega_GIRR_EUR" sheetId="50" r:id="rId20"/>
    <sheet name="Vega_GIRR_USD" sheetId="51" r:id="rId21"/>
    <sheet name="Vega_GIRR_GBP" sheetId="52" r:id="rId22"/>
    <sheet name="Vega_GIRR_JPY" sheetId="53" r:id="rId23"/>
    <sheet name="Vega_GIRR_AUD" sheetId="54" r:id="rId24"/>
    <sheet name="Vega_FX_EUR" sheetId="58" r:id="rId25"/>
    <sheet name="Vega_FX_GBP" sheetId="59" r:id="rId26"/>
    <sheet name="Vega_FX_JPY" sheetId="60" r:id="rId27"/>
    <sheet name="Vega_FX_AUD" sheetId="61" r:id="rId28"/>
    <sheet name="Delta_GIRR" sheetId="14" r:id="rId29"/>
    <sheet name="Vega_GIRR" sheetId="55" r:id="rId30"/>
    <sheet name="Delta_FX" sheetId="21" r:id="rId31"/>
    <sheet name="Vega_FX" sheetId="57" r:id="rId32"/>
    <sheet name="Curvature_GIRR" sheetId="63" r:id="rId33"/>
    <sheet name="Curvature_FX" sheetId="71" r:id="rId34"/>
    <sheet name="DRC_Trades" sheetId="75" r:id="rId35"/>
    <sheet name="RAO_Trades" sheetId="78" r:id="rId36"/>
    <sheet name="Trades" sheetId="1" r:id="rId37"/>
    <sheet name="Sensitivities" sheetId="2" r:id="rId38"/>
    <sheet name="SimPV_Curvature" sheetId="62" r:id="rId39"/>
    <sheet name="RiskTypeLow" sheetId="81" r:id="rId40"/>
    <sheet name="RiskType_CurvatureLow" sheetId="82" r:id="rId41"/>
    <sheet name="DRCLow" sheetId="83" r:id="rId42"/>
    <sheet name="RRAOLow" sheetId="84" r:id="rId43"/>
    <sheet name="Delta_RiskType_GIRRLow" sheetId="85" r:id="rId44"/>
    <sheet name="Delta_RiskType_FXLow" sheetId="86" r:id="rId45"/>
    <sheet name="Vega_RiskType_GIRRLow" sheetId="87" r:id="rId46"/>
    <sheet name="Vega_RiskType_FXLow" sheetId="88" r:id="rId47"/>
    <sheet name="Curvature_RiskType_GIRRLow" sheetId="89" r:id="rId48"/>
    <sheet name="Curvature_RiskType_FXLow" sheetId="90" r:id="rId49"/>
    <sheet name="BucketLow" sheetId="91" r:id="rId50"/>
    <sheet name="Bucket_CurvatureLow" sheetId="92" r:id="rId51"/>
    <sheet name="Delta_GIRR_EURLow" sheetId="93" r:id="rId52"/>
    <sheet name="Delta_GIRR_USDLow" sheetId="94" r:id="rId53"/>
    <sheet name="Delta_GIRR_GBPLow" sheetId="95" r:id="rId54"/>
    <sheet name="Delta_GIRR_JPYLow" sheetId="96" r:id="rId55"/>
    <sheet name="Delta_GIRR_AUDLow" sheetId="97" r:id="rId56"/>
    <sheet name="Vega_GIRR_EURLow" sheetId="98" r:id="rId57"/>
    <sheet name="Vega_GIRR_USDLow" sheetId="99" r:id="rId58"/>
    <sheet name="Vega_GIRR_GBPLow" sheetId="100" r:id="rId59"/>
    <sheet name="Vega_GIRR_JPYLow" sheetId="101" r:id="rId60"/>
    <sheet name="Vega_GIRR_AUDLow" sheetId="102" r:id="rId61"/>
    <sheet name="Vega_FX_EURLow" sheetId="103" r:id="rId62"/>
    <sheet name="Vega_FX_GBPLow" sheetId="104" r:id="rId63"/>
    <sheet name="Vega_FX_JPYLow" sheetId="105" r:id="rId64"/>
    <sheet name="Vega_FX_AUDLow" sheetId="106" r:id="rId65"/>
    <sheet name="RiskTypeHigh" sheetId="120" r:id="rId66"/>
    <sheet name="RiskType_CurvatureHigh" sheetId="121" r:id="rId67"/>
    <sheet name="DRCHigh" sheetId="122" r:id="rId68"/>
    <sheet name="RRAOHigh" sheetId="123" r:id="rId69"/>
    <sheet name="Delta_RiskType_GIRRHigh" sheetId="124" r:id="rId70"/>
    <sheet name="Delta_RiskType_FXHigh" sheetId="125" r:id="rId71"/>
    <sheet name="Vega_RiskType_GIRRHigh" sheetId="126" r:id="rId72"/>
    <sheet name="Vega_RiskType_FXHigh" sheetId="127" r:id="rId73"/>
    <sheet name="Curvature_RiskType_GIRRHigh" sheetId="128" r:id="rId74"/>
    <sheet name="Curvature_RiskType_FXHigh" sheetId="129" r:id="rId75"/>
    <sheet name="BucketHigh" sheetId="130" r:id="rId76"/>
    <sheet name="Bucket_CurvatureHigh" sheetId="131" r:id="rId77"/>
    <sheet name="Delta_GIRR_EURHigh" sheetId="132" r:id="rId78"/>
    <sheet name="Delta_GIRR_USDHigh" sheetId="133" r:id="rId79"/>
    <sheet name="Delta_GIRR_GBPHigh" sheetId="134" r:id="rId80"/>
    <sheet name="Delta_GIRR_JPYHigh" sheetId="135" r:id="rId81"/>
    <sheet name="Delta_GIRR_AUDHigh" sheetId="136" r:id="rId82"/>
    <sheet name="Vega_GIRR_EURHigh" sheetId="137" r:id="rId83"/>
    <sheet name="Vega_GIRR_USDHigh" sheetId="138" r:id="rId84"/>
    <sheet name="Vega_GIRR_GBPHigh" sheetId="139" r:id="rId85"/>
    <sheet name="Vega_GIRR_JPYHigh" sheetId="140" r:id="rId86"/>
    <sheet name="Vega_GIRR_AUDHigh" sheetId="141" r:id="rId87"/>
    <sheet name="Vega_FX_EURHigh" sheetId="142" r:id="rId88"/>
    <sheet name="Vega_FX_GBPHigh" sheetId="143" r:id="rId89"/>
    <sheet name="Vega_FX_JPYHigh" sheetId="144" r:id="rId90"/>
    <sheet name="Vega_FX_AUDHigh" sheetId="145" r:id="rId91"/>
  </sheets>
  <definedNames>
    <definedName name="_xlnm._FilterDatabase" localSheetId="37" hidden="1">Sensitivities!$C$7:$E$117</definedName>
    <definedName name="solver_adj" localSheetId="33" hidden="1">Curvature_FX!$G$25</definedName>
    <definedName name="solver_cvg" localSheetId="33" hidden="1">0.0001</definedName>
    <definedName name="solver_drv" localSheetId="33" hidden="1">1</definedName>
    <definedName name="solver_eng" localSheetId="33" hidden="1">1</definedName>
    <definedName name="solver_est" localSheetId="33" hidden="1">1</definedName>
    <definedName name="solver_itr" localSheetId="33" hidden="1">2147483647</definedName>
    <definedName name="solver_mip" localSheetId="33" hidden="1">2147483647</definedName>
    <definedName name="solver_mni" localSheetId="33" hidden="1">30</definedName>
    <definedName name="solver_mrt" localSheetId="33" hidden="1">0.075</definedName>
    <definedName name="solver_msl" localSheetId="33" hidden="1">2</definedName>
    <definedName name="solver_neg" localSheetId="33" hidden="1">1</definedName>
    <definedName name="solver_nod" localSheetId="33" hidden="1">2147483647</definedName>
    <definedName name="solver_num" localSheetId="33" hidden="1">0</definedName>
    <definedName name="solver_nwt" localSheetId="33" hidden="1">1</definedName>
    <definedName name="solver_opt" localSheetId="33" hidden="1">Curvature_FX!$I$25</definedName>
    <definedName name="solver_pre" localSheetId="33" hidden="1">0.000001</definedName>
    <definedName name="solver_rbv" localSheetId="33" hidden="1">1</definedName>
    <definedName name="solver_rlx" localSheetId="33" hidden="1">2</definedName>
    <definedName name="solver_rsd" localSheetId="33" hidden="1">0</definedName>
    <definedName name="solver_scl" localSheetId="33" hidden="1">1</definedName>
    <definedName name="solver_sho" localSheetId="33" hidden="1">2</definedName>
    <definedName name="solver_ssz" localSheetId="33" hidden="1">100</definedName>
    <definedName name="solver_tim" localSheetId="33" hidden="1">2147483647</definedName>
    <definedName name="solver_tol" localSheetId="33" hidden="1">0.01</definedName>
    <definedName name="solver_typ" localSheetId="33" hidden="1">3</definedName>
    <definedName name="solver_val" localSheetId="33" hidden="1">225289</definedName>
    <definedName name="solver_ver" localSheetId="33"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6" i="73" l="1"/>
  <c r="F16" i="73"/>
  <c r="G16" i="73"/>
  <c r="D16" i="73"/>
  <c r="D16" i="70"/>
  <c r="E16" i="70"/>
  <c r="F16" i="70"/>
  <c r="G16" i="70"/>
  <c r="H16" i="70"/>
  <c r="E176" i="21" l="1"/>
  <c r="E123" i="21"/>
  <c r="E70" i="21"/>
  <c r="E17" i="21"/>
  <c r="C11" i="21"/>
  <c r="E2634" i="14"/>
  <c r="E2581" i="14"/>
  <c r="E2528" i="14"/>
  <c r="E2475" i="14"/>
  <c r="E2422" i="14"/>
  <c r="E2369" i="14"/>
  <c r="E2316" i="14"/>
  <c r="E2263" i="14"/>
  <c r="E2210" i="14"/>
  <c r="E2157" i="14"/>
  <c r="E2101" i="14"/>
  <c r="E2048" i="14"/>
  <c r="E1995" i="14"/>
  <c r="E1942" i="14"/>
  <c r="E1889" i="14"/>
  <c r="E1836" i="14"/>
  <c r="E1783" i="14"/>
  <c r="E1730" i="14"/>
  <c r="E1677" i="14"/>
  <c r="E1624" i="14"/>
  <c r="E1568" i="14"/>
  <c r="E1515" i="14"/>
  <c r="E1462" i="14"/>
  <c r="E1409" i="14"/>
  <c r="E1356" i="14"/>
  <c r="E1303" i="14"/>
  <c r="E1250" i="14"/>
  <c r="E1197" i="14"/>
  <c r="E1144" i="14"/>
  <c r="E1091" i="14"/>
  <c r="E1035" i="14"/>
  <c r="E982" i="14"/>
  <c r="E929" i="14"/>
  <c r="E876" i="14"/>
  <c r="E823" i="14"/>
  <c r="E770" i="14"/>
  <c r="E717" i="14"/>
  <c r="E664" i="14"/>
  <c r="E611" i="14"/>
  <c r="E558" i="14"/>
  <c r="E502" i="14"/>
  <c r="E449" i="14"/>
  <c r="E396" i="14"/>
  <c r="E343" i="14"/>
  <c r="E290" i="14"/>
  <c r="E237" i="14"/>
  <c r="E184" i="14"/>
  <c r="E131" i="14"/>
  <c r="E78" i="14"/>
  <c r="E25" i="14"/>
  <c r="H11" i="14"/>
  <c r="H12" i="14"/>
  <c r="H13" i="14"/>
  <c r="H14" i="14"/>
  <c r="H15" i="14"/>
  <c r="H16" i="14"/>
  <c r="H17" i="14"/>
  <c r="H18" i="14"/>
  <c r="H19" i="14"/>
  <c r="H10" i="14"/>
  <c r="E18" i="46" l="1"/>
  <c r="F18" i="46"/>
  <c r="G18" i="46"/>
  <c r="H18" i="46"/>
  <c r="I18" i="46"/>
  <c r="J18" i="46"/>
  <c r="K18" i="46"/>
  <c r="L18" i="46"/>
  <c r="M18" i="46"/>
  <c r="D19" i="46"/>
  <c r="F19" i="46"/>
  <c r="G19" i="46"/>
  <c r="H19" i="46"/>
  <c r="I19" i="46"/>
  <c r="J19" i="46"/>
  <c r="K19" i="46"/>
  <c r="L19" i="46"/>
  <c r="M19" i="46"/>
  <c r="D20" i="46"/>
  <c r="E20" i="46"/>
  <c r="G20" i="46"/>
  <c r="H20" i="46"/>
  <c r="I20" i="46"/>
  <c r="J20" i="46"/>
  <c r="K20" i="46"/>
  <c r="L20" i="46"/>
  <c r="M20" i="46"/>
  <c r="D21" i="46"/>
  <c r="E21" i="46"/>
  <c r="F21" i="46"/>
  <c r="H21" i="46"/>
  <c r="I21" i="46"/>
  <c r="J21" i="46"/>
  <c r="K21" i="46"/>
  <c r="L21" i="46"/>
  <c r="M21" i="46"/>
  <c r="D22" i="46"/>
  <c r="E22" i="46"/>
  <c r="F22" i="46"/>
  <c r="G22" i="46"/>
  <c r="I22" i="46"/>
  <c r="J22" i="46"/>
  <c r="K22" i="46"/>
  <c r="L22" i="46"/>
  <c r="M22" i="46"/>
  <c r="D23" i="46"/>
  <c r="E23" i="46"/>
  <c r="F23" i="46"/>
  <c r="G23" i="46"/>
  <c r="H23" i="46"/>
  <c r="J23" i="46"/>
  <c r="K23" i="46"/>
  <c r="L23" i="46"/>
  <c r="M23" i="46"/>
  <c r="D24" i="46"/>
  <c r="E24" i="46"/>
  <c r="F24" i="46"/>
  <c r="G24" i="46"/>
  <c r="H24" i="46"/>
  <c r="I24" i="46"/>
  <c r="K24" i="46"/>
  <c r="L24" i="46"/>
  <c r="M24" i="46"/>
  <c r="D25" i="46"/>
  <c r="E25" i="46"/>
  <c r="F25" i="46"/>
  <c r="G25" i="46"/>
  <c r="H25" i="46"/>
  <c r="I25" i="46"/>
  <c r="J25" i="46"/>
  <c r="L25" i="46"/>
  <c r="M25" i="46"/>
  <c r="D26" i="46"/>
  <c r="E26" i="46"/>
  <c r="F26" i="46"/>
  <c r="G26" i="46"/>
  <c r="H26" i="46"/>
  <c r="I26" i="46"/>
  <c r="J26" i="46"/>
  <c r="K26" i="46"/>
  <c r="M26" i="46"/>
  <c r="D27" i="46"/>
  <c r="E27" i="46"/>
  <c r="F27" i="46"/>
  <c r="G27" i="46"/>
  <c r="H27" i="46"/>
  <c r="I27" i="46"/>
  <c r="J27" i="46"/>
  <c r="K27" i="46"/>
  <c r="L27" i="46"/>
  <c r="D9" i="88"/>
  <c r="D9" i="86"/>
  <c r="D9" i="87"/>
  <c r="D9" i="85"/>
  <c r="H45" i="145" l="1"/>
  <c r="G44" i="145"/>
  <c r="F43" i="145"/>
  <c r="E42" i="145"/>
  <c r="D41" i="145"/>
  <c r="G22" i="145"/>
  <c r="F22" i="145"/>
  <c r="E22" i="145"/>
  <c r="D22" i="145"/>
  <c r="H21" i="145"/>
  <c r="F21" i="145"/>
  <c r="E21" i="145"/>
  <c r="D21" i="145"/>
  <c r="H20" i="145"/>
  <c r="G20" i="145"/>
  <c r="E20" i="145"/>
  <c r="D20" i="145"/>
  <c r="H19" i="145"/>
  <c r="G19" i="145"/>
  <c r="F19" i="145"/>
  <c r="D19" i="145"/>
  <c r="H18" i="145"/>
  <c r="G18" i="145"/>
  <c r="F18" i="145"/>
  <c r="E18" i="145"/>
  <c r="H45" i="144"/>
  <c r="G44" i="144"/>
  <c r="F43" i="144"/>
  <c r="E42" i="144"/>
  <c r="D41" i="144"/>
  <c r="G22" i="144"/>
  <c r="F22" i="144"/>
  <c r="E22" i="144"/>
  <c r="D22" i="144"/>
  <c r="H21" i="144"/>
  <c r="F21" i="144"/>
  <c r="E21" i="144"/>
  <c r="D21" i="144"/>
  <c r="H20" i="144"/>
  <c r="G20" i="144"/>
  <c r="E20" i="144"/>
  <c r="D20" i="144"/>
  <c r="H19" i="144"/>
  <c r="G19" i="144"/>
  <c r="F19" i="144"/>
  <c r="D19" i="144"/>
  <c r="H18" i="144"/>
  <c r="G18" i="144"/>
  <c r="F18" i="144"/>
  <c r="E18" i="144"/>
  <c r="H45" i="143"/>
  <c r="G44" i="143"/>
  <c r="F43" i="143"/>
  <c r="E42" i="143"/>
  <c r="D41" i="143"/>
  <c r="G22" i="143"/>
  <c r="F22" i="143"/>
  <c r="E22" i="143"/>
  <c r="D22" i="143"/>
  <c r="H21" i="143"/>
  <c r="F21" i="143"/>
  <c r="E21" i="143"/>
  <c r="D21" i="143"/>
  <c r="H20" i="143"/>
  <c r="G20" i="143"/>
  <c r="E20" i="143"/>
  <c r="D20" i="143"/>
  <c r="H19" i="143"/>
  <c r="G19" i="143"/>
  <c r="F19" i="143"/>
  <c r="D19" i="143"/>
  <c r="H18" i="143"/>
  <c r="G18" i="143"/>
  <c r="F18" i="143"/>
  <c r="E18" i="143"/>
  <c r="H45" i="142"/>
  <c r="G44" i="142"/>
  <c r="F43" i="142"/>
  <c r="E42" i="142"/>
  <c r="D41" i="142"/>
  <c r="G22" i="142"/>
  <c r="F22" i="142"/>
  <c r="E22" i="142"/>
  <c r="D22" i="142"/>
  <c r="H21" i="142"/>
  <c r="F21" i="142"/>
  <c r="E21" i="142"/>
  <c r="D21" i="142"/>
  <c r="H20" i="142"/>
  <c r="G20" i="142"/>
  <c r="E20" i="142"/>
  <c r="D20" i="142"/>
  <c r="H19" i="142"/>
  <c r="G19" i="142"/>
  <c r="F19" i="142"/>
  <c r="D19" i="142"/>
  <c r="H18" i="142"/>
  <c r="G18" i="142"/>
  <c r="F18" i="142"/>
  <c r="E18" i="142"/>
  <c r="H45" i="141"/>
  <c r="G44" i="141"/>
  <c r="F43" i="141"/>
  <c r="E42" i="141"/>
  <c r="D41" i="141"/>
  <c r="G22" i="141"/>
  <c r="F22" i="141"/>
  <c r="E22" i="141"/>
  <c r="D22" i="141"/>
  <c r="H21" i="141"/>
  <c r="F21" i="141"/>
  <c r="E21" i="141"/>
  <c r="D21" i="141"/>
  <c r="H20" i="141"/>
  <c r="G20" i="141"/>
  <c r="E20" i="141"/>
  <c r="D20" i="141"/>
  <c r="H19" i="141"/>
  <c r="G19" i="141"/>
  <c r="F19" i="141"/>
  <c r="D19" i="141"/>
  <c r="H18" i="141"/>
  <c r="G18" i="141"/>
  <c r="F18" i="141"/>
  <c r="E18" i="141"/>
  <c r="H45" i="140"/>
  <c r="G44" i="140"/>
  <c r="F43" i="140"/>
  <c r="E42" i="140"/>
  <c r="D41" i="140"/>
  <c r="G22" i="140"/>
  <c r="F22" i="140"/>
  <c r="E22" i="140"/>
  <c r="D22" i="140"/>
  <c r="H21" i="140"/>
  <c r="F21" i="140"/>
  <c r="E21" i="140"/>
  <c r="D21" i="140"/>
  <c r="H20" i="140"/>
  <c r="G20" i="140"/>
  <c r="E20" i="140"/>
  <c r="D20" i="140"/>
  <c r="H19" i="140"/>
  <c r="G19" i="140"/>
  <c r="F19" i="140"/>
  <c r="D19" i="140"/>
  <c r="H18" i="140"/>
  <c r="G18" i="140"/>
  <c r="F18" i="140"/>
  <c r="E18" i="140"/>
  <c r="H45" i="139"/>
  <c r="G44" i="139"/>
  <c r="F43" i="139"/>
  <c r="E42" i="139"/>
  <c r="D41" i="139"/>
  <c r="G22" i="139"/>
  <c r="F22" i="139"/>
  <c r="E22" i="139"/>
  <c r="D22" i="139"/>
  <c r="H21" i="139"/>
  <c r="F21" i="139"/>
  <c r="E21" i="139"/>
  <c r="D21" i="139"/>
  <c r="H20" i="139"/>
  <c r="G20" i="139"/>
  <c r="E20" i="139"/>
  <c r="D20" i="139"/>
  <c r="H19" i="139"/>
  <c r="G19" i="139"/>
  <c r="F19" i="139"/>
  <c r="D19" i="139"/>
  <c r="H18" i="139"/>
  <c r="G18" i="139"/>
  <c r="F18" i="139"/>
  <c r="E18" i="139"/>
  <c r="H45" i="138"/>
  <c r="G44" i="138"/>
  <c r="F43" i="138"/>
  <c r="E42" i="138"/>
  <c r="D41" i="138"/>
  <c r="G22" i="138"/>
  <c r="F22" i="138"/>
  <c r="E22" i="138"/>
  <c r="D22" i="138"/>
  <c r="H21" i="138"/>
  <c r="F21" i="138"/>
  <c r="E21" i="138"/>
  <c r="D21" i="138"/>
  <c r="H20" i="138"/>
  <c r="G20" i="138"/>
  <c r="E20" i="138"/>
  <c r="D20" i="138"/>
  <c r="H19" i="138"/>
  <c r="G19" i="138"/>
  <c r="F19" i="138"/>
  <c r="D19" i="138"/>
  <c r="H18" i="138"/>
  <c r="G18" i="138"/>
  <c r="F18" i="138"/>
  <c r="E18" i="138"/>
  <c r="H45" i="137"/>
  <c r="G44" i="137"/>
  <c r="F43" i="137"/>
  <c r="E42" i="137"/>
  <c r="D41" i="137"/>
  <c r="G22" i="137"/>
  <c r="F22" i="137"/>
  <c r="E22" i="137"/>
  <c r="D22" i="137"/>
  <c r="H21" i="137"/>
  <c r="F21" i="137"/>
  <c r="E21" i="137"/>
  <c r="D21" i="137"/>
  <c r="H20" i="137"/>
  <c r="G20" i="137"/>
  <c r="E20" i="137"/>
  <c r="D20" i="137"/>
  <c r="H19" i="137"/>
  <c r="G19" i="137"/>
  <c r="F19" i="137"/>
  <c r="D19" i="137"/>
  <c r="H18" i="137"/>
  <c r="G18" i="137"/>
  <c r="F18" i="137"/>
  <c r="E18" i="137"/>
  <c r="M65" i="136"/>
  <c r="L64" i="136"/>
  <c r="K63" i="136"/>
  <c r="J62" i="136"/>
  <c r="I61" i="136"/>
  <c r="H60" i="136"/>
  <c r="G59" i="136"/>
  <c r="F58" i="136"/>
  <c r="E57" i="136"/>
  <c r="D56" i="136"/>
  <c r="L27" i="136"/>
  <c r="K27" i="136"/>
  <c r="J27" i="136"/>
  <c r="I27" i="136"/>
  <c r="H27" i="136"/>
  <c r="G27" i="136"/>
  <c r="F27" i="136"/>
  <c r="E27" i="136"/>
  <c r="D27" i="136"/>
  <c r="M26" i="136"/>
  <c r="K26" i="136"/>
  <c r="J26" i="136"/>
  <c r="I26" i="136"/>
  <c r="H26" i="136"/>
  <c r="G26" i="136"/>
  <c r="F26" i="136"/>
  <c r="E26" i="136"/>
  <c r="D26" i="136"/>
  <c r="M25" i="136"/>
  <c r="L25" i="136"/>
  <c r="J25" i="136"/>
  <c r="I25" i="136"/>
  <c r="H25" i="136"/>
  <c r="G25" i="136"/>
  <c r="F25" i="136"/>
  <c r="E25" i="136"/>
  <c r="D25" i="136"/>
  <c r="M24" i="136"/>
  <c r="L24" i="136"/>
  <c r="K24" i="136"/>
  <c r="I24" i="136"/>
  <c r="H24" i="136"/>
  <c r="G24" i="136"/>
  <c r="F24" i="136"/>
  <c r="E24" i="136"/>
  <c r="D24" i="136"/>
  <c r="M23" i="136"/>
  <c r="L23" i="136"/>
  <c r="K23" i="136"/>
  <c r="J23" i="136"/>
  <c r="H23" i="136"/>
  <c r="G23" i="136"/>
  <c r="F23" i="136"/>
  <c r="E23" i="136"/>
  <c r="D23" i="136"/>
  <c r="M22" i="136"/>
  <c r="L22" i="136"/>
  <c r="K22" i="136"/>
  <c r="J22" i="136"/>
  <c r="I22" i="136"/>
  <c r="G22" i="136"/>
  <c r="F22" i="136"/>
  <c r="E22" i="136"/>
  <c r="D22" i="136"/>
  <c r="M21" i="136"/>
  <c r="L21" i="136"/>
  <c r="K21" i="136"/>
  <c r="J21" i="136"/>
  <c r="I21" i="136"/>
  <c r="H21" i="136"/>
  <c r="F21" i="136"/>
  <c r="E21" i="136"/>
  <c r="D21" i="136"/>
  <c r="M20" i="136"/>
  <c r="L20" i="136"/>
  <c r="K20" i="136"/>
  <c r="J20" i="136"/>
  <c r="I20" i="136"/>
  <c r="H20" i="136"/>
  <c r="G20" i="136"/>
  <c r="E20" i="136"/>
  <c r="D20" i="136"/>
  <c r="M19" i="136"/>
  <c r="L19" i="136"/>
  <c r="K19" i="136"/>
  <c r="J19" i="136"/>
  <c r="I19" i="136"/>
  <c r="H19" i="136"/>
  <c r="G19" i="136"/>
  <c r="F19" i="136"/>
  <c r="D19" i="136"/>
  <c r="M18" i="136"/>
  <c r="L18" i="136"/>
  <c r="K18" i="136"/>
  <c r="J18" i="136"/>
  <c r="I18" i="136"/>
  <c r="H18" i="136"/>
  <c r="G18" i="136"/>
  <c r="F18" i="136"/>
  <c r="E18" i="136"/>
  <c r="M65" i="135"/>
  <c r="L64" i="135"/>
  <c r="K63" i="135"/>
  <c r="J62" i="135"/>
  <c r="I61" i="135"/>
  <c r="H60" i="135"/>
  <c r="G59" i="135"/>
  <c r="F58" i="135"/>
  <c r="E57" i="135"/>
  <c r="D56" i="135"/>
  <c r="L27" i="135"/>
  <c r="K27" i="135"/>
  <c r="J27" i="135"/>
  <c r="I27" i="135"/>
  <c r="H27" i="135"/>
  <c r="G27" i="135"/>
  <c r="F27" i="135"/>
  <c r="E27" i="135"/>
  <c r="D27" i="135"/>
  <c r="M26" i="135"/>
  <c r="K26" i="135"/>
  <c r="J26" i="135"/>
  <c r="I26" i="135"/>
  <c r="H26" i="135"/>
  <c r="G26" i="135"/>
  <c r="F26" i="135"/>
  <c r="E26" i="135"/>
  <c r="D26" i="135"/>
  <c r="M25" i="135"/>
  <c r="L25" i="135"/>
  <c r="J25" i="135"/>
  <c r="I25" i="135"/>
  <c r="H25" i="135"/>
  <c r="G25" i="135"/>
  <c r="F25" i="135"/>
  <c r="E25" i="135"/>
  <c r="D25" i="135"/>
  <c r="M24" i="135"/>
  <c r="L24" i="135"/>
  <c r="K24" i="135"/>
  <c r="I24" i="135"/>
  <c r="H24" i="135"/>
  <c r="G24" i="135"/>
  <c r="F24" i="135"/>
  <c r="E24" i="135"/>
  <c r="D24" i="135"/>
  <c r="M23" i="135"/>
  <c r="L23" i="135"/>
  <c r="K23" i="135"/>
  <c r="J23" i="135"/>
  <c r="H23" i="135"/>
  <c r="G23" i="135"/>
  <c r="F23" i="135"/>
  <c r="E23" i="135"/>
  <c r="D23" i="135"/>
  <c r="M22" i="135"/>
  <c r="L22" i="135"/>
  <c r="K22" i="135"/>
  <c r="J22" i="135"/>
  <c r="I22" i="135"/>
  <c r="G22" i="135"/>
  <c r="F22" i="135"/>
  <c r="E22" i="135"/>
  <c r="D22" i="135"/>
  <c r="M21" i="135"/>
  <c r="L21" i="135"/>
  <c r="K21" i="135"/>
  <c r="J21" i="135"/>
  <c r="I21" i="135"/>
  <c r="H21" i="135"/>
  <c r="F21" i="135"/>
  <c r="E21" i="135"/>
  <c r="D21" i="135"/>
  <c r="M20" i="135"/>
  <c r="L20" i="135"/>
  <c r="K20" i="135"/>
  <c r="J20" i="135"/>
  <c r="I20" i="135"/>
  <c r="H20" i="135"/>
  <c r="G20" i="135"/>
  <c r="E20" i="135"/>
  <c r="D20" i="135"/>
  <c r="M19" i="135"/>
  <c r="L19" i="135"/>
  <c r="K19" i="135"/>
  <c r="J19" i="135"/>
  <c r="I19" i="135"/>
  <c r="H19" i="135"/>
  <c r="G19" i="135"/>
  <c r="F19" i="135"/>
  <c r="D19" i="135"/>
  <c r="M18" i="135"/>
  <c r="L18" i="135"/>
  <c r="K18" i="135"/>
  <c r="J18" i="135"/>
  <c r="I18" i="135"/>
  <c r="H18" i="135"/>
  <c r="G18" i="135"/>
  <c r="F18" i="135"/>
  <c r="E18" i="135"/>
  <c r="M65" i="134"/>
  <c r="L64" i="134"/>
  <c r="K63" i="134"/>
  <c r="J62" i="134"/>
  <c r="I61" i="134"/>
  <c r="H60" i="134"/>
  <c r="G59" i="134"/>
  <c r="F58" i="134"/>
  <c r="E57" i="134"/>
  <c r="D56" i="134"/>
  <c r="L27" i="134"/>
  <c r="K27" i="134"/>
  <c r="J27" i="134"/>
  <c r="I27" i="134"/>
  <c r="H27" i="134"/>
  <c r="G27" i="134"/>
  <c r="F27" i="134"/>
  <c r="E27" i="134"/>
  <c r="D27" i="134"/>
  <c r="M26" i="134"/>
  <c r="K26" i="134"/>
  <c r="J26" i="134"/>
  <c r="I26" i="134"/>
  <c r="H26" i="134"/>
  <c r="G26" i="134"/>
  <c r="F26" i="134"/>
  <c r="E26" i="134"/>
  <c r="D26" i="134"/>
  <c r="M25" i="134"/>
  <c r="L25" i="134"/>
  <c r="J25" i="134"/>
  <c r="I25" i="134"/>
  <c r="H25" i="134"/>
  <c r="G25" i="134"/>
  <c r="F25" i="134"/>
  <c r="E25" i="134"/>
  <c r="D25" i="134"/>
  <c r="M24" i="134"/>
  <c r="L24" i="134"/>
  <c r="K24" i="134"/>
  <c r="I24" i="134"/>
  <c r="H24" i="134"/>
  <c r="G24" i="134"/>
  <c r="F24" i="134"/>
  <c r="E24" i="134"/>
  <c r="D24" i="134"/>
  <c r="M23" i="134"/>
  <c r="L23" i="134"/>
  <c r="K23" i="134"/>
  <c r="J23" i="134"/>
  <c r="H23" i="134"/>
  <c r="G23" i="134"/>
  <c r="F23" i="134"/>
  <c r="E23" i="134"/>
  <c r="D23" i="134"/>
  <c r="M22" i="134"/>
  <c r="L22" i="134"/>
  <c r="K22" i="134"/>
  <c r="J22" i="134"/>
  <c r="I22" i="134"/>
  <c r="G22" i="134"/>
  <c r="F22" i="134"/>
  <c r="E22" i="134"/>
  <c r="D22" i="134"/>
  <c r="M21" i="134"/>
  <c r="L21" i="134"/>
  <c r="K21" i="134"/>
  <c r="J21" i="134"/>
  <c r="I21" i="134"/>
  <c r="H21" i="134"/>
  <c r="F21" i="134"/>
  <c r="E21" i="134"/>
  <c r="D21" i="134"/>
  <c r="M20" i="134"/>
  <c r="L20" i="134"/>
  <c r="K20" i="134"/>
  <c r="J20" i="134"/>
  <c r="I20" i="134"/>
  <c r="H20" i="134"/>
  <c r="G20" i="134"/>
  <c r="E20" i="134"/>
  <c r="D20" i="134"/>
  <c r="M19" i="134"/>
  <c r="L19" i="134"/>
  <c r="K19" i="134"/>
  <c r="J19" i="134"/>
  <c r="I19" i="134"/>
  <c r="H19" i="134"/>
  <c r="G19" i="134"/>
  <c r="F19" i="134"/>
  <c r="D19" i="134"/>
  <c r="M18" i="134"/>
  <c r="L18" i="134"/>
  <c r="K18" i="134"/>
  <c r="J18" i="134"/>
  <c r="I18" i="134"/>
  <c r="H18" i="134"/>
  <c r="G18" i="134"/>
  <c r="F18" i="134"/>
  <c r="E18" i="134"/>
  <c r="M65" i="133"/>
  <c r="L64" i="133"/>
  <c r="K63" i="133"/>
  <c r="J62" i="133"/>
  <c r="I61" i="133"/>
  <c r="H60" i="133"/>
  <c r="G59" i="133"/>
  <c r="F58" i="133"/>
  <c r="E57" i="133"/>
  <c r="D56" i="133"/>
  <c r="L27" i="133"/>
  <c r="K27" i="133"/>
  <c r="J27" i="133"/>
  <c r="I27" i="133"/>
  <c r="H27" i="133"/>
  <c r="G27" i="133"/>
  <c r="F27" i="133"/>
  <c r="E27" i="133"/>
  <c r="D27" i="133"/>
  <c r="M26" i="133"/>
  <c r="K26" i="133"/>
  <c r="J26" i="133"/>
  <c r="I26" i="133"/>
  <c r="H26" i="133"/>
  <c r="G26" i="133"/>
  <c r="F26" i="133"/>
  <c r="E26" i="133"/>
  <c r="D26" i="133"/>
  <c r="M25" i="133"/>
  <c r="L25" i="133"/>
  <c r="J25" i="133"/>
  <c r="I25" i="133"/>
  <c r="H25" i="133"/>
  <c r="G25" i="133"/>
  <c r="F25" i="133"/>
  <c r="E25" i="133"/>
  <c r="D25" i="133"/>
  <c r="M24" i="133"/>
  <c r="L24" i="133"/>
  <c r="K24" i="133"/>
  <c r="I24" i="133"/>
  <c r="H24" i="133"/>
  <c r="G24" i="133"/>
  <c r="F24" i="133"/>
  <c r="E24" i="133"/>
  <c r="D24" i="133"/>
  <c r="M23" i="133"/>
  <c r="L23" i="133"/>
  <c r="K23" i="133"/>
  <c r="J23" i="133"/>
  <c r="H23" i="133"/>
  <c r="G23" i="133"/>
  <c r="F23" i="133"/>
  <c r="E23" i="133"/>
  <c r="D23" i="133"/>
  <c r="M22" i="133"/>
  <c r="L22" i="133"/>
  <c r="K22" i="133"/>
  <c r="J22" i="133"/>
  <c r="I22" i="133"/>
  <c r="G22" i="133"/>
  <c r="F22" i="133"/>
  <c r="E22" i="133"/>
  <c r="D22" i="133"/>
  <c r="M21" i="133"/>
  <c r="L21" i="133"/>
  <c r="K21" i="133"/>
  <c r="J21" i="133"/>
  <c r="I21" i="133"/>
  <c r="H21" i="133"/>
  <c r="F21" i="133"/>
  <c r="E21" i="133"/>
  <c r="D21" i="133"/>
  <c r="M20" i="133"/>
  <c r="L20" i="133"/>
  <c r="K20" i="133"/>
  <c r="J20" i="133"/>
  <c r="I20" i="133"/>
  <c r="H20" i="133"/>
  <c r="G20" i="133"/>
  <c r="E20" i="133"/>
  <c r="D20" i="133"/>
  <c r="M19" i="133"/>
  <c r="L19" i="133"/>
  <c r="K19" i="133"/>
  <c r="J19" i="133"/>
  <c r="I19" i="133"/>
  <c r="H19" i="133"/>
  <c r="G19" i="133"/>
  <c r="F19" i="133"/>
  <c r="D19" i="133"/>
  <c r="M18" i="133"/>
  <c r="L18" i="133"/>
  <c r="K18" i="133"/>
  <c r="J18" i="133"/>
  <c r="I18" i="133"/>
  <c r="H18" i="133"/>
  <c r="G18" i="133"/>
  <c r="F18" i="133"/>
  <c r="E18" i="133"/>
  <c r="M65" i="132"/>
  <c r="L64" i="132"/>
  <c r="K63" i="132"/>
  <c r="J62" i="132"/>
  <c r="I61" i="132"/>
  <c r="H60" i="132"/>
  <c r="G59" i="132"/>
  <c r="F58" i="132"/>
  <c r="E57" i="132"/>
  <c r="D56" i="132"/>
  <c r="L27" i="132"/>
  <c r="K27" i="132"/>
  <c r="J27" i="132"/>
  <c r="I27" i="132"/>
  <c r="H27" i="132"/>
  <c r="G27" i="132"/>
  <c r="F27" i="132"/>
  <c r="E27" i="132"/>
  <c r="D27" i="132"/>
  <c r="M26" i="132"/>
  <c r="K26" i="132"/>
  <c r="J26" i="132"/>
  <c r="I26" i="132"/>
  <c r="H26" i="132"/>
  <c r="G26" i="132"/>
  <c r="F26" i="132"/>
  <c r="E26" i="132"/>
  <c r="D26" i="132"/>
  <c r="M25" i="132"/>
  <c r="L25" i="132"/>
  <c r="J25" i="132"/>
  <c r="I25" i="132"/>
  <c r="H25" i="132"/>
  <c r="G25" i="132"/>
  <c r="F25" i="132"/>
  <c r="E25" i="132"/>
  <c r="D25" i="132"/>
  <c r="M24" i="132"/>
  <c r="L24" i="132"/>
  <c r="K24" i="132"/>
  <c r="I24" i="132"/>
  <c r="H24" i="132"/>
  <c r="G24" i="132"/>
  <c r="F24" i="132"/>
  <c r="E24" i="132"/>
  <c r="D24" i="132"/>
  <c r="M23" i="132"/>
  <c r="L23" i="132"/>
  <c r="K23" i="132"/>
  <c r="J23" i="132"/>
  <c r="H23" i="132"/>
  <c r="G23" i="132"/>
  <c r="F23" i="132"/>
  <c r="E23" i="132"/>
  <c r="D23" i="132"/>
  <c r="M22" i="132"/>
  <c r="L22" i="132"/>
  <c r="K22" i="132"/>
  <c r="J22" i="132"/>
  <c r="I22" i="132"/>
  <c r="G22" i="132"/>
  <c r="F22" i="132"/>
  <c r="E22" i="132"/>
  <c r="D22" i="132"/>
  <c r="M21" i="132"/>
  <c r="L21" i="132"/>
  <c r="K21" i="132"/>
  <c r="J21" i="132"/>
  <c r="I21" i="132"/>
  <c r="H21" i="132"/>
  <c r="F21" i="132"/>
  <c r="E21" i="132"/>
  <c r="D21" i="132"/>
  <c r="M20" i="132"/>
  <c r="L20" i="132"/>
  <c r="K20" i="132"/>
  <c r="J20" i="132"/>
  <c r="I20" i="132"/>
  <c r="H20" i="132"/>
  <c r="G20" i="132"/>
  <c r="E20" i="132"/>
  <c r="D20" i="132"/>
  <c r="M19" i="132"/>
  <c r="L19" i="132"/>
  <c r="K19" i="132"/>
  <c r="J19" i="132"/>
  <c r="I19" i="132"/>
  <c r="H19" i="132"/>
  <c r="G19" i="132"/>
  <c r="F19" i="132"/>
  <c r="D19" i="132"/>
  <c r="M18" i="132"/>
  <c r="L18" i="132"/>
  <c r="K18" i="132"/>
  <c r="J18" i="132"/>
  <c r="I18" i="132"/>
  <c r="H18" i="132"/>
  <c r="G18" i="132"/>
  <c r="F18" i="132"/>
  <c r="E18" i="132"/>
  <c r="D9" i="127"/>
  <c r="D9" i="126"/>
  <c r="D9" i="125"/>
  <c r="D9" i="129" s="1"/>
  <c r="D9" i="124"/>
  <c r="D9" i="128" s="1"/>
  <c r="H45" i="106" l="1"/>
  <c r="G44" i="106"/>
  <c r="F43" i="106"/>
  <c r="E42" i="106"/>
  <c r="D41" i="106"/>
  <c r="G22" i="106"/>
  <c r="F22" i="106"/>
  <c r="E22" i="106"/>
  <c r="D22" i="106"/>
  <c r="H21" i="106"/>
  <c r="F21" i="106"/>
  <c r="E21" i="106"/>
  <c r="D21" i="106"/>
  <c r="H20" i="106"/>
  <c r="G20" i="106"/>
  <c r="E20" i="106"/>
  <c r="D20" i="106"/>
  <c r="H19" i="106"/>
  <c r="G19" i="106"/>
  <c r="F19" i="106"/>
  <c r="D19" i="106"/>
  <c r="H18" i="106"/>
  <c r="G18" i="106"/>
  <c r="F18" i="106"/>
  <c r="E18" i="106"/>
  <c r="H45" i="105"/>
  <c r="G44" i="105"/>
  <c r="F43" i="105"/>
  <c r="E42" i="105"/>
  <c r="D41" i="105"/>
  <c r="G22" i="105"/>
  <c r="F22" i="105"/>
  <c r="E22" i="105"/>
  <c r="D22" i="105"/>
  <c r="H21" i="105"/>
  <c r="F21" i="105"/>
  <c r="E21" i="105"/>
  <c r="D21" i="105"/>
  <c r="H20" i="105"/>
  <c r="G20" i="105"/>
  <c r="E20" i="105"/>
  <c r="D20" i="105"/>
  <c r="H19" i="105"/>
  <c r="G19" i="105"/>
  <c r="F19" i="105"/>
  <c r="D19" i="105"/>
  <c r="H18" i="105"/>
  <c r="G18" i="105"/>
  <c r="F18" i="105"/>
  <c r="E18" i="105"/>
  <c r="H45" i="104"/>
  <c r="G44" i="104"/>
  <c r="F43" i="104"/>
  <c r="E42" i="104"/>
  <c r="D41" i="104"/>
  <c r="G22" i="104"/>
  <c r="F22" i="104"/>
  <c r="E22" i="104"/>
  <c r="D22" i="104"/>
  <c r="H21" i="104"/>
  <c r="F21" i="104"/>
  <c r="E21" i="104"/>
  <c r="D21" i="104"/>
  <c r="H20" i="104"/>
  <c r="G20" i="104"/>
  <c r="E20" i="104"/>
  <c r="D20" i="104"/>
  <c r="H19" i="104"/>
  <c r="G19" i="104"/>
  <c r="F19" i="104"/>
  <c r="D19" i="104"/>
  <c r="H18" i="104"/>
  <c r="G18" i="104"/>
  <c r="F18" i="104"/>
  <c r="E18" i="104"/>
  <c r="H45" i="103"/>
  <c r="G44" i="103"/>
  <c r="F43" i="103"/>
  <c r="E42" i="103"/>
  <c r="D41" i="103"/>
  <c r="G22" i="103"/>
  <c r="F22" i="103"/>
  <c r="E22" i="103"/>
  <c r="D22" i="103"/>
  <c r="H21" i="103"/>
  <c r="F21" i="103"/>
  <c r="E21" i="103"/>
  <c r="D21" i="103"/>
  <c r="H20" i="103"/>
  <c r="G20" i="103"/>
  <c r="E20" i="103"/>
  <c r="D20" i="103"/>
  <c r="H19" i="103"/>
  <c r="G19" i="103"/>
  <c r="F19" i="103"/>
  <c r="D19" i="103"/>
  <c r="H18" i="103"/>
  <c r="G18" i="103"/>
  <c r="F18" i="103"/>
  <c r="E18" i="103"/>
  <c r="H45" i="102"/>
  <c r="G44" i="102"/>
  <c r="F43" i="102"/>
  <c r="E42" i="102"/>
  <c r="D41" i="102"/>
  <c r="G22" i="102"/>
  <c r="F22" i="102"/>
  <c r="E22" i="102"/>
  <c r="D22" i="102"/>
  <c r="H21" i="102"/>
  <c r="F21" i="102"/>
  <c r="E21" i="102"/>
  <c r="D21" i="102"/>
  <c r="H20" i="102"/>
  <c r="G20" i="102"/>
  <c r="E20" i="102"/>
  <c r="D20" i="102"/>
  <c r="H19" i="102"/>
  <c r="G19" i="102"/>
  <c r="F19" i="102"/>
  <c r="D19" i="102"/>
  <c r="H18" i="102"/>
  <c r="G18" i="102"/>
  <c r="F18" i="102"/>
  <c r="E18" i="102"/>
  <c r="H45" i="101"/>
  <c r="G44" i="101"/>
  <c r="F43" i="101"/>
  <c r="E42" i="101"/>
  <c r="D41" i="101"/>
  <c r="G22" i="101"/>
  <c r="F22" i="101"/>
  <c r="E22" i="101"/>
  <c r="D22" i="101"/>
  <c r="H21" i="101"/>
  <c r="F21" i="101"/>
  <c r="E21" i="101"/>
  <c r="D21" i="101"/>
  <c r="H20" i="101"/>
  <c r="G20" i="101"/>
  <c r="E20" i="101"/>
  <c r="D20" i="101"/>
  <c r="H19" i="101"/>
  <c r="G19" i="101"/>
  <c r="F19" i="101"/>
  <c r="D19" i="101"/>
  <c r="H18" i="101"/>
  <c r="G18" i="101"/>
  <c r="F18" i="101"/>
  <c r="E18" i="101"/>
  <c r="H45" i="100"/>
  <c r="G44" i="100"/>
  <c r="F43" i="100"/>
  <c r="E42" i="100"/>
  <c r="D41" i="100"/>
  <c r="G22" i="100"/>
  <c r="F22" i="100"/>
  <c r="E22" i="100"/>
  <c r="D22" i="100"/>
  <c r="H21" i="100"/>
  <c r="F21" i="100"/>
  <c r="E21" i="100"/>
  <c r="D21" i="100"/>
  <c r="H20" i="100"/>
  <c r="G20" i="100"/>
  <c r="E20" i="100"/>
  <c r="D20" i="100"/>
  <c r="H19" i="100"/>
  <c r="G19" i="100"/>
  <c r="F19" i="100"/>
  <c r="D19" i="100"/>
  <c r="H18" i="100"/>
  <c r="G18" i="100"/>
  <c r="F18" i="100"/>
  <c r="E18" i="100"/>
  <c r="H45" i="99"/>
  <c r="G44" i="99"/>
  <c r="F43" i="99"/>
  <c r="E42" i="99"/>
  <c r="D41" i="99"/>
  <c r="G22" i="99"/>
  <c r="F22" i="99"/>
  <c r="E22" i="99"/>
  <c r="D22" i="99"/>
  <c r="H21" i="99"/>
  <c r="F21" i="99"/>
  <c r="E21" i="99"/>
  <c r="D21" i="99"/>
  <c r="H20" i="99"/>
  <c r="G20" i="99"/>
  <c r="E20" i="99"/>
  <c r="D20" i="99"/>
  <c r="H19" i="99"/>
  <c r="G19" i="99"/>
  <c r="F19" i="99"/>
  <c r="D19" i="99"/>
  <c r="H18" i="99"/>
  <c r="G18" i="99"/>
  <c r="F18" i="99"/>
  <c r="E18" i="99"/>
  <c r="H45" i="98"/>
  <c r="G44" i="98"/>
  <c r="F43" i="98"/>
  <c r="E42" i="98"/>
  <c r="D41" i="98"/>
  <c r="G22" i="98"/>
  <c r="F22" i="98"/>
  <c r="E22" i="98"/>
  <c r="D22" i="98"/>
  <c r="H21" i="98"/>
  <c r="F21" i="98"/>
  <c r="E21" i="98"/>
  <c r="D21" i="98"/>
  <c r="H20" i="98"/>
  <c r="G20" i="98"/>
  <c r="E20" i="98"/>
  <c r="D20" i="98"/>
  <c r="H19" i="98"/>
  <c r="G19" i="98"/>
  <c r="F19" i="98"/>
  <c r="D19" i="98"/>
  <c r="H18" i="98"/>
  <c r="G18" i="98"/>
  <c r="F18" i="98"/>
  <c r="E18" i="98"/>
  <c r="M65" i="97"/>
  <c r="L64" i="97"/>
  <c r="K63" i="97"/>
  <c r="J62" i="97"/>
  <c r="I61" i="97"/>
  <c r="H60" i="97"/>
  <c r="G59" i="97"/>
  <c r="F58" i="97"/>
  <c r="E57" i="97"/>
  <c r="D56" i="97"/>
  <c r="L27" i="97"/>
  <c r="K27" i="97"/>
  <c r="J27" i="97"/>
  <c r="I27" i="97"/>
  <c r="H27" i="97"/>
  <c r="G27" i="97"/>
  <c r="F27" i="97"/>
  <c r="E27" i="97"/>
  <c r="D27" i="97"/>
  <c r="M26" i="97"/>
  <c r="K26" i="97"/>
  <c r="J26" i="97"/>
  <c r="I26" i="97"/>
  <c r="H26" i="97"/>
  <c r="G26" i="97"/>
  <c r="F26" i="97"/>
  <c r="E26" i="97"/>
  <c r="D26" i="97"/>
  <c r="M25" i="97"/>
  <c r="L25" i="97"/>
  <c r="J25" i="97"/>
  <c r="I25" i="97"/>
  <c r="H25" i="97"/>
  <c r="G25" i="97"/>
  <c r="F25" i="97"/>
  <c r="E25" i="97"/>
  <c r="D25" i="97"/>
  <c r="M24" i="97"/>
  <c r="L24" i="97"/>
  <c r="K24" i="97"/>
  <c r="I24" i="97"/>
  <c r="H24" i="97"/>
  <c r="G24" i="97"/>
  <c r="F24" i="97"/>
  <c r="E24" i="97"/>
  <c r="D24" i="97"/>
  <c r="M23" i="97"/>
  <c r="L23" i="97"/>
  <c r="K23" i="97"/>
  <c r="J23" i="97"/>
  <c r="H23" i="97"/>
  <c r="G23" i="97"/>
  <c r="F23" i="97"/>
  <c r="E23" i="97"/>
  <c r="D23" i="97"/>
  <c r="M22" i="97"/>
  <c r="L22" i="97"/>
  <c r="K22" i="97"/>
  <c r="J22" i="97"/>
  <c r="I22" i="97"/>
  <c r="G22" i="97"/>
  <c r="F22" i="97"/>
  <c r="E22" i="97"/>
  <c r="D22" i="97"/>
  <c r="M21" i="97"/>
  <c r="L21" i="97"/>
  <c r="K21" i="97"/>
  <c r="J21" i="97"/>
  <c r="I21" i="97"/>
  <c r="H21" i="97"/>
  <c r="F21" i="97"/>
  <c r="E21" i="97"/>
  <c r="D21" i="97"/>
  <c r="M20" i="97"/>
  <c r="L20" i="97"/>
  <c r="K20" i="97"/>
  <c r="J20" i="97"/>
  <c r="I20" i="97"/>
  <c r="H20" i="97"/>
  <c r="G20" i="97"/>
  <c r="E20" i="97"/>
  <c r="D20" i="97"/>
  <c r="M19" i="97"/>
  <c r="L19" i="97"/>
  <c r="K19" i="97"/>
  <c r="J19" i="97"/>
  <c r="I19" i="97"/>
  <c r="H19" i="97"/>
  <c r="G19" i="97"/>
  <c r="F19" i="97"/>
  <c r="D19" i="97"/>
  <c r="M18" i="97"/>
  <c r="L18" i="97"/>
  <c r="K18" i="97"/>
  <c r="J18" i="97"/>
  <c r="I18" i="97"/>
  <c r="H18" i="97"/>
  <c r="G18" i="97"/>
  <c r="F18" i="97"/>
  <c r="E18" i="97"/>
  <c r="M65" i="96"/>
  <c r="L64" i="96"/>
  <c r="K63" i="96"/>
  <c r="J62" i="96"/>
  <c r="I61" i="96"/>
  <c r="H60" i="96"/>
  <c r="G59" i="96"/>
  <c r="F58" i="96"/>
  <c r="E57" i="96"/>
  <c r="D56" i="96"/>
  <c r="L27" i="96"/>
  <c r="K27" i="96"/>
  <c r="J27" i="96"/>
  <c r="I27" i="96"/>
  <c r="H27" i="96"/>
  <c r="G27" i="96"/>
  <c r="F27" i="96"/>
  <c r="E27" i="96"/>
  <c r="D27" i="96"/>
  <c r="M26" i="96"/>
  <c r="K26" i="96"/>
  <c r="J26" i="96"/>
  <c r="I26" i="96"/>
  <c r="H26" i="96"/>
  <c r="G26" i="96"/>
  <c r="F26" i="96"/>
  <c r="E26" i="96"/>
  <c r="D26" i="96"/>
  <c r="M25" i="96"/>
  <c r="L25" i="96"/>
  <c r="J25" i="96"/>
  <c r="I25" i="96"/>
  <c r="H25" i="96"/>
  <c r="G25" i="96"/>
  <c r="F25" i="96"/>
  <c r="E25" i="96"/>
  <c r="D25" i="96"/>
  <c r="M24" i="96"/>
  <c r="L24" i="96"/>
  <c r="K24" i="96"/>
  <c r="I24" i="96"/>
  <c r="H24" i="96"/>
  <c r="G24" i="96"/>
  <c r="F24" i="96"/>
  <c r="E24" i="96"/>
  <c r="D24" i="96"/>
  <c r="M23" i="96"/>
  <c r="L23" i="96"/>
  <c r="K23" i="96"/>
  <c r="J23" i="96"/>
  <c r="H23" i="96"/>
  <c r="G23" i="96"/>
  <c r="F23" i="96"/>
  <c r="E23" i="96"/>
  <c r="D23" i="96"/>
  <c r="M22" i="96"/>
  <c r="L22" i="96"/>
  <c r="K22" i="96"/>
  <c r="J22" i="96"/>
  <c r="I22" i="96"/>
  <c r="G22" i="96"/>
  <c r="F22" i="96"/>
  <c r="E22" i="96"/>
  <c r="D22" i="96"/>
  <c r="M21" i="96"/>
  <c r="L21" i="96"/>
  <c r="K21" i="96"/>
  <c r="J21" i="96"/>
  <c r="I21" i="96"/>
  <c r="H21" i="96"/>
  <c r="F21" i="96"/>
  <c r="E21" i="96"/>
  <c r="D21" i="96"/>
  <c r="M20" i="96"/>
  <c r="L20" i="96"/>
  <c r="K20" i="96"/>
  <c r="J20" i="96"/>
  <c r="I20" i="96"/>
  <c r="H20" i="96"/>
  <c r="G20" i="96"/>
  <c r="E20" i="96"/>
  <c r="D20" i="96"/>
  <c r="M19" i="96"/>
  <c r="L19" i="96"/>
  <c r="K19" i="96"/>
  <c r="J19" i="96"/>
  <c r="I19" i="96"/>
  <c r="H19" i="96"/>
  <c r="G19" i="96"/>
  <c r="F19" i="96"/>
  <c r="D19" i="96"/>
  <c r="M18" i="96"/>
  <c r="L18" i="96"/>
  <c r="K18" i="96"/>
  <c r="J18" i="96"/>
  <c r="I18" i="96"/>
  <c r="H18" i="96"/>
  <c r="G18" i="96"/>
  <c r="F18" i="96"/>
  <c r="E18" i="96"/>
  <c r="M65" i="95"/>
  <c r="L64" i="95"/>
  <c r="K63" i="95"/>
  <c r="J62" i="95"/>
  <c r="I61" i="95"/>
  <c r="H60" i="95"/>
  <c r="G59" i="95"/>
  <c r="F58" i="95"/>
  <c r="E57" i="95"/>
  <c r="D56" i="95"/>
  <c r="L27" i="95"/>
  <c r="K27" i="95"/>
  <c r="J27" i="95"/>
  <c r="I27" i="95"/>
  <c r="H27" i="95"/>
  <c r="G27" i="95"/>
  <c r="F27" i="95"/>
  <c r="E27" i="95"/>
  <c r="D27" i="95"/>
  <c r="M26" i="95"/>
  <c r="K26" i="95"/>
  <c r="J26" i="95"/>
  <c r="I26" i="95"/>
  <c r="H26" i="95"/>
  <c r="G26" i="95"/>
  <c r="F26" i="95"/>
  <c r="E26" i="95"/>
  <c r="D26" i="95"/>
  <c r="M25" i="95"/>
  <c r="L25" i="95"/>
  <c r="J25" i="95"/>
  <c r="I25" i="95"/>
  <c r="H25" i="95"/>
  <c r="G25" i="95"/>
  <c r="F25" i="95"/>
  <c r="E25" i="95"/>
  <c r="D25" i="95"/>
  <c r="M24" i="95"/>
  <c r="L24" i="95"/>
  <c r="K24" i="95"/>
  <c r="I24" i="95"/>
  <c r="H24" i="95"/>
  <c r="G24" i="95"/>
  <c r="F24" i="95"/>
  <c r="E24" i="95"/>
  <c r="D24" i="95"/>
  <c r="M23" i="95"/>
  <c r="L23" i="95"/>
  <c r="K23" i="95"/>
  <c r="J23" i="95"/>
  <c r="H23" i="95"/>
  <c r="G23" i="95"/>
  <c r="F23" i="95"/>
  <c r="E23" i="95"/>
  <c r="D23" i="95"/>
  <c r="M22" i="95"/>
  <c r="L22" i="95"/>
  <c r="K22" i="95"/>
  <c r="J22" i="95"/>
  <c r="I22" i="95"/>
  <c r="G22" i="95"/>
  <c r="F22" i="95"/>
  <c r="E22" i="95"/>
  <c r="D22" i="95"/>
  <c r="M21" i="95"/>
  <c r="L21" i="95"/>
  <c r="K21" i="95"/>
  <c r="J21" i="95"/>
  <c r="I21" i="95"/>
  <c r="H21" i="95"/>
  <c r="F21" i="95"/>
  <c r="E21" i="95"/>
  <c r="D21" i="95"/>
  <c r="M20" i="95"/>
  <c r="L20" i="95"/>
  <c r="K20" i="95"/>
  <c r="J20" i="95"/>
  <c r="I20" i="95"/>
  <c r="H20" i="95"/>
  <c r="G20" i="95"/>
  <c r="E20" i="95"/>
  <c r="D20" i="95"/>
  <c r="M19" i="95"/>
  <c r="L19" i="95"/>
  <c r="K19" i="95"/>
  <c r="J19" i="95"/>
  <c r="I19" i="95"/>
  <c r="H19" i="95"/>
  <c r="G19" i="95"/>
  <c r="F19" i="95"/>
  <c r="D19" i="95"/>
  <c r="M18" i="95"/>
  <c r="L18" i="95"/>
  <c r="K18" i="95"/>
  <c r="J18" i="95"/>
  <c r="I18" i="95"/>
  <c r="H18" i="95"/>
  <c r="G18" i="95"/>
  <c r="F18" i="95"/>
  <c r="E18" i="95"/>
  <c r="M65" i="94"/>
  <c r="L64" i="94"/>
  <c r="K63" i="94"/>
  <c r="J62" i="94"/>
  <c r="I61" i="94"/>
  <c r="H60" i="94"/>
  <c r="G59" i="94"/>
  <c r="F58" i="94"/>
  <c r="E57" i="94"/>
  <c r="D56" i="94"/>
  <c r="L27" i="94"/>
  <c r="K27" i="94"/>
  <c r="J27" i="94"/>
  <c r="I27" i="94"/>
  <c r="H27" i="94"/>
  <c r="G27" i="94"/>
  <c r="F27" i="94"/>
  <c r="E27" i="94"/>
  <c r="D27" i="94"/>
  <c r="M26" i="94"/>
  <c r="K26" i="94"/>
  <c r="J26" i="94"/>
  <c r="I26" i="94"/>
  <c r="H26" i="94"/>
  <c r="G26" i="94"/>
  <c r="F26" i="94"/>
  <c r="E26" i="94"/>
  <c r="D26" i="94"/>
  <c r="M25" i="94"/>
  <c r="L25" i="94"/>
  <c r="J25" i="94"/>
  <c r="I25" i="94"/>
  <c r="H25" i="94"/>
  <c r="G25" i="94"/>
  <c r="F25" i="94"/>
  <c r="E25" i="94"/>
  <c r="D25" i="94"/>
  <c r="M24" i="94"/>
  <c r="L24" i="94"/>
  <c r="K24" i="94"/>
  <c r="I24" i="94"/>
  <c r="H24" i="94"/>
  <c r="G24" i="94"/>
  <c r="F24" i="94"/>
  <c r="E24" i="94"/>
  <c r="D24" i="94"/>
  <c r="M23" i="94"/>
  <c r="L23" i="94"/>
  <c r="K23" i="94"/>
  <c r="J23" i="94"/>
  <c r="H23" i="94"/>
  <c r="G23" i="94"/>
  <c r="F23" i="94"/>
  <c r="E23" i="94"/>
  <c r="D23" i="94"/>
  <c r="M22" i="94"/>
  <c r="L22" i="94"/>
  <c r="K22" i="94"/>
  <c r="J22" i="94"/>
  <c r="I22" i="94"/>
  <c r="G22" i="94"/>
  <c r="F22" i="94"/>
  <c r="E22" i="94"/>
  <c r="D22" i="94"/>
  <c r="M21" i="94"/>
  <c r="L21" i="94"/>
  <c r="K21" i="94"/>
  <c r="J21" i="94"/>
  <c r="I21" i="94"/>
  <c r="H21" i="94"/>
  <c r="F21" i="94"/>
  <c r="E21" i="94"/>
  <c r="D21" i="94"/>
  <c r="M20" i="94"/>
  <c r="L20" i="94"/>
  <c r="K20" i="94"/>
  <c r="J20" i="94"/>
  <c r="I20" i="94"/>
  <c r="H20" i="94"/>
  <c r="G20" i="94"/>
  <c r="E20" i="94"/>
  <c r="D20" i="94"/>
  <c r="M19" i="94"/>
  <c r="L19" i="94"/>
  <c r="K19" i="94"/>
  <c r="J19" i="94"/>
  <c r="I19" i="94"/>
  <c r="H19" i="94"/>
  <c r="G19" i="94"/>
  <c r="F19" i="94"/>
  <c r="D19" i="94"/>
  <c r="M18" i="94"/>
  <c r="L18" i="94"/>
  <c r="K18" i="94"/>
  <c r="J18" i="94"/>
  <c r="I18" i="94"/>
  <c r="H18" i="94"/>
  <c r="G18" i="94"/>
  <c r="F18" i="94"/>
  <c r="E18" i="94"/>
  <c r="M65" i="93"/>
  <c r="L64" i="93"/>
  <c r="K63" i="93"/>
  <c r="J62" i="93"/>
  <c r="I61" i="93"/>
  <c r="H60" i="93"/>
  <c r="G59" i="93"/>
  <c r="F58" i="93"/>
  <c r="E57" i="93"/>
  <c r="D56" i="93"/>
  <c r="L27" i="93"/>
  <c r="K27" i="93"/>
  <c r="J27" i="93"/>
  <c r="I27" i="93"/>
  <c r="H27" i="93"/>
  <c r="G27" i="93"/>
  <c r="F27" i="93"/>
  <c r="E27" i="93"/>
  <c r="D27" i="93"/>
  <c r="M26" i="93"/>
  <c r="K26" i="93"/>
  <c r="J26" i="93"/>
  <c r="I26" i="93"/>
  <c r="H26" i="93"/>
  <c r="G26" i="93"/>
  <c r="F26" i="93"/>
  <c r="E26" i="93"/>
  <c r="D26" i="93"/>
  <c r="M25" i="93"/>
  <c r="L25" i="93"/>
  <c r="J25" i="93"/>
  <c r="I25" i="93"/>
  <c r="H25" i="93"/>
  <c r="G25" i="93"/>
  <c r="F25" i="93"/>
  <c r="E25" i="93"/>
  <c r="D25" i="93"/>
  <c r="M24" i="93"/>
  <c r="L24" i="93"/>
  <c r="K24" i="93"/>
  <c r="I24" i="93"/>
  <c r="H24" i="93"/>
  <c r="G24" i="93"/>
  <c r="F24" i="93"/>
  <c r="E24" i="93"/>
  <c r="D24" i="93"/>
  <c r="M23" i="93"/>
  <c r="L23" i="93"/>
  <c r="K23" i="93"/>
  <c r="J23" i="93"/>
  <c r="H23" i="93"/>
  <c r="G23" i="93"/>
  <c r="F23" i="93"/>
  <c r="E23" i="93"/>
  <c r="D23" i="93"/>
  <c r="M22" i="93"/>
  <c r="L22" i="93"/>
  <c r="K22" i="93"/>
  <c r="J22" i="93"/>
  <c r="I22" i="93"/>
  <c r="G22" i="93"/>
  <c r="F22" i="93"/>
  <c r="E22" i="93"/>
  <c r="D22" i="93"/>
  <c r="M21" i="93"/>
  <c r="L21" i="93"/>
  <c r="K21" i="93"/>
  <c r="J21" i="93"/>
  <c r="I21" i="93"/>
  <c r="H21" i="93"/>
  <c r="F21" i="93"/>
  <c r="E21" i="93"/>
  <c r="D21" i="93"/>
  <c r="M20" i="93"/>
  <c r="L20" i="93"/>
  <c r="K20" i="93"/>
  <c r="J20" i="93"/>
  <c r="I20" i="93"/>
  <c r="H20" i="93"/>
  <c r="G20" i="93"/>
  <c r="E20" i="93"/>
  <c r="D20" i="93"/>
  <c r="M19" i="93"/>
  <c r="L19" i="93"/>
  <c r="K19" i="93"/>
  <c r="J19" i="93"/>
  <c r="I19" i="93"/>
  <c r="H19" i="93"/>
  <c r="G19" i="93"/>
  <c r="F19" i="93"/>
  <c r="D19" i="93"/>
  <c r="M18" i="93"/>
  <c r="L18" i="93"/>
  <c r="K18" i="93"/>
  <c r="J18" i="93"/>
  <c r="I18" i="93"/>
  <c r="H18" i="93"/>
  <c r="G18" i="93"/>
  <c r="F18" i="93"/>
  <c r="E18" i="93"/>
  <c r="D9" i="90"/>
  <c r="D9" i="89"/>
  <c r="E65" i="78" l="1"/>
  <c r="G65" i="78" s="1"/>
  <c r="E64" i="78"/>
  <c r="G64" i="78" s="1"/>
  <c r="E63" i="78"/>
  <c r="G63" i="78" s="1"/>
  <c r="E62" i="78"/>
  <c r="G62" i="78" s="1"/>
  <c r="E61" i="78"/>
  <c r="G61" i="78" s="1"/>
  <c r="E60" i="78"/>
  <c r="G60" i="78" s="1"/>
  <c r="E59" i="78"/>
  <c r="G59" i="78" s="1"/>
  <c r="E58" i="78"/>
  <c r="G58" i="78" s="1"/>
  <c r="E57" i="78"/>
  <c r="G57" i="78" s="1"/>
  <c r="E56" i="78"/>
  <c r="G56" i="78" s="1"/>
  <c r="E55" i="78"/>
  <c r="E54" i="78"/>
  <c r="G54" i="78" s="1"/>
  <c r="E53" i="78"/>
  <c r="G53" i="78" s="1"/>
  <c r="E52" i="78"/>
  <c r="E51" i="78"/>
  <c r="G51" i="78" s="1"/>
  <c r="E50" i="78"/>
  <c r="G50" i="78" s="1"/>
  <c r="E49" i="78"/>
  <c r="G49" i="78" s="1"/>
  <c r="E48" i="78"/>
  <c r="E47" i="78"/>
  <c r="E46" i="78"/>
  <c r="G46" i="78" s="1"/>
  <c r="E45" i="78"/>
  <c r="G45" i="78" s="1"/>
  <c r="E44" i="78"/>
  <c r="E43" i="78"/>
  <c r="G43" i="78" s="1"/>
  <c r="E42" i="78"/>
  <c r="G42" i="78" s="1"/>
  <c r="E41" i="78"/>
  <c r="E40" i="78"/>
  <c r="E39" i="78"/>
  <c r="E38" i="78"/>
  <c r="G38" i="78" s="1"/>
  <c r="E37" i="78"/>
  <c r="G37" i="78" s="1"/>
  <c r="E36" i="78"/>
  <c r="E35" i="78"/>
  <c r="G35" i="78" s="1"/>
  <c r="E34" i="78"/>
  <c r="G34" i="78" s="1"/>
  <c r="E33" i="78"/>
  <c r="E32" i="78"/>
  <c r="E31" i="78"/>
  <c r="G31" i="78" s="1"/>
  <c r="E30" i="78"/>
  <c r="G30" i="78" s="1"/>
  <c r="E29" i="78"/>
  <c r="G29" i="78" s="1"/>
  <c r="E28" i="78"/>
  <c r="E27" i="78"/>
  <c r="G27" i="78" s="1"/>
  <c r="E26" i="78"/>
  <c r="E25" i="78"/>
  <c r="E24" i="78"/>
  <c r="G24" i="78" s="1"/>
  <c r="E23" i="78"/>
  <c r="E22" i="78"/>
  <c r="G22" i="78" s="1"/>
  <c r="E21" i="78"/>
  <c r="E20" i="78"/>
  <c r="E19" i="78"/>
  <c r="G19" i="78" s="1"/>
  <c r="E18" i="78"/>
  <c r="E17" i="78"/>
  <c r="E16" i="78"/>
  <c r="D65" i="78"/>
  <c r="D64" i="78"/>
  <c r="D63" i="78"/>
  <c r="D62" i="78"/>
  <c r="D61" i="78"/>
  <c r="D60" i="78"/>
  <c r="D59" i="78"/>
  <c r="D58" i="78"/>
  <c r="D57" i="78"/>
  <c r="D56" i="78"/>
  <c r="D55" i="78"/>
  <c r="D54" i="78"/>
  <c r="D53" i="78"/>
  <c r="D52" i="78"/>
  <c r="D51" i="78"/>
  <c r="D50" i="78"/>
  <c r="D49" i="78"/>
  <c r="D48" i="78"/>
  <c r="D47" i="78"/>
  <c r="D46" i="78"/>
  <c r="D45" i="78"/>
  <c r="D44" i="78"/>
  <c r="D43" i="78"/>
  <c r="D42" i="78"/>
  <c r="D41" i="78"/>
  <c r="D40" i="78"/>
  <c r="D39" i="78"/>
  <c r="D38" i="78"/>
  <c r="D37" i="78"/>
  <c r="D36" i="78"/>
  <c r="D35" i="78"/>
  <c r="D34" i="78"/>
  <c r="D33" i="78"/>
  <c r="D32" i="78"/>
  <c r="D31" i="78"/>
  <c r="D30" i="78"/>
  <c r="D29" i="78"/>
  <c r="D28" i="78"/>
  <c r="D27" i="78"/>
  <c r="D26" i="78"/>
  <c r="D25" i="78"/>
  <c r="D24" i="78"/>
  <c r="D23" i="78"/>
  <c r="D22" i="78"/>
  <c r="D21" i="78"/>
  <c r="D20" i="78"/>
  <c r="D19" i="78"/>
  <c r="D18" i="78"/>
  <c r="D17" i="78"/>
  <c r="D16" i="78"/>
  <c r="D74" i="75"/>
  <c r="D73" i="75"/>
  <c r="D72" i="75"/>
  <c r="D71" i="75"/>
  <c r="D70" i="75"/>
  <c r="D69" i="75"/>
  <c r="D68" i="75"/>
  <c r="D67" i="75"/>
  <c r="D66" i="75"/>
  <c r="D65" i="75"/>
  <c r="D64" i="75"/>
  <c r="D63" i="75"/>
  <c r="D62" i="75"/>
  <c r="D61" i="75"/>
  <c r="D60" i="75"/>
  <c r="D59" i="75"/>
  <c r="D58" i="75"/>
  <c r="D57" i="75"/>
  <c r="D56" i="75"/>
  <c r="D55" i="75"/>
  <c r="D54" i="75"/>
  <c r="D53" i="75"/>
  <c r="D52" i="75"/>
  <c r="D51" i="75"/>
  <c r="D50" i="75"/>
  <c r="D49" i="75"/>
  <c r="D48" i="75"/>
  <c r="D47" i="75"/>
  <c r="D46" i="75"/>
  <c r="D45" i="75"/>
  <c r="D44" i="75"/>
  <c r="D43" i="75"/>
  <c r="D42" i="75"/>
  <c r="D41" i="75"/>
  <c r="D40" i="75"/>
  <c r="D39" i="75"/>
  <c r="D38" i="75"/>
  <c r="D37" i="75"/>
  <c r="D36" i="75"/>
  <c r="D35" i="75"/>
  <c r="D34" i="75"/>
  <c r="D33" i="75"/>
  <c r="D32" i="75"/>
  <c r="D31" i="75"/>
  <c r="D30" i="75"/>
  <c r="D29" i="75"/>
  <c r="D28" i="75"/>
  <c r="D27" i="75"/>
  <c r="D26" i="75"/>
  <c r="D25" i="75"/>
  <c r="H25" i="75"/>
  <c r="N25" i="75" s="1"/>
  <c r="H26" i="75"/>
  <c r="N26" i="75" s="1"/>
  <c r="H27" i="75"/>
  <c r="N27" i="75" s="1"/>
  <c r="H28" i="75"/>
  <c r="N28" i="75" s="1"/>
  <c r="H29" i="75"/>
  <c r="N29" i="75" s="1"/>
  <c r="H30" i="75"/>
  <c r="N30" i="75" s="1"/>
  <c r="H31" i="75"/>
  <c r="N31" i="75" s="1"/>
  <c r="H32" i="75"/>
  <c r="N32" i="75" s="1"/>
  <c r="H33" i="75"/>
  <c r="N33" i="75" s="1"/>
  <c r="H34" i="75"/>
  <c r="N34" i="75" s="1"/>
  <c r="H35" i="75"/>
  <c r="N35" i="75" s="1"/>
  <c r="H36" i="75"/>
  <c r="N36" i="75" s="1"/>
  <c r="H37" i="75"/>
  <c r="N37" i="75" s="1"/>
  <c r="H38" i="75"/>
  <c r="N38" i="75" s="1"/>
  <c r="H39" i="75"/>
  <c r="N39" i="75" s="1"/>
  <c r="H40" i="75"/>
  <c r="N40" i="75" s="1"/>
  <c r="H41" i="75"/>
  <c r="N41" i="75" s="1"/>
  <c r="H42" i="75"/>
  <c r="N42" i="75" s="1"/>
  <c r="H43" i="75"/>
  <c r="N43" i="75" s="1"/>
  <c r="H44" i="75"/>
  <c r="N44" i="75" s="1"/>
  <c r="H45" i="75"/>
  <c r="N45" i="75" s="1"/>
  <c r="H46" i="75"/>
  <c r="N46" i="75" s="1"/>
  <c r="H47" i="75"/>
  <c r="N47" i="75" s="1"/>
  <c r="H48" i="75"/>
  <c r="N48" i="75" s="1"/>
  <c r="H49" i="75"/>
  <c r="N49" i="75" s="1"/>
  <c r="H50" i="75"/>
  <c r="N50" i="75" s="1"/>
  <c r="H51" i="75"/>
  <c r="N51" i="75" s="1"/>
  <c r="H52" i="75"/>
  <c r="N52" i="75" s="1"/>
  <c r="H53" i="75"/>
  <c r="N53" i="75" s="1"/>
  <c r="H54" i="75"/>
  <c r="N54" i="75" s="1"/>
  <c r="H55" i="75"/>
  <c r="N55" i="75" s="1"/>
  <c r="H56" i="75"/>
  <c r="N56" i="75" s="1"/>
  <c r="H57" i="75"/>
  <c r="N57" i="75" s="1"/>
  <c r="H58" i="75"/>
  <c r="N58" i="75" s="1"/>
  <c r="H59" i="75"/>
  <c r="N59" i="75" s="1"/>
  <c r="H60" i="75"/>
  <c r="N60" i="75" s="1"/>
  <c r="H61" i="75"/>
  <c r="N61" i="75" s="1"/>
  <c r="H62" i="75"/>
  <c r="N62" i="75" s="1"/>
  <c r="H63" i="75"/>
  <c r="N63" i="75" s="1"/>
  <c r="H64" i="75"/>
  <c r="N64" i="75" s="1"/>
  <c r="H65" i="75"/>
  <c r="N65" i="75" s="1"/>
  <c r="H66" i="75"/>
  <c r="N66" i="75" s="1"/>
  <c r="H67" i="75"/>
  <c r="N67" i="75" s="1"/>
  <c r="H68" i="75"/>
  <c r="N68" i="75" s="1"/>
  <c r="H69" i="75"/>
  <c r="N69" i="75" s="1"/>
  <c r="H70" i="75"/>
  <c r="N70" i="75" s="1"/>
  <c r="H71" i="75"/>
  <c r="N71" i="75" s="1"/>
  <c r="H72" i="75"/>
  <c r="N72" i="75" s="1"/>
  <c r="H73" i="75"/>
  <c r="N73" i="75" s="1"/>
  <c r="H74" i="75"/>
  <c r="N74" i="75" s="1"/>
  <c r="E25" i="75"/>
  <c r="E26" i="75"/>
  <c r="E27" i="75"/>
  <c r="E28" i="75"/>
  <c r="E29" i="75"/>
  <c r="E30" i="75"/>
  <c r="E31" i="75"/>
  <c r="E32" i="75"/>
  <c r="E33" i="75"/>
  <c r="E34" i="75"/>
  <c r="E35" i="75"/>
  <c r="E36" i="75"/>
  <c r="E37" i="75"/>
  <c r="E38" i="75"/>
  <c r="E39" i="75"/>
  <c r="E40" i="75"/>
  <c r="E41" i="75"/>
  <c r="E42" i="75"/>
  <c r="E43" i="75"/>
  <c r="E44" i="75"/>
  <c r="E45" i="75"/>
  <c r="E46" i="75"/>
  <c r="E47" i="75"/>
  <c r="E48" i="75"/>
  <c r="E49" i="75"/>
  <c r="E50" i="75"/>
  <c r="E51" i="75"/>
  <c r="E52" i="75"/>
  <c r="E53" i="75"/>
  <c r="E54" i="75"/>
  <c r="E55" i="75"/>
  <c r="E56" i="75"/>
  <c r="E57" i="75"/>
  <c r="E58" i="75"/>
  <c r="E59" i="75"/>
  <c r="E60" i="75"/>
  <c r="E61" i="75"/>
  <c r="E62" i="75"/>
  <c r="E63" i="75"/>
  <c r="E64" i="75"/>
  <c r="E65" i="75"/>
  <c r="E66" i="75"/>
  <c r="E67" i="75"/>
  <c r="E68" i="75"/>
  <c r="E69" i="75"/>
  <c r="E70" i="75"/>
  <c r="E71" i="75"/>
  <c r="E72" i="75"/>
  <c r="E73" i="75"/>
  <c r="E74" i="75"/>
  <c r="F25" i="75"/>
  <c r="G25" i="75"/>
  <c r="I25" i="75"/>
  <c r="F26" i="75"/>
  <c r="G26" i="75"/>
  <c r="I26" i="75"/>
  <c r="F27" i="75"/>
  <c r="G27" i="75"/>
  <c r="I27" i="75"/>
  <c r="F28" i="75"/>
  <c r="G28" i="75"/>
  <c r="I28" i="75"/>
  <c r="F29" i="75"/>
  <c r="G29" i="75"/>
  <c r="I29" i="75"/>
  <c r="F30" i="75"/>
  <c r="G30" i="75"/>
  <c r="I30" i="75"/>
  <c r="F31" i="75"/>
  <c r="G31" i="75"/>
  <c r="I31" i="75"/>
  <c r="F32" i="75"/>
  <c r="G32" i="75"/>
  <c r="I32" i="75"/>
  <c r="F33" i="75"/>
  <c r="G33" i="75"/>
  <c r="I33" i="75"/>
  <c r="F34" i="75"/>
  <c r="G34" i="75"/>
  <c r="I34" i="75"/>
  <c r="F35" i="75"/>
  <c r="G35" i="75"/>
  <c r="I35" i="75"/>
  <c r="F36" i="75"/>
  <c r="G36" i="75"/>
  <c r="I36" i="75"/>
  <c r="F37" i="75"/>
  <c r="G37" i="75"/>
  <c r="I37" i="75"/>
  <c r="F38" i="75"/>
  <c r="G38" i="75"/>
  <c r="I38" i="75"/>
  <c r="F39" i="75"/>
  <c r="G39" i="75"/>
  <c r="I39" i="75"/>
  <c r="F40" i="75"/>
  <c r="G40" i="75"/>
  <c r="I40" i="75"/>
  <c r="F41" i="75"/>
  <c r="G41" i="75"/>
  <c r="I41" i="75"/>
  <c r="F42" i="75"/>
  <c r="G42" i="75"/>
  <c r="I42" i="75"/>
  <c r="F43" i="75"/>
  <c r="G43" i="75"/>
  <c r="I43" i="75"/>
  <c r="F44" i="75"/>
  <c r="G44" i="75"/>
  <c r="I44" i="75"/>
  <c r="F45" i="75"/>
  <c r="G45" i="75"/>
  <c r="I45" i="75"/>
  <c r="F46" i="75"/>
  <c r="G46" i="75"/>
  <c r="I46" i="75"/>
  <c r="F47" i="75"/>
  <c r="G47" i="75"/>
  <c r="I47" i="75"/>
  <c r="F48" i="75"/>
  <c r="G48" i="75"/>
  <c r="I48" i="75"/>
  <c r="F49" i="75"/>
  <c r="G49" i="75"/>
  <c r="I49" i="75"/>
  <c r="F50" i="75"/>
  <c r="G50" i="75"/>
  <c r="I50" i="75"/>
  <c r="F51" i="75"/>
  <c r="G51" i="75"/>
  <c r="I51" i="75"/>
  <c r="F52" i="75"/>
  <c r="G52" i="75"/>
  <c r="I52" i="75"/>
  <c r="F53" i="75"/>
  <c r="G53" i="75"/>
  <c r="I53" i="75"/>
  <c r="F54" i="75"/>
  <c r="G54" i="75"/>
  <c r="I54" i="75"/>
  <c r="F55" i="75"/>
  <c r="G55" i="75"/>
  <c r="I55" i="75"/>
  <c r="F56" i="75"/>
  <c r="G56" i="75"/>
  <c r="I56" i="75"/>
  <c r="F57" i="75"/>
  <c r="G57" i="75"/>
  <c r="I57" i="75"/>
  <c r="F58" i="75"/>
  <c r="G58" i="75"/>
  <c r="I58" i="75"/>
  <c r="F59" i="75"/>
  <c r="G59" i="75"/>
  <c r="I59" i="75"/>
  <c r="F60" i="75"/>
  <c r="G60" i="75"/>
  <c r="I60" i="75"/>
  <c r="F61" i="75"/>
  <c r="G61" i="75"/>
  <c r="I61" i="75"/>
  <c r="F62" i="75"/>
  <c r="G62" i="75"/>
  <c r="I62" i="75"/>
  <c r="F63" i="75"/>
  <c r="G63" i="75"/>
  <c r="I63" i="75"/>
  <c r="F64" i="75"/>
  <c r="G64" i="75"/>
  <c r="I64" i="75"/>
  <c r="F65" i="75"/>
  <c r="G65" i="75"/>
  <c r="I65" i="75"/>
  <c r="F66" i="75"/>
  <c r="G66" i="75"/>
  <c r="I66" i="75"/>
  <c r="F67" i="75"/>
  <c r="G67" i="75"/>
  <c r="I67" i="75"/>
  <c r="F68" i="75"/>
  <c r="G68" i="75"/>
  <c r="I68" i="75"/>
  <c r="F69" i="75"/>
  <c r="G69" i="75"/>
  <c r="I69" i="75"/>
  <c r="F70" i="75"/>
  <c r="G70" i="75"/>
  <c r="I70" i="75"/>
  <c r="F71" i="75"/>
  <c r="G71" i="75"/>
  <c r="I71" i="75"/>
  <c r="F72" i="75"/>
  <c r="G72" i="75"/>
  <c r="I72" i="75"/>
  <c r="F73" i="75"/>
  <c r="G73" i="75"/>
  <c r="I73" i="75"/>
  <c r="F74" i="75"/>
  <c r="G74" i="75"/>
  <c r="I74" i="75"/>
  <c r="G25" i="71"/>
  <c r="D9" i="73"/>
  <c r="D9" i="70"/>
  <c r="F131" i="71"/>
  <c r="E131" i="71"/>
  <c r="F78" i="71"/>
  <c r="E78" i="71"/>
  <c r="F25" i="71"/>
  <c r="E25" i="71"/>
  <c r="G235" i="71"/>
  <c r="G234" i="71"/>
  <c r="D234" i="71" s="1"/>
  <c r="G233" i="71"/>
  <c r="G232" i="71"/>
  <c r="G231" i="71"/>
  <c r="G230" i="71"/>
  <c r="G229" i="71"/>
  <c r="D229" i="71" s="1"/>
  <c r="G228" i="71"/>
  <c r="D228" i="71" s="1"/>
  <c r="G227" i="71"/>
  <c r="G226" i="71"/>
  <c r="D226" i="71" s="1"/>
  <c r="G225" i="71"/>
  <c r="G224" i="71"/>
  <c r="G223" i="71"/>
  <c r="G222" i="71"/>
  <c r="D222" i="71" s="1"/>
  <c r="G221" i="71"/>
  <c r="G220" i="71"/>
  <c r="D220" i="71" s="1"/>
  <c r="G219" i="71"/>
  <c r="G218" i="71"/>
  <c r="D218" i="71" s="1"/>
  <c r="G217" i="71"/>
  <c r="G216" i="71"/>
  <c r="G215" i="71"/>
  <c r="G214" i="71"/>
  <c r="D214" i="71" s="1"/>
  <c r="G213" i="71"/>
  <c r="G212" i="71"/>
  <c r="D212" i="71" s="1"/>
  <c r="G211" i="71"/>
  <c r="G210" i="71"/>
  <c r="D210" i="71" s="1"/>
  <c r="G209" i="71"/>
  <c r="G208" i="71"/>
  <c r="G207" i="71"/>
  <c r="D207" i="71" s="1"/>
  <c r="G206" i="71"/>
  <c r="G205" i="71"/>
  <c r="G204" i="71"/>
  <c r="D204" i="71" s="1"/>
  <c r="G203" i="71"/>
  <c r="G202" i="71"/>
  <c r="D202" i="71" s="1"/>
  <c r="G201" i="71"/>
  <c r="G200" i="71"/>
  <c r="D200" i="71" s="1"/>
  <c r="G199" i="71"/>
  <c r="G198" i="71"/>
  <c r="G197" i="71"/>
  <c r="G196" i="71"/>
  <c r="D196" i="71" s="1"/>
  <c r="G195" i="71"/>
  <c r="G194" i="71"/>
  <c r="D194" i="71" s="1"/>
  <c r="G193" i="71"/>
  <c r="D193" i="71" s="1"/>
  <c r="G192" i="71"/>
  <c r="G191" i="71"/>
  <c r="G190" i="71"/>
  <c r="D190" i="71" s="1"/>
  <c r="G189" i="71"/>
  <c r="G188" i="71"/>
  <c r="D188" i="71" s="1"/>
  <c r="G187" i="71"/>
  <c r="G186" i="71"/>
  <c r="D186" i="71" s="1"/>
  <c r="G182" i="71"/>
  <c r="G181" i="71"/>
  <c r="D181" i="71" s="1"/>
  <c r="G180" i="71"/>
  <c r="G179" i="71"/>
  <c r="G178" i="71"/>
  <c r="G177" i="71"/>
  <c r="D177" i="71" s="1"/>
  <c r="G176" i="71"/>
  <c r="D176" i="71" s="1"/>
  <c r="G175" i="71"/>
  <c r="D175" i="71" s="1"/>
  <c r="G174" i="71"/>
  <c r="D174" i="71" s="1"/>
  <c r="G173" i="71"/>
  <c r="G172" i="71"/>
  <c r="G171" i="71"/>
  <c r="D171" i="71" s="1"/>
  <c r="G170" i="71"/>
  <c r="G169" i="71"/>
  <c r="D169" i="71" s="1"/>
  <c r="G168" i="71"/>
  <c r="G167" i="71"/>
  <c r="D167" i="71" s="1"/>
  <c r="G166" i="71"/>
  <c r="G165" i="71"/>
  <c r="D165" i="71" s="1"/>
  <c r="G164" i="71"/>
  <c r="D164" i="71" s="1"/>
  <c r="G163" i="71"/>
  <c r="D163" i="71" s="1"/>
  <c r="G162" i="71"/>
  <c r="G161" i="71"/>
  <c r="D161" i="71" s="1"/>
  <c r="G160" i="71"/>
  <c r="G159" i="71"/>
  <c r="D159" i="71" s="1"/>
  <c r="G158" i="71"/>
  <c r="G157" i="71"/>
  <c r="D157" i="71" s="1"/>
  <c r="G156" i="71"/>
  <c r="G155" i="71"/>
  <c r="G154" i="71"/>
  <c r="G153" i="71"/>
  <c r="D153" i="71" s="1"/>
  <c r="G152" i="71"/>
  <c r="D152" i="71" s="1"/>
  <c r="G151" i="71"/>
  <c r="D151" i="71" s="1"/>
  <c r="G150" i="71"/>
  <c r="G149" i="71"/>
  <c r="G148" i="71"/>
  <c r="G147" i="71"/>
  <c r="D147" i="71" s="1"/>
  <c r="G146" i="71"/>
  <c r="G145" i="71"/>
  <c r="D145" i="71" s="1"/>
  <c r="G144" i="71"/>
  <c r="G143" i="71"/>
  <c r="D143" i="71" s="1"/>
  <c r="G142" i="71"/>
  <c r="D142" i="71" s="1"/>
  <c r="G141" i="71"/>
  <c r="D141" i="71" s="1"/>
  <c r="G140" i="71"/>
  <c r="D140" i="71" s="1"/>
  <c r="G139" i="71"/>
  <c r="D139" i="71" s="1"/>
  <c r="G138" i="71"/>
  <c r="G137" i="71"/>
  <c r="D137" i="71" s="1"/>
  <c r="G136" i="71"/>
  <c r="G135" i="71"/>
  <c r="D135" i="71" s="1"/>
  <c r="G134" i="71"/>
  <c r="G133" i="71"/>
  <c r="D133" i="71" s="1"/>
  <c r="G131" i="71"/>
  <c r="G129" i="71"/>
  <c r="G128" i="71"/>
  <c r="G127" i="71"/>
  <c r="D127" i="71" s="1"/>
  <c r="G126" i="71"/>
  <c r="G125" i="71"/>
  <c r="D125" i="71" s="1"/>
  <c r="G124" i="71"/>
  <c r="G123" i="71"/>
  <c r="G122" i="71"/>
  <c r="G121" i="71"/>
  <c r="G120" i="71"/>
  <c r="G119" i="71"/>
  <c r="D119" i="71" s="1"/>
  <c r="G118" i="71"/>
  <c r="G117" i="71"/>
  <c r="D117" i="71" s="1"/>
  <c r="G116" i="71"/>
  <c r="G115" i="71"/>
  <c r="G114" i="71"/>
  <c r="G113" i="71"/>
  <c r="G112" i="71"/>
  <c r="G111" i="71"/>
  <c r="D111" i="71" s="1"/>
  <c r="G110" i="71"/>
  <c r="G109" i="71"/>
  <c r="D109" i="71" s="1"/>
  <c r="G108" i="71"/>
  <c r="G107" i="71"/>
  <c r="D107" i="71" s="1"/>
  <c r="G106" i="71"/>
  <c r="G105" i="71"/>
  <c r="G104" i="71"/>
  <c r="G103" i="71"/>
  <c r="D103" i="71" s="1"/>
  <c r="G102" i="71"/>
  <c r="G101" i="71"/>
  <c r="D101" i="71" s="1"/>
  <c r="G100" i="71"/>
  <c r="G99" i="71"/>
  <c r="G98" i="71"/>
  <c r="G97" i="71"/>
  <c r="G96" i="71"/>
  <c r="G95" i="71"/>
  <c r="D95" i="71" s="1"/>
  <c r="G94" i="71"/>
  <c r="G93" i="71"/>
  <c r="D93" i="71" s="1"/>
  <c r="G92" i="71"/>
  <c r="G91" i="71"/>
  <c r="D91" i="71" s="1"/>
  <c r="G90" i="71"/>
  <c r="G89" i="71"/>
  <c r="G88" i="71"/>
  <c r="G87" i="71"/>
  <c r="D87" i="71" s="1"/>
  <c r="G86" i="71"/>
  <c r="G85" i="71"/>
  <c r="D85" i="71" s="1"/>
  <c r="G84" i="71"/>
  <c r="G83" i="71"/>
  <c r="G82" i="71"/>
  <c r="G81" i="71"/>
  <c r="G80" i="71"/>
  <c r="G78" i="71"/>
  <c r="G76" i="71"/>
  <c r="G75" i="71"/>
  <c r="D75" i="71" s="1"/>
  <c r="G74" i="71"/>
  <c r="D74" i="71" s="1"/>
  <c r="G73" i="71"/>
  <c r="G72" i="71"/>
  <c r="G71" i="71"/>
  <c r="D71" i="71" s="1"/>
  <c r="G70" i="71"/>
  <c r="D70" i="71" s="1"/>
  <c r="G69" i="71"/>
  <c r="D69" i="71" s="1"/>
  <c r="G68" i="71"/>
  <c r="G67" i="71"/>
  <c r="D67" i="71" s="1"/>
  <c r="G66" i="71"/>
  <c r="G65" i="71"/>
  <c r="G64" i="71"/>
  <c r="G63" i="71"/>
  <c r="D63" i="71" s="1"/>
  <c r="G62" i="71"/>
  <c r="D62" i="71" s="1"/>
  <c r="G61" i="71"/>
  <c r="D61" i="71" s="1"/>
  <c r="G60" i="71"/>
  <c r="G59" i="71"/>
  <c r="D59" i="71" s="1"/>
  <c r="G58" i="71"/>
  <c r="G57" i="71"/>
  <c r="G56" i="71"/>
  <c r="G55" i="71"/>
  <c r="D55" i="71" s="1"/>
  <c r="G54" i="71"/>
  <c r="G53" i="71"/>
  <c r="D53" i="71" s="1"/>
  <c r="G52" i="71"/>
  <c r="G51" i="71"/>
  <c r="D51" i="71" s="1"/>
  <c r="G50" i="71"/>
  <c r="G49" i="71"/>
  <c r="G48" i="71"/>
  <c r="G47" i="71"/>
  <c r="D47" i="71" s="1"/>
  <c r="G46" i="71"/>
  <c r="G45" i="71"/>
  <c r="D45" i="71" s="1"/>
  <c r="G44" i="71"/>
  <c r="G43" i="71"/>
  <c r="G42" i="71"/>
  <c r="G41" i="71"/>
  <c r="G40" i="71"/>
  <c r="G39" i="71"/>
  <c r="D39" i="71" s="1"/>
  <c r="G38" i="71"/>
  <c r="D38" i="71" s="1"/>
  <c r="G37" i="71"/>
  <c r="D37" i="71" s="1"/>
  <c r="G36" i="71"/>
  <c r="G35" i="71"/>
  <c r="D35" i="71" s="1"/>
  <c r="G34" i="71"/>
  <c r="D34" i="71" s="1"/>
  <c r="G33" i="71"/>
  <c r="D33" i="71" s="1"/>
  <c r="G32" i="71"/>
  <c r="G31" i="71"/>
  <c r="G30" i="71"/>
  <c r="G29" i="71"/>
  <c r="D29" i="71" s="1"/>
  <c r="G28" i="71"/>
  <c r="G27" i="71"/>
  <c r="D27" i="71" s="1"/>
  <c r="D9" i="71"/>
  <c r="D184" i="71" s="1"/>
  <c r="D235" i="71"/>
  <c r="E235" i="71"/>
  <c r="E234" i="71"/>
  <c r="D233" i="71"/>
  <c r="E233" i="71"/>
  <c r="D232" i="71"/>
  <c r="E232" i="71"/>
  <c r="D231" i="71"/>
  <c r="E231" i="71"/>
  <c r="D230" i="71"/>
  <c r="E230" i="71"/>
  <c r="E229" i="71"/>
  <c r="E228" i="71"/>
  <c r="D227" i="71"/>
  <c r="E227" i="71"/>
  <c r="E226" i="71"/>
  <c r="D225" i="71"/>
  <c r="E225" i="71"/>
  <c r="D224" i="71"/>
  <c r="E224" i="71"/>
  <c r="D223" i="71"/>
  <c r="E223" i="71"/>
  <c r="E222" i="71"/>
  <c r="E221" i="71"/>
  <c r="D221" i="71"/>
  <c r="E220" i="71"/>
  <c r="D219" i="71"/>
  <c r="E219" i="71"/>
  <c r="E218" i="71"/>
  <c r="D217" i="71"/>
  <c r="E217" i="71"/>
  <c r="D216" i="71"/>
  <c r="E216" i="71"/>
  <c r="D215" i="71"/>
  <c r="E215" i="71"/>
  <c r="E214" i="71"/>
  <c r="E213" i="71"/>
  <c r="D213" i="71"/>
  <c r="E212" i="71"/>
  <c r="D211" i="71"/>
  <c r="E211" i="71"/>
  <c r="E210" i="71"/>
  <c r="D209" i="71"/>
  <c r="E209" i="71"/>
  <c r="D208" i="71"/>
  <c r="E208" i="71"/>
  <c r="E207" i="71"/>
  <c r="D206" i="71"/>
  <c r="E206" i="71"/>
  <c r="D205" i="71"/>
  <c r="E205" i="71"/>
  <c r="E204" i="71"/>
  <c r="D203" i="71"/>
  <c r="E203" i="71"/>
  <c r="E202" i="71"/>
  <c r="D201" i="71"/>
  <c r="E201" i="71"/>
  <c r="E200" i="71"/>
  <c r="D199" i="71"/>
  <c r="E199" i="71"/>
  <c r="D198" i="71"/>
  <c r="E198" i="71"/>
  <c r="D197" i="71"/>
  <c r="E197" i="71"/>
  <c r="E196" i="71"/>
  <c r="D195" i="71"/>
  <c r="E195" i="71"/>
  <c r="E194" i="71"/>
  <c r="E193" i="71"/>
  <c r="D192" i="71"/>
  <c r="E192" i="71"/>
  <c r="D191" i="71"/>
  <c r="E191" i="71"/>
  <c r="E190" i="71"/>
  <c r="D189" i="71"/>
  <c r="E189" i="71"/>
  <c r="E188" i="71"/>
  <c r="D187" i="71"/>
  <c r="E187" i="71"/>
  <c r="E186" i="71"/>
  <c r="D182" i="71"/>
  <c r="E182" i="71"/>
  <c r="E181" i="71"/>
  <c r="D180" i="71"/>
  <c r="E180" i="71"/>
  <c r="D179" i="71"/>
  <c r="E179" i="71"/>
  <c r="D178" i="71"/>
  <c r="E178" i="71"/>
  <c r="E177" i="71"/>
  <c r="E176" i="71"/>
  <c r="E175" i="71"/>
  <c r="E174" i="71"/>
  <c r="D173" i="71"/>
  <c r="E173" i="71"/>
  <c r="D172" i="71"/>
  <c r="E172" i="71"/>
  <c r="E171" i="71"/>
  <c r="D170" i="71"/>
  <c r="E170" i="71"/>
  <c r="E169" i="71"/>
  <c r="D168" i="71"/>
  <c r="E168" i="71"/>
  <c r="E167" i="71"/>
  <c r="D166" i="71"/>
  <c r="E166" i="71"/>
  <c r="E165" i="71"/>
  <c r="E164" i="71"/>
  <c r="E163" i="71"/>
  <c r="D162" i="71"/>
  <c r="E162" i="71"/>
  <c r="E161" i="71"/>
  <c r="D160" i="71"/>
  <c r="E160" i="71"/>
  <c r="E159" i="71"/>
  <c r="D158" i="71"/>
  <c r="E158" i="71"/>
  <c r="E157" i="71"/>
  <c r="D156" i="71"/>
  <c r="E156" i="71"/>
  <c r="E155" i="71"/>
  <c r="D155" i="71"/>
  <c r="E154" i="71"/>
  <c r="D154" i="71"/>
  <c r="E153" i="71"/>
  <c r="E152" i="71"/>
  <c r="E151" i="71"/>
  <c r="D150" i="71"/>
  <c r="E150" i="71"/>
  <c r="D149" i="71"/>
  <c r="E149" i="71"/>
  <c r="D148" i="71"/>
  <c r="E148" i="71"/>
  <c r="E147" i="71"/>
  <c r="D146" i="71"/>
  <c r="E146" i="71"/>
  <c r="E145" i="71"/>
  <c r="D144" i="71"/>
  <c r="E144" i="71"/>
  <c r="E143" i="71"/>
  <c r="E142" i="71"/>
  <c r="E141" i="71"/>
  <c r="E140" i="71"/>
  <c r="E139" i="71"/>
  <c r="D138" i="71"/>
  <c r="E138" i="71"/>
  <c r="E137" i="71"/>
  <c r="D136" i="71"/>
  <c r="E136" i="71"/>
  <c r="E135" i="71"/>
  <c r="D134" i="71"/>
  <c r="E134" i="71"/>
  <c r="E133" i="71"/>
  <c r="D129" i="71"/>
  <c r="E129" i="71"/>
  <c r="D128" i="71"/>
  <c r="E128" i="71"/>
  <c r="E127" i="71"/>
  <c r="E126" i="71"/>
  <c r="D126" i="71"/>
  <c r="E125" i="71"/>
  <c r="D124" i="71"/>
  <c r="E124" i="71"/>
  <c r="E123" i="71"/>
  <c r="D123" i="71"/>
  <c r="D122" i="71"/>
  <c r="E122" i="71"/>
  <c r="D121" i="71"/>
  <c r="E121" i="71"/>
  <c r="D120" i="71"/>
  <c r="E120" i="71"/>
  <c r="E119" i="71"/>
  <c r="D118" i="71"/>
  <c r="E118" i="71"/>
  <c r="E117" i="71"/>
  <c r="D116" i="71"/>
  <c r="E116" i="71"/>
  <c r="D115" i="71"/>
  <c r="E115" i="71"/>
  <c r="D114" i="71"/>
  <c r="E114" i="71"/>
  <c r="D113" i="71"/>
  <c r="E113" i="71"/>
  <c r="D112" i="71"/>
  <c r="E112" i="71"/>
  <c r="E111" i="71"/>
  <c r="D110" i="71"/>
  <c r="E110" i="71"/>
  <c r="E109" i="71"/>
  <c r="D108" i="71"/>
  <c r="E108" i="71"/>
  <c r="E107" i="71"/>
  <c r="D106" i="71"/>
  <c r="E106" i="71"/>
  <c r="D105" i="71"/>
  <c r="E105" i="71"/>
  <c r="D104" i="71"/>
  <c r="E104" i="71"/>
  <c r="E103" i="71"/>
  <c r="D102" i="71"/>
  <c r="E102" i="71"/>
  <c r="E101" i="71"/>
  <c r="D100" i="71"/>
  <c r="E100" i="71"/>
  <c r="D99" i="71"/>
  <c r="E99" i="71"/>
  <c r="D98" i="71"/>
  <c r="E98" i="71"/>
  <c r="D97" i="71"/>
  <c r="E97" i="71"/>
  <c r="D96" i="71"/>
  <c r="E96" i="71"/>
  <c r="E95" i="71"/>
  <c r="E94" i="71"/>
  <c r="D94" i="71"/>
  <c r="E93" i="71"/>
  <c r="D92" i="71"/>
  <c r="E92" i="71"/>
  <c r="E91" i="71"/>
  <c r="D90" i="71"/>
  <c r="E90" i="71"/>
  <c r="D89" i="71"/>
  <c r="E89" i="71"/>
  <c r="D88" i="71"/>
  <c r="E88" i="71"/>
  <c r="E87" i="71"/>
  <c r="D86" i="71"/>
  <c r="E86" i="71"/>
  <c r="E85" i="71"/>
  <c r="D84" i="71"/>
  <c r="E84" i="71"/>
  <c r="D83" i="71"/>
  <c r="E83" i="71"/>
  <c r="D82" i="71"/>
  <c r="E82" i="71"/>
  <c r="D81" i="71"/>
  <c r="E81" i="71"/>
  <c r="D80" i="71"/>
  <c r="E80" i="71"/>
  <c r="D76" i="71"/>
  <c r="E76" i="71"/>
  <c r="E75" i="71"/>
  <c r="E74" i="71"/>
  <c r="D73" i="71"/>
  <c r="E73" i="71"/>
  <c r="D72" i="71"/>
  <c r="E72" i="71"/>
  <c r="E71" i="71"/>
  <c r="E70" i="71"/>
  <c r="E69" i="71"/>
  <c r="D68" i="71"/>
  <c r="E68" i="71"/>
  <c r="E67" i="71"/>
  <c r="D66" i="71"/>
  <c r="E66" i="71"/>
  <c r="D65" i="71"/>
  <c r="E65" i="71"/>
  <c r="D64" i="71"/>
  <c r="E64" i="71"/>
  <c r="E63" i="71"/>
  <c r="E62" i="71"/>
  <c r="E61" i="71"/>
  <c r="D60" i="71"/>
  <c r="E60" i="71"/>
  <c r="E59" i="71"/>
  <c r="D58" i="71"/>
  <c r="E58" i="71"/>
  <c r="D57" i="71"/>
  <c r="E57" i="71"/>
  <c r="D56" i="71"/>
  <c r="E56" i="71"/>
  <c r="E55" i="71"/>
  <c r="E54" i="71"/>
  <c r="D54" i="71"/>
  <c r="E53" i="71"/>
  <c r="D52" i="71"/>
  <c r="E52" i="71"/>
  <c r="E51" i="71"/>
  <c r="D50" i="71"/>
  <c r="E50" i="71"/>
  <c r="D49" i="71"/>
  <c r="E49" i="71"/>
  <c r="D48" i="71"/>
  <c r="E48" i="71"/>
  <c r="E47" i="71"/>
  <c r="D46" i="71"/>
  <c r="E46" i="71"/>
  <c r="E45" i="71"/>
  <c r="D44" i="71"/>
  <c r="E44" i="71"/>
  <c r="D43" i="71"/>
  <c r="E43" i="71"/>
  <c r="D42" i="71"/>
  <c r="E42" i="71"/>
  <c r="D41" i="71"/>
  <c r="E41" i="71"/>
  <c r="D40" i="71"/>
  <c r="E40" i="71"/>
  <c r="E39" i="71"/>
  <c r="E38" i="71"/>
  <c r="E37" i="71"/>
  <c r="D36" i="71"/>
  <c r="E36" i="71"/>
  <c r="E35" i="71"/>
  <c r="E34" i="71"/>
  <c r="E33" i="71"/>
  <c r="D32" i="71"/>
  <c r="E32" i="71"/>
  <c r="D31" i="71"/>
  <c r="E31" i="71"/>
  <c r="D30" i="71"/>
  <c r="E30" i="71"/>
  <c r="E29" i="71"/>
  <c r="D28" i="71"/>
  <c r="E28" i="71"/>
  <c r="E27" i="71"/>
  <c r="D15" i="55"/>
  <c r="G184" i="63"/>
  <c r="G131" i="63"/>
  <c r="G78" i="63"/>
  <c r="E184" i="63"/>
  <c r="E131" i="63"/>
  <c r="E78" i="63"/>
  <c r="G288" i="63"/>
  <c r="D288" i="63" s="1"/>
  <c r="E288" i="63"/>
  <c r="G287" i="63"/>
  <c r="D287" i="63" s="1"/>
  <c r="E287" i="63"/>
  <c r="G286" i="63"/>
  <c r="D286" i="63" s="1"/>
  <c r="E286" i="63"/>
  <c r="G285" i="63"/>
  <c r="D285" i="63" s="1"/>
  <c r="E285" i="63"/>
  <c r="G284" i="63"/>
  <c r="D284" i="63" s="1"/>
  <c r="E284" i="63"/>
  <c r="G283" i="63"/>
  <c r="D283" i="63" s="1"/>
  <c r="E283" i="63"/>
  <c r="G282" i="63"/>
  <c r="D282" i="63" s="1"/>
  <c r="E282" i="63"/>
  <c r="G281" i="63"/>
  <c r="D281" i="63" s="1"/>
  <c r="E281" i="63"/>
  <c r="G280" i="63"/>
  <c r="D280" i="63" s="1"/>
  <c r="E280" i="63"/>
  <c r="G279" i="63"/>
  <c r="D279" i="63" s="1"/>
  <c r="E279" i="63"/>
  <c r="G278" i="63"/>
  <c r="D278" i="63" s="1"/>
  <c r="E278" i="63"/>
  <c r="G277" i="63"/>
  <c r="D277" i="63" s="1"/>
  <c r="E277" i="63"/>
  <c r="G276" i="63"/>
  <c r="D276" i="63" s="1"/>
  <c r="E276" i="63"/>
  <c r="G275" i="63"/>
  <c r="D275" i="63" s="1"/>
  <c r="E275" i="63"/>
  <c r="G274" i="63"/>
  <c r="D274" i="63" s="1"/>
  <c r="E274" i="63"/>
  <c r="G273" i="63"/>
  <c r="D273" i="63" s="1"/>
  <c r="E273" i="63"/>
  <c r="G272" i="63"/>
  <c r="D272" i="63" s="1"/>
  <c r="E272" i="63"/>
  <c r="G271" i="63"/>
  <c r="D271" i="63" s="1"/>
  <c r="E271" i="63"/>
  <c r="G270" i="63"/>
  <c r="D270" i="63" s="1"/>
  <c r="E270" i="63"/>
  <c r="G269" i="63"/>
  <c r="D269" i="63" s="1"/>
  <c r="E269" i="63"/>
  <c r="G268" i="63"/>
  <c r="D268" i="63" s="1"/>
  <c r="E268" i="63"/>
  <c r="G267" i="63"/>
  <c r="D267" i="63" s="1"/>
  <c r="E267" i="63"/>
  <c r="G266" i="63"/>
  <c r="D266" i="63" s="1"/>
  <c r="E266" i="63"/>
  <c r="G265" i="63"/>
  <c r="D265" i="63" s="1"/>
  <c r="E265" i="63"/>
  <c r="G264" i="63"/>
  <c r="D264" i="63" s="1"/>
  <c r="E264" i="63"/>
  <c r="G263" i="63"/>
  <c r="D263" i="63" s="1"/>
  <c r="E263" i="63"/>
  <c r="G262" i="63"/>
  <c r="D262" i="63" s="1"/>
  <c r="E262" i="63"/>
  <c r="G261" i="63"/>
  <c r="D261" i="63" s="1"/>
  <c r="E261" i="63"/>
  <c r="G260" i="63"/>
  <c r="D260" i="63" s="1"/>
  <c r="E260" i="63"/>
  <c r="G259" i="63"/>
  <c r="D259" i="63" s="1"/>
  <c r="E259" i="63"/>
  <c r="G258" i="63"/>
  <c r="D258" i="63" s="1"/>
  <c r="E258" i="63"/>
  <c r="G257" i="63"/>
  <c r="D257" i="63" s="1"/>
  <c r="E257" i="63"/>
  <c r="G256" i="63"/>
  <c r="D256" i="63" s="1"/>
  <c r="E256" i="63"/>
  <c r="G255" i="63"/>
  <c r="D255" i="63" s="1"/>
  <c r="E255" i="63"/>
  <c r="G254" i="63"/>
  <c r="D254" i="63" s="1"/>
  <c r="E254" i="63"/>
  <c r="G253" i="63"/>
  <c r="D253" i="63" s="1"/>
  <c r="E253" i="63"/>
  <c r="G252" i="63"/>
  <c r="D252" i="63" s="1"/>
  <c r="E252" i="63"/>
  <c r="G251" i="63"/>
  <c r="D251" i="63" s="1"/>
  <c r="E251" i="63"/>
  <c r="G250" i="63"/>
  <c r="D250" i="63" s="1"/>
  <c r="E250" i="63"/>
  <c r="G249" i="63"/>
  <c r="D249" i="63" s="1"/>
  <c r="E249" i="63"/>
  <c r="G248" i="63"/>
  <c r="D248" i="63" s="1"/>
  <c r="E248" i="63"/>
  <c r="G247" i="63"/>
  <c r="D247" i="63" s="1"/>
  <c r="E247" i="63"/>
  <c r="G246" i="63"/>
  <c r="D246" i="63" s="1"/>
  <c r="E246" i="63"/>
  <c r="G245" i="63"/>
  <c r="D245" i="63" s="1"/>
  <c r="E245" i="63"/>
  <c r="G244" i="63"/>
  <c r="D244" i="63" s="1"/>
  <c r="E244" i="63"/>
  <c r="G243" i="63"/>
  <c r="D243" i="63" s="1"/>
  <c r="E243" i="63"/>
  <c r="G242" i="63"/>
  <c r="D242" i="63" s="1"/>
  <c r="E242" i="63"/>
  <c r="G241" i="63"/>
  <c r="D241" i="63" s="1"/>
  <c r="E241" i="63"/>
  <c r="G240" i="63"/>
  <c r="D240" i="63" s="1"/>
  <c r="E240" i="63"/>
  <c r="G239" i="63"/>
  <c r="D239" i="63" s="1"/>
  <c r="E239" i="63"/>
  <c r="G235" i="63"/>
  <c r="D235" i="63" s="1"/>
  <c r="E235" i="63"/>
  <c r="G234" i="63"/>
  <c r="D234" i="63" s="1"/>
  <c r="E234" i="63"/>
  <c r="G233" i="63"/>
  <c r="D233" i="63" s="1"/>
  <c r="E233" i="63"/>
  <c r="G232" i="63"/>
  <c r="D232" i="63" s="1"/>
  <c r="E232" i="63"/>
  <c r="G231" i="63"/>
  <c r="D231" i="63" s="1"/>
  <c r="E231" i="63"/>
  <c r="G230" i="63"/>
  <c r="D230" i="63" s="1"/>
  <c r="E230" i="63"/>
  <c r="G229" i="63"/>
  <c r="D229" i="63" s="1"/>
  <c r="E229" i="63"/>
  <c r="G228" i="63"/>
  <c r="D228" i="63" s="1"/>
  <c r="E228" i="63"/>
  <c r="G227" i="63"/>
  <c r="D227" i="63" s="1"/>
  <c r="E227" i="63"/>
  <c r="G226" i="63"/>
  <c r="D226" i="63" s="1"/>
  <c r="E226" i="63"/>
  <c r="G225" i="63"/>
  <c r="D225" i="63" s="1"/>
  <c r="E225" i="63"/>
  <c r="G224" i="63"/>
  <c r="D224" i="63" s="1"/>
  <c r="E224" i="63"/>
  <c r="G223" i="63"/>
  <c r="D223" i="63" s="1"/>
  <c r="E223" i="63"/>
  <c r="G222" i="63"/>
  <c r="D222" i="63" s="1"/>
  <c r="E222" i="63"/>
  <c r="G221" i="63"/>
  <c r="D221" i="63" s="1"/>
  <c r="E221" i="63"/>
  <c r="G220" i="63"/>
  <c r="D220" i="63" s="1"/>
  <c r="E220" i="63"/>
  <c r="G219" i="63"/>
  <c r="D219" i="63" s="1"/>
  <c r="E219" i="63"/>
  <c r="G218" i="63"/>
  <c r="D218" i="63" s="1"/>
  <c r="E218" i="63"/>
  <c r="G217" i="63"/>
  <c r="D217" i="63" s="1"/>
  <c r="E217" i="63"/>
  <c r="G216" i="63"/>
  <c r="D216" i="63" s="1"/>
  <c r="E216" i="63"/>
  <c r="G215" i="63"/>
  <c r="D215" i="63" s="1"/>
  <c r="E215" i="63"/>
  <c r="G214" i="63"/>
  <c r="D214" i="63" s="1"/>
  <c r="E214" i="63"/>
  <c r="G213" i="63"/>
  <c r="D213" i="63" s="1"/>
  <c r="E213" i="63"/>
  <c r="G212" i="63"/>
  <c r="D212" i="63" s="1"/>
  <c r="E212" i="63"/>
  <c r="G211" i="63"/>
  <c r="E211" i="63"/>
  <c r="D211" i="63"/>
  <c r="G210" i="63"/>
  <c r="D210" i="63" s="1"/>
  <c r="E210" i="63"/>
  <c r="G209" i="63"/>
  <c r="D209" i="63" s="1"/>
  <c r="E209" i="63"/>
  <c r="G208" i="63"/>
  <c r="D208" i="63" s="1"/>
  <c r="E208" i="63"/>
  <c r="G207" i="63"/>
  <c r="D207" i="63" s="1"/>
  <c r="E207" i="63"/>
  <c r="G206" i="63"/>
  <c r="D206" i="63" s="1"/>
  <c r="E206" i="63"/>
  <c r="G205" i="63"/>
  <c r="D205" i="63" s="1"/>
  <c r="E205" i="63"/>
  <c r="G204" i="63"/>
  <c r="D204" i="63" s="1"/>
  <c r="E204" i="63"/>
  <c r="G203" i="63"/>
  <c r="D203" i="63" s="1"/>
  <c r="E203" i="63"/>
  <c r="G202" i="63"/>
  <c r="D202" i="63" s="1"/>
  <c r="E202" i="63"/>
  <c r="G201" i="63"/>
  <c r="D201" i="63" s="1"/>
  <c r="E201" i="63"/>
  <c r="G200" i="63"/>
  <c r="D200" i="63" s="1"/>
  <c r="E200" i="63"/>
  <c r="G199" i="63"/>
  <c r="D199" i="63" s="1"/>
  <c r="E199" i="63"/>
  <c r="G198" i="63"/>
  <c r="D198" i="63" s="1"/>
  <c r="E198" i="63"/>
  <c r="G197" i="63"/>
  <c r="D197" i="63" s="1"/>
  <c r="E197" i="63"/>
  <c r="G196" i="63"/>
  <c r="D196" i="63" s="1"/>
  <c r="E196" i="63"/>
  <c r="G195" i="63"/>
  <c r="D195" i="63" s="1"/>
  <c r="E195" i="63"/>
  <c r="G194" i="63"/>
  <c r="D194" i="63" s="1"/>
  <c r="E194" i="63"/>
  <c r="G193" i="63"/>
  <c r="D193" i="63" s="1"/>
  <c r="E193" i="63"/>
  <c r="G192" i="63"/>
  <c r="D192" i="63" s="1"/>
  <c r="E192" i="63"/>
  <c r="G191" i="63"/>
  <c r="D191" i="63" s="1"/>
  <c r="E191" i="63"/>
  <c r="G190" i="63"/>
  <c r="D190" i="63" s="1"/>
  <c r="E190" i="63"/>
  <c r="G189" i="63"/>
  <c r="D189" i="63" s="1"/>
  <c r="E189" i="63"/>
  <c r="G188" i="63"/>
  <c r="D188" i="63" s="1"/>
  <c r="E188" i="63"/>
  <c r="G187" i="63"/>
  <c r="D187" i="63" s="1"/>
  <c r="E187" i="63"/>
  <c r="G186" i="63"/>
  <c r="D186" i="63" s="1"/>
  <c r="E186" i="63"/>
  <c r="G182" i="63"/>
  <c r="D182" i="63" s="1"/>
  <c r="E182" i="63"/>
  <c r="G181" i="63"/>
  <c r="D181" i="63" s="1"/>
  <c r="E181" i="63"/>
  <c r="G180" i="63"/>
  <c r="D180" i="63" s="1"/>
  <c r="E180" i="63"/>
  <c r="G179" i="63"/>
  <c r="D179" i="63" s="1"/>
  <c r="E179" i="63"/>
  <c r="G178" i="63"/>
  <c r="D178" i="63" s="1"/>
  <c r="E178" i="63"/>
  <c r="G177" i="63"/>
  <c r="D177" i="63" s="1"/>
  <c r="E177" i="63"/>
  <c r="G176" i="63"/>
  <c r="D176" i="63" s="1"/>
  <c r="E176" i="63"/>
  <c r="G175" i="63"/>
  <c r="D175" i="63" s="1"/>
  <c r="E175" i="63"/>
  <c r="G174" i="63"/>
  <c r="D174" i="63" s="1"/>
  <c r="E174" i="63"/>
  <c r="G173" i="63"/>
  <c r="D173" i="63" s="1"/>
  <c r="E173" i="63"/>
  <c r="G172" i="63"/>
  <c r="D172" i="63" s="1"/>
  <c r="E172" i="63"/>
  <c r="G171" i="63"/>
  <c r="D171" i="63" s="1"/>
  <c r="E171" i="63"/>
  <c r="G170" i="63"/>
  <c r="D170" i="63" s="1"/>
  <c r="E170" i="63"/>
  <c r="G169" i="63"/>
  <c r="D169" i="63" s="1"/>
  <c r="E169" i="63"/>
  <c r="G168" i="63"/>
  <c r="D168" i="63" s="1"/>
  <c r="E168" i="63"/>
  <c r="G167" i="63"/>
  <c r="D167" i="63" s="1"/>
  <c r="E167" i="63"/>
  <c r="G166" i="63"/>
  <c r="D166" i="63" s="1"/>
  <c r="E166" i="63"/>
  <c r="G165" i="63"/>
  <c r="D165" i="63" s="1"/>
  <c r="E165" i="63"/>
  <c r="G164" i="63"/>
  <c r="D164" i="63" s="1"/>
  <c r="E164" i="63"/>
  <c r="G163" i="63"/>
  <c r="D163" i="63" s="1"/>
  <c r="E163" i="63"/>
  <c r="G162" i="63"/>
  <c r="D162" i="63" s="1"/>
  <c r="E162" i="63"/>
  <c r="G161" i="63"/>
  <c r="D161" i="63" s="1"/>
  <c r="E161" i="63"/>
  <c r="G160" i="63"/>
  <c r="D160" i="63" s="1"/>
  <c r="E160" i="63"/>
  <c r="G159" i="63"/>
  <c r="D159" i="63" s="1"/>
  <c r="E159" i="63"/>
  <c r="G158" i="63"/>
  <c r="D158" i="63" s="1"/>
  <c r="E158" i="63"/>
  <c r="G157" i="63"/>
  <c r="D157" i="63" s="1"/>
  <c r="E157" i="63"/>
  <c r="G156" i="63"/>
  <c r="D156" i="63" s="1"/>
  <c r="E156" i="63"/>
  <c r="G155" i="63"/>
  <c r="D155" i="63" s="1"/>
  <c r="E155" i="63"/>
  <c r="G154" i="63"/>
  <c r="D154" i="63" s="1"/>
  <c r="E154" i="63"/>
  <c r="G153" i="63"/>
  <c r="D153" i="63" s="1"/>
  <c r="E153" i="63"/>
  <c r="G152" i="63"/>
  <c r="D152" i="63" s="1"/>
  <c r="E152" i="63"/>
  <c r="G151" i="63"/>
  <c r="D151" i="63" s="1"/>
  <c r="E151" i="63"/>
  <c r="G150" i="63"/>
  <c r="D150" i="63" s="1"/>
  <c r="E150" i="63"/>
  <c r="G149" i="63"/>
  <c r="D149" i="63" s="1"/>
  <c r="E149" i="63"/>
  <c r="G148" i="63"/>
  <c r="D148" i="63" s="1"/>
  <c r="E148" i="63"/>
  <c r="G147" i="63"/>
  <c r="D147" i="63" s="1"/>
  <c r="E147" i="63"/>
  <c r="G146" i="63"/>
  <c r="D146" i="63" s="1"/>
  <c r="E146" i="63"/>
  <c r="G145" i="63"/>
  <c r="D145" i="63" s="1"/>
  <c r="E145" i="63"/>
  <c r="G144" i="63"/>
  <c r="D144" i="63" s="1"/>
  <c r="E144" i="63"/>
  <c r="G143" i="63"/>
  <c r="D143" i="63" s="1"/>
  <c r="E143" i="63"/>
  <c r="G142" i="63"/>
  <c r="D142" i="63" s="1"/>
  <c r="E142" i="63"/>
  <c r="G141" i="63"/>
  <c r="D141" i="63" s="1"/>
  <c r="E141" i="63"/>
  <c r="G140" i="63"/>
  <c r="D140" i="63" s="1"/>
  <c r="E140" i="63"/>
  <c r="G139" i="63"/>
  <c r="D139" i="63" s="1"/>
  <c r="E139" i="63"/>
  <c r="G138" i="63"/>
  <c r="D138" i="63" s="1"/>
  <c r="E138" i="63"/>
  <c r="G137" i="63"/>
  <c r="D137" i="63" s="1"/>
  <c r="E137" i="63"/>
  <c r="G136" i="63"/>
  <c r="D136" i="63" s="1"/>
  <c r="E136" i="63"/>
  <c r="G135" i="63"/>
  <c r="D135" i="63" s="1"/>
  <c r="E135" i="63"/>
  <c r="G134" i="63"/>
  <c r="D134" i="63" s="1"/>
  <c r="E134" i="63"/>
  <c r="G133" i="63"/>
  <c r="D133" i="63" s="1"/>
  <c r="E133" i="63"/>
  <c r="G129" i="63"/>
  <c r="D129" i="63" s="1"/>
  <c r="E129" i="63"/>
  <c r="G128" i="63"/>
  <c r="D128" i="63" s="1"/>
  <c r="E128" i="63"/>
  <c r="G127" i="63"/>
  <c r="D127" i="63" s="1"/>
  <c r="E127" i="63"/>
  <c r="G126" i="63"/>
  <c r="D126" i="63" s="1"/>
  <c r="E126" i="63"/>
  <c r="G125" i="63"/>
  <c r="D125" i="63" s="1"/>
  <c r="E125" i="63"/>
  <c r="G124" i="63"/>
  <c r="D124" i="63" s="1"/>
  <c r="E124" i="63"/>
  <c r="G123" i="63"/>
  <c r="D123" i="63" s="1"/>
  <c r="E123" i="63"/>
  <c r="G122" i="63"/>
  <c r="D122" i="63" s="1"/>
  <c r="E122" i="63"/>
  <c r="G121" i="63"/>
  <c r="D121" i="63" s="1"/>
  <c r="E121" i="63"/>
  <c r="G120" i="63"/>
  <c r="D120" i="63" s="1"/>
  <c r="E120" i="63"/>
  <c r="G119" i="63"/>
  <c r="D119" i="63" s="1"/>
  <c r="E119" i="63"/>
  <c r="G118" i="63"/>
  <c r="D118" i="63" s="1"/>
  <c r="E118" i="63"/>
  <c r="G117" i="63"/>
  <c r="D117" i="63" s="1"/>
  <c r="E117" i="63"/>
  <c r="G116" i="63"/>
  <c r="D116" i="63" s="1"/>
  <c r="E116" i="63"/>
  <c r="G115" i="63"/>
  <c r="D115" i="63" s="1"/>
  <c r="E115" i="63"/>
  <c r="G114" i="63"/>
  <c r="D114" i="63" s="1"/>
  <c r="E114" i="63"/>
  <c r="G113" i="63"/>
  <c r="D113" i="63" s="1"/>
  <c r="E113" i="63"/>
  <c r="G112" i="63"/>
  <c r="D112" i="63" s="1"/>
  <c r="E112" i="63"/>
  <c r="G111" i="63"/>
  <c r="D111" i="63" s="1"/>
  <c r="E111" i="63"/>
  <c r="G110" i="63"/>
  <c r="D110" i="63" s="1"/>
  <c r="E110" i="63"/>
  <c r="G109" i="63"/>
  <c r="D109" i="63" s="1"/>
  <c r="E109" i="63"/>
  <c r="G108" i="63"/>
  <c r="D108" i="63" s="1"/>
  <c r="E108" i="63"/>
  <c r="G107" i="63"/>
  <c r="D107" i="63" s="1"/>
  <c r="E107" i="63"/>
  <c r="G106" i="63"/>
  <c r="D106" i="63" s="1"/>
  <c r="E106" i="63"/>
  <c r="G105" i="63"/>
  <c r="D105" i="63" s="1"/>
  <c r="E105" i="63"/>
  <c r="G104" i="63"/>
  <c r="D104" i="63" s="1"/>
  <c r="E104" i="63"/>
  <c r="G103" i="63"/>
  <c r="D103" i="63" s="1"/>
  <c r="E103" i="63"/>
  <c r="G102" i="63"/>
  <c r="D102" i="63" s="1"/>
  <c r="E102" i="63"/>
  <c r="G101" i="63"/>
  <c r="D101" i="63" s="1"/>
  <c r="E101" i="63"/>
  <c r="G100" i="63"/>
  <c r="D100" i="63" s="1"/>
  <c r="E100" i="63"/>
  <c r="G99" i="63"/>
  <c r="D99" i="63" s="1"/>
  <c r="E99" i="63"/>
  <c r="G98" i="63"/>
  <c r="D98" i="63" s="1"/>
  <c r="E98" i="63"/>
  <c r="G97" i="63"/>
  <c r="D97" i="63" s="1"/>
  <c r="E97" i="63"/>
  <c r="G96" i="63"/>
  <c r="D96" i="63" s="1"/>
  <c r="E96" i="63"/>
  <c r="G95" i="63"/>
  <c r="D95" i="63" s="1"/>
  <c r="E95" i="63"/>
  <c r="G94" i="63"/>
  <c r="D94" i="63" s="1"/>
  <c r="E94" i="63"/>
  <c r="G93" i="63"/>
  <c r="D93" i="63" s="1"/>
  <c r="E93" i="63"/>
  <c r="G92" i="63"/>
  <c r="D92" i="63" s="1"/>
  <c r="E92" i="63"/>
  <c r="G91" i="63"/>
  <c r="D91" i="63" s="1"/>
  <c r="E91" i="63"/>
  <c r="G90" i="63"/>
  <c r="D90" i="63" s="1"/>
  <c r="E90" i="63"/>
  <c r="G89" i="63"/>
  <c r="D89" i="63" s="1"/>
  <c r="E89" i="63"/>
  <c r="G88" i="63"/>
  <c r="D88" i="63" s="1"/>
  <c r="E88" i="63"/>
  <c r="G87" i="63"/>
  <c r="D87" i="63" s="1"/>
  <c r="E87" i="63"/>
  <c r="G86" i="63"/>
  <c r="D86" i="63" s="1"/>
  <c r="E86" i="63"/>
  <c r="G85" i="63"/>
  <c r="D85" i="63" s="1"/>
  <c r="E85" i="63"/>
  <c r="G84" i="63"/>
  <c r="D84" i="63" s="1"/>
  <c r="E84" i="63"/>
  <c r="G83" i="63"/>
  <c r="D83" i="63" s="1"/>
  <c r="E83" i="63"/>
  <c r="G82" i="63"/>
  <c r="D82" i="63" s="1"/>
  <c r="E82" i="63"/>
  <c r="G81" i="63"/>
  <c r="D81" i="63" s="1"/>
  <c r="E81" i="63"/>
  <c r="G80" i="63"/>
  <c r="D80" i="63" s="1"/>
  <c r="E80" i="63"/>
  <c r="D9" i="63"/>
  <c r="D184" i="63" s="1"/>
  <c r="G25" i="63"/>
  <c r="G76" i="63"/>
  <c r="D76" i="63" s="1"/>
  <c r="G75" i="63"/>
  <c r="D75" i="63" s="1"/>
  <c r="G74" i="63"/>
  <c r="D74" i="63" s="1"/>
  <c r="G73" i="63"/>
  <c r="D73" i="63" s="1"/>
  <c r="G72" i="63"/>
  <c r="G71" i="63"/>
  <c r="D71" i="63" s="1"/>
  <c r="G70" i="63"/>
  <c r="D70" i="63" s="1"/>
  <c r="G69" i="63"/>
  <c r="D69" i="63" s="1"/>
  <c r="G68" i="63"/>
  <c r="D68" i="63" s="1"/>
  <c r="G67" i="63"/>
  <c r="D67" i="63" s="1"/>
  <c r="G66" i="63"/>
  <c r="D66" i="63" s="1"/>
  <c r="G65" i="63"/>
  <c r="D65" i="63" s="1"/>
  <c r="G64" i="63"/>
  <c r="D64" i="63" s="1"/>
  <c r="G63" i="63"/>
  <c r="D63" i="63" s="1"/>
  <c r="G62" i="63"/>
  <c r="D62" i="63" s="1"/>
  <c r="G61" i="63"/>
  <c r="D61" i="63" s="1"/>
  <c r="G60" i="63"/>
  <c r="D60" i="63" s="1"/>
  <c r="G59" i="63"/>
  <c r="D59" i="63" s="1"/>
  <c r="G58" i="63"/>
  <c r="G57" i="63"/>
  <c r="D57" i="63" s="1"/>
  <c r="G56" i="63"/>
  <c r="D56" i="63" s="1"/>
  <c r="G55" i="63"/>
  <c r="D55" i="63" s="1"/>
  <c r="G54" i="63"/>
  <c r="D54" i="63" s="1"/>
  <c r="G53" i="63"/>
  <c r="D53" i="63" s="1"/>
  <c r="G52" i="63"/>
  <c r="D52" i="63" s="1"/>
  <c r="G51" i="63"/>
  <c r="D51" i="63" s="1"/>
  <c r="G50" i="63"/>
  <c r="D50" i="63" s="1"/>
  <c r="G49" i="63"/>
  <c r="D49" i="63" s="1"/>
  <c r="G48" i="63"/>
  <c r="G47" i="63"/>
  <c r="D47" i="63" s="1"/>
  <c r="G46" i="63"/>
  <c r="D46" i="63" s="1"/>
  <c r="G45" i="63"/>
  <c r="D45" i="63" s="1"/>
  <c r="G44" i="63"/>
  <c r="D44" i="63" s="1"/>
  <c r="G43" i="63"/>
  <c r="D43" i="63" s="1"/>
  <c r="G42" i="63"/>
  <c r="D42" i="63" s="1"/>
  <c r="G41" i="63"/>
  <c r="D41" i="63" s="1"/>
  <c r="G40" i="63"/>
  <c r="G39" i="63"/>
  <c r="D39" i="63" s="1"/>
  <c r="G38" i="63"/>
  <c r="D38" i="63" s="1"/>
  <c r="G37" i="63"/>
  <c r="D37" i="63" s="1"/>
  <c r="G36" i="63"/>
  <c r="D36" i="63" s="1"/>
  <c r="G35" i="63"/>
  <c r="D35" i="63" s="1"/>
  <c r="G34" i="63"/>
  <c r="D34" i="63" s="1"/>
  <c r="G33" i="63"/>
  <c r="D33" i="63" s="1"/>
  <c r="G32" i="63"/>
  <c r="D32" i="63" s="1"/>
  <c r="G31" i="63"/>
  <c r="D31" i="63" s="1"/>
  <c r="G30" i="63"/>
  <c r="D30" i="63" s="1"/>
  <c r="G29" i="63"/>
  <c r="D29" i="63" s="1"/>
  <c r="G28" i="63"/>
  <c r="D28" i="63" s="1"/>
  <c r="E76" i="63"/>
  <c r="E75" i="63"/>
  <c r="E74" i="63"/>
  <c r="E73" i="63"/>
  <c r="E72" i="63"/>
  <c r="E71" i="63"/>
  <c r="E70" i="63"/>
  <c r="E69" i="63"/>
  <c r="E68" i="63"/>
  <c r="E67" i="63"/>
  <c r="E66" i="63"/>
  <c r="E65" i="63"/>
  <c r="E64" i="63"/>
  <c r="E63" i="63"/>
  <c r="E62" i="63"/>
  <c r="E61" i="63"/>
  <c r="E60" i="63"/>
  <c r="E59" i="63"/>
  <c r="E58" i="63"/>
  <c r="E57" i="63"/>
  <c r="E56" i="63"/>
  <c r="E55" i="63"/>
  <c r="E54" i="63"/>
  <c r="E53" i="63"/>
  <c r="E52" i="63"/>
  <c r="E51" i="63"/>
  <c r="E50" i="63"/>
  <c r="E49" i="63"/>
  <c r="E48" i="63"/>
  <c r="E47" i="63"/>
  <c r="E46" i="63"/>
  <c r="E45" i="63"/>
  <c r="E44" i="63"/>
  <c r="E43" i="63"/>
  <c r="E42" i="63"/>
  <c r="E41" i="63"/>
  <c r="E40" i="63"/>
  <c r="E39" i="63"/>
  <c r="E38" i="63"/>
  <c r="E37" i="63"/>
  <c r="E36" i="63"/>
  <c r="E35" i="63"/>
  <c r="E34" i="63"/>
  <c r="E33" i="63"/>
  <c r="E32" i="63"/>
  <c r="E31" i="63"/>
  <c r="E30" i="63"/>
  <c r="E29" i="63"/>
  <c r="E28" i="63"/>
  <c r="E27" i="63"/>
  <c r="D40" i="63"/>
  <c r="G27" i="63"/>
  <c r="D27" i="63" s="1"/>
  <c r="F184" i="63"/>
  <c r="F131" i="63"/>
  <c r="F78" i="63"/>
  <c r="F25" i="63"/>
  <c r="E25" i="63"/>
  <c r="D58" i="63"/>
  <c r="D48" i="63"/>
  <c r="D72" i="63"/>
  <c r="H45" i="61"/>
  <c r="G44" i="61"/>
  <c r="F43" i="61"/>
  <c r="E42" i="61"/>
  <c r="D41" i="61"/>
  <c r="G22" i="61"/>
  <c r="F22" i="61"/>
  <c r="E22" i="61"/>
  <c r="D22" i="61"/>
  <c r="H21" i="61"/>
  <c r="F21" i="61"/>
  <c r="E21" i="61"/>
  <c r="D21" i="61"/>
  <c r="H20" i="61"/>
  <c r="G20" i="61"/>
  <c r="E20" i="61"/>
  <c r="D20" i="61"/>
  <c r="H19" i="61"/>
  <c r="G19" i="61"/>
  <c r="F19" i="61"/>
  <c r="D19" i="61"/>
  <c r="H18" i="61"/>
  <c r="G18" i="61"/>
  <c r="F18" i="61"/>
  <c r="E18" i="61"/>
  <c r="H45" i="60"/>
  <c r="G44" i="60"/>
  <c r="F43" i="60"/>
  <c r="E42" i="60"/>
  <c r="D41" i="60"/>
  <c r="G22" i="60"/>
  <c r="F22" i="60"/>
  <c r="E22" i="60"/>
  <c r="D22" i="60"/>
  <c r="H21" i="60"/>
  <c r="F21" i="60"/>
  <c r="E21" i="60"/>
  <c r="D21" i="60"/>
  <c r="H20" i="60"/>
  <c r="G20" i="60"/>
  <c r="E20" i="60"/>
  <c r="D20" i="60"/>
  <c r="H19" i="60"/>
  <c r="G19" i="60"/>
  <c r="F19" i="60"/>
  <c r="D19" i="60"/>
  <c r="H18" i="60"/>
  <c r="G18" i="60"/>
  <c r="F18" i="60"/>
  <c r="E18" i="60"/>
  <c r="H45" i="59"/>
  <c r="G44" i="59"/>
  <c r="F43" i="59"/>
  <c r="E42" i="59"/>
  <c r="D41" i="59"/>
  <c r="G22" i="59"/>
  <c r="F22" i="59"/>
  <c r="E22" i="59"/>
  <c r="D22" i="59"/>
  <c r="H21" i="59"/>
  <c r="F21" i="59"/>
  <c r="E21" i="59"/>
  <c r="D21" i="59"/>
  <c r="H20" i="59"/>
  <c r="G20" i="59"/>
  <c r="E20" i="59"/>
  <c r="D20" i="59"/>
  <c r="H19" i="59"/>
  <c r="G19" i="59"/>
  <c r="F19" i="59"/>
  <c r="D19" i="59"/>
  <c r="H18" i="59"/>
  <c r="G18" i="59"/>
  <c r="F18" i="59"/>
  <c r="E18" i="59"/>
  <c r="E18" i="58"/>
  <c r="F19" i="58"/>
  <c r="F18" i="58"/>
  <c r="G20" i="58"/>
  <c r="G19" i="58"/>
  <c r="G18" i="58"/>
  <c r="H21" i="58"/>
  <c r="H20" i="58"/>
  <c r="H19" i="58"/>
  <c r="H18" i="58"/>
  <c r="G22" i="58"/>
  <c r="F22" i="58"/>
  <c r="F21" i="58"/>
  <c r="E20" i="58"/>
  <c r="E21" i="58"/>
  <c r="E22" i="58"/>
  <c r="D20" i="58"/>
  <c r="D21" i="58"/>
  <c r="D22" i="58"/>
  <c r="D19" i="58"/>
  <c r="H45" i="58"/>
  <c r="G44" i="58"/>
  <c r="F43" i="58"/>
  <c r="E42" i="58"/>
  <c r="D41" i="58"/>
  <c r="G22" i="54"/>
  <c r="F22" i="54"/>
  <c r="E22" i="54"/>
  <c r="D22" i="54"/>
  <c r="H21" i="54"/>
  <c r="F21" i="54"/>
  <c r="E21" i="54"/>
  <c r="D21" i="54"/>
  <c r="H20" i="54"/>
  <c r="G20" i="54"/>
  <c r="E20" i="54"/>
  <c r="D20" i="54"/>
  <c r="H19" i="54"/>
  <c r="G19" i="54"/>
  <c r="F19" i="54"/>
  <c r="D19" i="54"/>
  <c r="H18" i="54"/>
  <c r="G18" i="54"/>
  <c r="F18" i="54"/>
  <c r="E18" i="54"/>
  <c r="G22" i="53"/>
  <c r="F22" i="53"/>
  <c r="E22" i="53"/>
  <c r="D22" i="53"/>
  <c r="H21" i="53"/>
  <c r="F21" i="53"/>
  <c r="E21" i="53"/>
  <c r="D21" i="53"/>
  <c r="H20" i="53"/>
  <c r="G20" i="53"/>
  <c r="E20" i="53"/>
  <c r="D20" i="53"/>
  <c r="H19" i="53"/>
  <c r="G19" i="53"/>
  <c r="F19" i="53"/>
  <c r="D19" i="53"/>
  <c r="H18" i="53"/>
  <c r="G18" i="53"/>
  <c r="F18" i="53"/>
  <c r="E18" i="53"/>
  <c r="G22" i="52"/>
  <c r="F22" i="52"/>
  <c r="E22" i="52"/>
  <c r="D22" i="52"/>
  <c r="H21" i="52"/>
  <c r="F21" i="52"/>
  <c r="E21" i="52"/>
  <c r="D21" i="52"/>
  <c r="H20" i="52"/>
  <c r="G20" i="52"/>
  <c r="E20" i="52"/>
  <c r="D20" i="52"/>
  <c r="H19" i="52"/>
  <c r="G19" i="52"/>
  <c r="F19" i="52"/>
  <c r="D19" i="52"/>
  <c r="H18" i="52"/>
  <c r="G18" i="52"/>
  <c r="F18" i="52"/>
  <c r="E18" i="52"/>
  <c r="G22" i="51"/>
  <c r="F22" i="51"/>
  <c r="E22" i="51"/>
  <c r="D22" i="51"/>
  <c r="H21" i="51"/>
  <c r="F21" i="51"/>
  <c r="E21" i="51"/>
  <c r="D21" i="51"/>
  <c r="H20" i="51"/>
  <c r="G20" i="51"/>
  <c r="E20" i="51"/>
  <c r="D20" i="51"/>
  <c r="H19" i="51"/>
  <c r="G19" i="51"/>
  <c r="F19" i="51"/>
  <c r="D19" i="51"/>
  <c r="H18" i="51"/>
  <c r="G18" i="51"/>
  <c r="F18" i="51"/>
  <c r="E18" i="51"/>
  <c r="H21" i="50"/>
  <c r="H20" i="50"/>
  <c r="G20" i="50"/>
  <c r="H19" i="50"/>
  <c r="G19" i="50"/>
  <c r="F19" i="50"/>
  <c r="H18" i="50"/>
  <c r="G18" i="50"/>
  <c r="F18" i="50"/>
  <c r="E18" i="50"/>
  <c r="F21" i="50"/>
  <c r="E21" i="50"/>
  <c r="G22" i="50"/>
  <c r="F22" i="50"/>
  <c r="E22" i="50"/>
  <c r="D20" i="50"/>
  <c r="D21" i="50"/>
  <c r="D22" i="50"/>
  <c r="D19" i="50"/>
  <c r="G1141" i="57"/>
  <c r="G1140" i="57"/>
  <c r="D1140" i="57" s="1"/>
  <c r="G1139" i="57"/>
  <c r="G1138" i="57"/>
  <c r="D1138" i="57" s="1"/>
  <c r="G1137" i="57"/>
  <c r="G1136" i="57"/>
  <c r="D1136" i="57" s="1"/>
  <c r="G1135" i="57"/>
  <c r="D1135" i="57" s="1"/>
  <c r="G1134" i="57"/>
  <c r="D1134" i="57" s="1"/>
  <c r="G1133" i="57"/>
  <c r="G1132" i="57"/>
  <c r="G1131" i="57"/>
  <c r="G1130" i="57"/>
  <c r="D1130" i="57" s="1"/>
  <c r="G1129" i="57"/>
  <c r="G1128" i="57"/>
  <c r="D1128" i="57" s="1"/>
  <c r="G1127" i="57"/>
  <c r="D1127" i="57" s="1"/>
  <c r="G1126" i="57"/>
  <c r="D1126" i="57" s="1"/>
  <c r="G1125" i="57"/>
  <c r="G1124" i="57"/>
  <c r="D1124" i="57" s="1"/>
  <c r="G1123" i="57"/>
  <c r="G1122" i="57"/>
  <c r="D1122" i="57" s="1"/>
  <c r="G1121" i="57"/>
  <c r="G1120" i="57"/>
  <c r="G1119" i="57"/>
  <c r="D1119" i="57" s="1"/>
  <c r="G1118" i="57"/>
  <c r="D1118" i="57" s="1"/>
  <c r="G1117" i="57"/>
  <c r="G1116" i="57"/>
  <c r="G1115" i="57"/>
  <c r="G1114" i="57"/>
  <c r="D1114" i="57" s="1"/>
  <c r="G1113" i="57"/>
  <c r="G1112" i="57"/>
  <c r="D1112" i="57" s="1"/>
  <c r="G1111" i="57"/>
  <c r="D1111" i="57" s="1"/>
  <c r="G1110" i="57"/>
  <c r="D1110" i="57" s="1"/>
  <c r="G1109" i="57"/>
  <c r="G1108" i="57"/>
  <c r="G1107" i="57"/>
  <c r="G1106" i="57"/>
  <c r="D1106" i="57" s="1"/>
  <c r="G1105" i="57"/>
  <c r="G1104" i="57"/>
  <c r="G1103" i="57"/>
  <c r="D1103" i="57" s="1"/>
  <c r="G1102" i="57"/>
  <c r="D1102" i="57" s="1"/>
  <c r="G1101" i="57"/>
  <c r="G1100" i="57"/>
  <c r="G1099" i="57"/>
  <c r="D1099" i="57" s="1"/>
  <c r="G1098" i="57"/>
  <c r="D1098" i="57" s="1"/>
  <c r="G1097" i="57"/>
  <c r="G1096" i="57"/>
  <c r="G1095" i="57"/>
  <c r="D1095" i="57" s="1"/>
  <c r="G1094" i="57"/>
  <c r="D1094" i="57" s="1"/>
  <c r="G1093" i="57"/>
  <c r="G1092" i="57"/>
  <c r="D1092" i="57" s="1"/>
  <c r="G1088" i="57"/>
  <c r="G1087" i="57"/>
  <c r="D1087" i="57" s="1"/>
  <c r="G1086" i="57"/>
  <c r="G1085" i="57"/>
  <c r="G1084" i="57"/>
  <c r="D1084" i="57" s="1"/>
  <c r="G1083" i="57"/>
  <c r="D1083" i="57" s="1"/>
  <c r="G1082" i="57"/>
  <c r="G1081" i="57"/>
  <c r="G1080" i="57"/>
  <c r="G1079" i="57"/>
  <c r="D1079" i="57" s="1"/>
  <c r="G1078" i="57"/>
  <c r="G1077" i="57"/>
  <c r="D1077" i="57" s="1"/>
  <c r="G1076" i="57"/>
  <c r="D1076" i="57" s="1"/>
  <c r="G1075" i="57"/>
  <c r="D1075" i="57" s="1"/>
  <c r="G1074" i="57"/>
  <c r="G1073" i="57"/>
  <c r="G1072" i="57"/>
  <c r="G1071" i="57"/>
  <c r="D1071" i="57" s="1"/>
  <c r="G1070" i="57"/>
  <c r="D1070" i="57" s="1"/>
  <c r="G1069" i="57"/>
  <c r="D1069" i="57" s="1"/>
  <c r="G1068" i="57"/>
  <c r="D1068" i="57" s="1"/>
  <c r="G1067" i="57"/>
  <c r="D1067" i="57" s="1"/>
  <c r="G1066" i="57"/>
  <c r="G1065" i="57"/>
  <c r="G1064" i="57"/>
  <c r="G1063" i="57"/>
  <c r="D1063" i="57" s="1"/>
  <c r="G1062" i="57"/>
  <c r="G1061" i="57"/>
  <c r="G1060" i="57"/>
  <c r="D1060" i="57" s="1"/>
  <c r="G1059" i="57"/>
  <c r="D1059" i="57" s="1"/>
  <c r="G1058" i="57"/>
  <c r="G1057" i="57"/>
  <c r="D1057" i="57" s="1"/>
  <c r="G1056" i="57"/>
  <c r="G1055" i="57"/>
  <c r="D1055" i="57" s="1"/>
  <c r="G1054" i="57"/>
  <c r="G1053" i="57"/>
  <c r="G1052" i="57"/>
  <c r="D1052" i="57" s="1"/>
  <c r="G1051" i="57"/>
  <c r="D1051" i="57" s="1"/>
  <c r="G1050" i="57"/>
  <c r="G1049" i="57"/>
  <c r="G1048" i="57"/>
  <c r="G1047" i="57"/>
  <c r="D1047" i="57" s="1"/>
  <c r="G1046" i="57"/>
  <c r="G1045" i="57"/>
  <c r="D1045" i="57" s="1"/>
  <c r="G1044" i="57"/>
  <c r="D1044" i="57" s="1"/>
  <c r="G1043" i="57"/>
  <c r="D1043" i="57" s="1"/>
  <c r="G1042" i="57"/>
  <c r="G1041" i="57"/>
  <c r="G1040" i="57"/>
  <c r="G1039" i="57"/>
  <c r="D1039" i="57" s="1"/>
  <c r="G1035" i="57"/>
  <c r="D1035" i="57" s="1"/>
  <c r="G1034" i="57"/>
  <c r="G1033" i="57"/>
  <c r="D1033" i="57" s="1"/>
  <c r="G1032" i="57"/>
  <c r="D1032" i="57" s="1"/>
  <c r="G1031" i="57"/>
  <c r="G1030" i="57"/>
  <c r="G1029" i="57"/>
  <c r="D1029" i="57" s="1"/>
  <c r="G1028" i="57"/>
  <c r="D1028" i="57" s="1"/>
  <c r="G1027" i="57"/>
  <c r="G1026" i="57"/>
  <c r="G1025" i="57"/>
  <c r="D1025" i="57" s="1"/>
  <c r="G1024" i="57"/>
  <c r="D1024" i="57" s="1"/>
  <c r="G1023" i="57"/>
  <c r="G1022" i="57"/>
  <c r="G1021" i="57"/>
  <c r="G1020" i="57"/>
  <c r="D1020" i="57" s="1"/>
  <c r="G1019" i="57"/>
  <c r="G1018" i="57"/>
  <c r="G1017" i="57"/>
  <c r="D1017" i="57" s="1"/>
  <c r="G1016" i="57"/>
  <c r="D1016" i="57" s="1"/>
  <c r="G1015" i="57"/>
  <c r="G1014" i="57"/>
  <c r="G1013" i="57"/>
  <c r="G1012" i="57"/>
  <c r="D1012" i="57" s="1"/>
  <c r="G1011" i="57"/>
  <c r="G1010" i="57"/>
  <c r="D1010" i="57" s="1"/>
  <c r="G1009" i="57"/>
  <c r="D1009" i="57" s="1"/>
  <c r="G1008" i="57"/>
  <c r="D1008" i="57" s="1"/>
  <c r="G1007" i="57"/>
  <c r="G1006" i="57"/>
  <c r="G1005" i="57"/>
  <c r="G1004" i="57"/>
  <c r="D1004" i="57" s="1"/>
  <c r="G1003" i="57"/>
  <c r="G1002" i="57"/>
  <c r="G1001" i="57"/>
  <c r="D1001" i="57" s="1"/>
  <c r="G1000" i="57"/>
  <c r="D1000" i="57" s="1"/>
  <c r="G999" i="57"/>
  <c r="G998" i="57"/>
  <c r="G997" i="57"/>
  <c r="D997" i="57" s="1"/>
  <c r="G996" i="57"/>
  <c r="D996" i="57" s="1"/>
  <c r="G995" i="57"/>
  <c r="G994" i="57"/>
  <c r="G993" i="57"/>
  <c r="D993" i="57" s="1"/>
  <c r="G992" i="57"/>
  <c r="D992" i="57" s="1"/>
  <c r="G991" i="57"/>
  <c r="G990" i="57"/>
  <c r="D990" i="57" s="1"/>
  <c r="G989" i="57"/>
  <c r="G988" i="57"/>
  <c r="D988" i="57" s="1"/>
  <c r="G987" i="57"/>
  <c r="G986" i="57"/>
  <c r="G982" i="57"/>
  <c r="D982" i="57" s="1"/>
  <c r="G981" i="57"/>
  <c r="D981" i="57" s="1"/>
  <c r="G980" i="57"/>
  <c r="G979" i="57"/>
  <c r="G978" i="57"/>
  <c r="G977" i="57"/>
  <c r="D977" i="57" s="1"/>
  <c r="G976" i="57"/>
  <c r="G975" i="57"/>
  <c r="D975" i="57" s="1"/>
  <c r="G974" i="57"/>
  <c r="D974" i="57" s="1"/>
  <c r="G973" i="57"/>
  <c r="D973" i="57" s="1"/>
  <c r="G972" i="57"/>
  <c r="G971" i="57"/>
  <c r="G970" i="57"/>
  <c r="G969" i="57"/>
  <c r="D969" i="57" s="1"/>
  <c r="G968" i="57"/>
  <c r="D968" i="57" s="1"/>
  <c r="G967" i="57"/>
  <c r="D967" i="57" s="1"/>
  <c r="G966" i="57"/>
  <c r="D966" i="57" s="1"/>
  <c r="G965" i="57"/>
  <c r="D965" i="57" s="1"/>
  <c r="G964" i="57"/>
  <c r="G963" i="57"/>
  <c r="G962" i="57"/>
  <c r="G961" i="57"/>
  <c r="D961" i="57" s="1"/>
  <c r="G960" i="57"/>
  <c r="G959" i="57"/>
  <c r="G958" i="57"/>
  <c r="D958" i="57" s="1"/>
  <c r="G957" i="57"/>
  <c r="D957" i="57" s="1"/>
  <c r="G956" i="57"/>
  <c r="G955" i="57"/>
  <c r="D955" i="57" s="1"/>
  <c r="G954" i="57"/>
  <c r="G953" i="57"/>
  <c r="D953" i="57" s="1"/>
  <c r="G952" i="57"/>
  <c r="G951" i="57"/>
  <c r="G950" i="57"/>
  <c r="D950" i="57" s="1"/>
  <c r="G949" i="57"/>
  <c r="D949" i="57" s="1"/>
  <c r="G948" i="57"/>
  <c r="G947" i="57"/>
  <c r="G946" i="57"/>
  <c r="G945" i="57"/>
  <c r="D945" i="57" s="1"/>
  <c r="G944" i="57"/>
  <c r="G943" i="57"/>
  <c r="D943" i="57" s="1"/>
  <c r="G942" i="57"/>
  <c r="D942" i="57" s="1"/>
  <c r="G941" i="57"/>
  <c r="D941" i="57" s="1"/>
  <c r="G940" i="57"/>
  <c r="G939" i="57"/>
  <c r="G938" i="57"/>
  <c r="G937" i="57"/>
  <c r="D937" i="57" s="1"/>
  <c r="G936" i="57"/>
  <c r="D936" i="57" s="1"/>
  <c r="G935" i="57"/>
  <c r="G934" i="57"/>
  <c r="D934" i="57" s="1"/>
  <c r="G933" i="57"/>
  <c r="D933" i="57" s="1"/>
  <c r="G929" i="57"/>
  <c r="G928" i="57"/>
  <c r="G927" i="57"/>
  <c r="D927" i="57" s="1"/>
  <c r="G926" i="57"/>
  <c r="D926" i="57" s="1"/>
  <c r="G925" i="57"/>
  <c r="G924" i="57"/>
  <c r="G923" i="57"/>
  <c r="D923" i="57" s="1"/>
  <c r="G922" i="57"/>
  <c r="D922" i="57" s="1"/>
  <c r="G921" i="57"/>
  <c r="G920" i="57"/>
  <c r="G919" i="57"/>
  <c r="G918" i="57"/>
  <c r="D918" i="57" s="1"/>
  <c r="G917" i="57"/>
  <c r="G916" i="57"/>
  <c r="G915" i="57"/>
  <c r="D915" i="57" s="1"/>
  <c r="G914" i="57"/>
  <c r="D914" i="57" s="1"/>
  <c r="G913" i="57"/>
  <c r="G912" i="57"/>
  <c r="G911" i="57"/>
  <c r="G910" i="57"/>
  <c r="D910" i="57" s="1"/>
  <c r="G909" i="57"/>
  <c r="G908" i="57"/>
  <c r="D908" i="57" s="1"/>
  <c r="G907" i="57"/>
  <c r="D907" i="57" s="1"/>
  <c r="G906" i="57"/>
  <c r="D906" i="57" s="1"/>
  <c r="G905" i="57"/>
  <c r="G904" i="57"/>
  <c r="G903" i="57"/>
  <c r="G902" i="57"/>
  <c r="D902" i="57" s="1"/>
  <c r="G901" i="57"/>
  <c r="G900" i="57"/>
  <c r="G899" i="57"/>
  <c r="D899" i="57" s="1"/>
  <c r="G898" i="57"/>
  <c r="D898" i="57" s="1"/>
  <c r="G897" i="57"/>
  <c r="G896" i="57"/>
  <c r="G895" i="57"/>
  <c r="D895" i="57" s="1"/>
  <c r="G894" i="57"/>
  <c r="D894" i="57" s="1"/>
  <c r="G893" i="57"/>
  <c r="G892" i="57"/>
  <c r="G891" i="57"/>
  <c r="D891" i="57" s="1"/>
  <c r="G890" i="57"/>
  <c r="D890" i="57" s="1"/>
  <c r="G889" i="57"/>
  <c r="G888" i="57"/>
  <c r="G887" i="57"/>
  <c r="G886" i="57"/>
  <c r="D886" i="57" s="1"/>
  <c r="G885" i="57"/>
  <c r="G884" i="57"/>
  <c r="G883" i="57"/>
  <c r="D883" i="57" s="1"/>
  <c r="G882" i="57"/>
  <c r="G881" i="57"/>
  <c r="G880" i="57"/>
  <c r="G873" i="57"/>
  <c r="D873" i="57" s="1"/>
  <c r="G872" i="57"/>
  <c r="D872" i="57" s="1"/>
  <c r="G871" i="57"/>
  <c r="G870" i="57"/>
  <c r="G869" i="57"/>
  <c r="D869" i="57" s="1"/>
  <c r="G868" i="57"/>
  <c r="D868" i="57" s="1"/>
  <c r="G867" i="57"/>
  <c r="G866" i="57"/>
  <c r="G865" i="57"/>
  <c r="G864" i="57"/>
  <c r="D864" i="57" s="1"/>
  <c r="G863" i="57"/>
  <c r="G862" i="57"/>
  <c r="G861" i="57"/>
  <c r="D861" i="57" s="1"/>
  <c r="G860" i="57"/>
  <c r="D860" i="57" s="1"/>
  <c r="G859" i="57"/>
  <c r="G858" i="57"/>
  <c r="D858" i="57" s="1"/>
  <c r="G857" i="57"/>
  <c r="G856" i="57"/>
  <c r="D856" i="57" s="1"/>
  <c r="G855" i="57"/>
  <c r="G854" i="57"/>
  <c r="D854" i="57" s="1"/>
  <c r="G853" i="57"/>
  <c r="D853" i="57" s="1"/>
  <c r="G852" i="57"/>
  <c r="D852" i="57" s="1"/>
  <c r="G851" i="57"/>
  <c r="G850" i="57"/>
  <c r="G849" i="57"/>
  <c r="G848" i="57"/>
  <c r="D848" i="57" s="1"/>
  <c r="G847" i="57"/>
  <c r="G846" i="57"/>
  <c r="G845" i="57"/>
  <c r="D845" i="57" s="1"/>
  <c r="G844" i="57"/>
  <c r="D844" i="57" s="1"/>
  <c r="G843" i="57"/>
  <c r="G842" i="57"/>
  <c r="D842" i="57" s="1"/>
  <c r="G841" i="57"/>
  <c r="D841" i="57" s="1"/>
  <c r="G840" i="57"/>
  <c r="G839" i="57"/>
  <c r="G838" i="57"/>
  <c r="D838" i="57" s="1"/>
  <c r="G837" i="57"/>
  <c r="D837" i="57" s="1"/>
  <c r="G836" i="57"/>
  <c r="D836" i="57" s="1"/>
  <c r="G835" i="57"/>
  <c r="G834" i="57"/>
  <c r="G833" i="57"/>
  <c r="G832" i="57"/>
  <c r="D832" i="57" s="1"/>
  <c r="G831" i="57"/>
  <c r="G830" i="57"/>
  <c r="G829" i="57"/>
  <c r="D829" i="57" s="1"/>
  <c r="G828" i="57"/>
  <c r="D828" i="57" s="1"/>
  <c r="G827" i="57"/>
  <c r="G826" i="57"/>
  <c r="D826" i="57" s="1"/>
  <c r="G825" i="57"/>
  <c r="G824" i="57"/>
  <c r="G820" i="57"/>
  <c r="G819" i="57"/>
  <c r="D819" i="57" s="1"/>
  <c r="G818" i="57"/>
  <c r="D818" i="57" s="1"/>
  <c r="G817" i="57"/>
  <c r="D817" i="57" s="1"/>
  <c r="G816" i="57"/>
  <c r="G815" i="57"/>
  <c r="G814" i="57"/>
  <c r="G813" i="57"/>
  <c r="D813" i="57" s="1"/>
  <c r="G812" i="57"/>
  <c r="G811" i="57"/>
  <c r="G810" i="57"/>
  <c r="D810" i="57" s="1"/>
  <c r="G809" i="57"/>
  <c r="D809" i="57" s="1"/>
  <c r="G808" i="57"/>
  <c r="G807" i="57"/>
  <c r="D807" i="57" s="1"/>
  <c r="G806" i="57"/>
  <c r="G805" i="57"/>
  <c r="D805" i="57" s="1"/>
  <c r="G804" i="57"/>
  <c r="G803" i="57"/>
  <c r="D803" i="57" s="1"/>
  <c r="G802" i="57"/>
  <c r="D802" i="57" s="1"/>
  <c r="G801" i="57"/>
  <c r="D801" i="57" s="1"/>
  <c r="G800" i="57"/>
  <c r="G799" i="57"/>
  <c r="G798" i="57"/>
  <c r="G797" i="57"/>
  <c r="D797" i="57" s="1"/>
  <c r="G796" i="57"/>
  <c r="G795" i="57"/>
  <c r="G794" i="57"/>
  <c r="D794" i="57" s="1"/>
  <c r="G793" i="57"/>
  <c r="D793" i="57" s="1"/>
  <c r="G792" i="57"/>
  <c r="G791" i="57"/>
  <c r="D791" i="57" s="1"/>
  <c r="G790" i="57"/>
  <c r="D790" i="57" s="1"/>
  <c r="G789" i="57"/>
  <c r="G788" i="57"/>
  <c r="G787" i="57"/>
  <c r="D787" i="57" s="1"/>
  <c r="G786" i="57"/>
  <c r="D786" i="57" s="1"/>
  <c r="G785" i="57"/>
  <c r="D785" i="57" s="1"/>
  <c r="G784" i="57"/>
  <c r="G783" i="57"/>
  <c r="G782" i="57"/>
  <c r="G781" i="57"/>
  <c r="D781" i="57" s="1"/>
  <c r="G780" i="57"/>
  <c r="G779" i="57"/>
  <c r="G778" i="57"/>
  <c r="D778" i="57" s="1"/>
  <c r="G777" i="57"/>
  <c r="D777" i="57" s="1"/>
  <c r="G776" i="57"/>
  <c r="G775" i="57"/>
  <c r="D775" i="57" s="1"/>
  <c r="G774" i="57"/>
  <c r="G773" i="57"/>
  <c r="G772" i="57"/>
  <c r="G771" i="57"/>
  <c r="D771" i="57" s="1"/>
  <c r="G767" i="57"/>
  <c r="D767" i="57" s="1"/>
  <c r="G766" i="57"/>
  <c r="D766" i="57" s="1"/>
  <c r="G765" i="57"/>
  <c r="G764" i="57"/>
  <c r="G763" i="57"/>
  <c r="G762" i="57"/>
  <c r="D762" i="57" s="1"/>
  <c r="G761" i="57"/>
  <c r="G760" i="57"/>
  <c r="G759" i="57"/>
  <c r="D759" i="57" s="1"/>
  <c r="G758" i="57"/>
  <c r="D758" i="57" s="1"/>
  <c r="G757" i="57"/>
  <c r="G756" i="57"/>
  <c r="D756" i="57" s="1"/>
  <c r="G755" i="57"/>
  <c r="G754" i="57"/>
  <c r="D754" i="57" s="1"/>
  <c r="G753" i="57"/>
  <c r="G752" i="57"/>
  <c r="D752" i="57" s="1"/>
  <c r="G751" i="57"/>
  <c r="D751" i="57" s="1"/>
  <c r="G750" i="57"/>
  <c r="D750" i="57" s="1"/>
  <c r="G749" i="57"/>
  <c r="G748" i="57"/>
  <c r="G747" i="57"/>
  <c r="G746" i="57"/>
  <c r="D746" i="57" s="1"/>
  <c r="G745" i="57"/>
  <c r="G744" i="57"/>
  <c r="G743" i="57"/>
  <c r="D743" i="57" s="1"/>
  <c r="G742" i="57"/>
  <c r="D742" i="57" s="1"/>
  <c r="G741" i="57"/>
  <c r="G740" i="57"/>
  <c r="D740" i="57" s="1"/>
  <c r="G739" i="57"/>
  <c r="D739" i="57" s="1"/>
  <c r="G738" i="57"/>
  <c r="G737" i="57"/>
  <c r="G736" i="57"/>
  <c r="D736" i="57" s="1"/>
  <c r="G735" i="57"/>
  <c r="D735" i="57" s="1"/>
  <c r="G734" i="57"/>
  <c r="D734" i="57" s="1"/>
  <c r="G733" i="57"/>
  <c r="G732" i="57"/>
  <c r="G731" i="57"/>
  <c r="G730" i="57"/>
  <c r="D730" i="57" s="1"/>
  <c r="G729" i="57"/>
  <c r="G728" i="57"/>
  <c r="G727" i="57"/>
  <c r="D727" i="57" s="1"/>
  <c r="G726" i="57"/>
  <c r="D726" i="57" s="1"/>
  <c r="G725" i="57"/>
  <c r="G724" i="57"/>
  <c r="D724" i="57" s="1"/>
  <c r="G723" i="57"/>
  <c r="G722" i="57"/>
  <c r="G721" i="57"/>
  <c r="G720" i="57"/>
  <c r="D720" i="57" s="1"/>
  <c r="G719" i="57"/>
  <c r="D719" i="57" s="1"/>
  <c r="G718" i="57"/>
  <c r="D718" i="57" s="1"/>
  <c r="G714" i="57"/>
  <c r="G713" i="57"/>
  <c r="G712" i="57"/>
  <c r="G711" i="57"/>
  <c r="D711" i="57" s="1"/>
  <c r="G710" i="57"/>
  <c r="G709" i="57"/>
  <c r="G708" i="57"/>
  <c r="D708" i="57" s="1"/>
  <c r="G707" i="57"/>
  <c r="D707" i="57" s="1"/>
  <c r="G706" i="57"/>
  <c r="G705" i="57"/>
  <c r="D705" i="57" s="1"/>
  <c r="G704" i="57"/>
  <c r="G703" i="57"/>
  <c r="D703" i="57" s="1"/>
  <c r="G702" i="57"/>
  <c r="G701" i="57"/>
  <c r="D701" i="57" s="1"/>
  <c r="G700" i="57"/>
  <c r="D700" i="57" s="1"/>
  <c r="G699" i="57"/>
  <c r="D699" i="57" s="1"/>
  <c r="G698" i="57"/>
  <c r="G697" i="57"/>
  <c r="G696" i="57"/>
  <c r="G695" i="57"/>
  <c r="G694" i="57"/>
  <c r="G693" i="57"/>
  <c r="G692" i="57"/>
  <c r="D692" i="57" s="1"/>
  <c r="G691" i="57"/>
  <c r="D691" i="57" s="1"/>
  <c r="G690" i="57"/>
  <c r="D690" i="57" s="1"/>
  <c r="G689" i="57"/>
  <c r="G688" i="57"/>
  <c r="G687" i="57"/>
  <c r="G686" i="57"/>
  <c r="G685" i="57"/>
  <c r="D685" i="57" s="1"/>
  <c r="G684" i="57"/>
  <c r="D684" i="57" s="1"/>
  <c r="G683" i="57"/>
  <c r="D683" i="57" s="1"/>
  <c r="G682" i="57"/>
  <c r="G681" i="57"/>
  <c r="G680" i="57"/>
  <c r="G679" i="57"/>
  <c r="D679" i="57" s="1"/>
  <c r="G678" i="57"/>
  <c r="G677" i="57"/>
  <c r="G676" i="57"/>
  <c r="D676" i="57" s="1"/>
  <c r="G675" i="57"/>
  <c r="D675" i="57" s="1"/>
  <c r="G674" i="57"/>
  <c r="D674" i="57" s="1"/>
  <c r="G673" i="57"/>
  <c r="D673" i="57" s="1"/>
  <c r="G672" i="57"/>
  <c r="G671" i="57"/>
  <c r="G670" i="57"/>
  <c r="G669" i="57"/>
  <c r="G668" i="57"/>
  <c r="D668" i="57" s="1"/>
  <c r="G667" i="57"/>
  <c r="D667" i="57" s="1"/>
  <c r="G666" i="57"/>
  <c r="G665" i="57"/>
  <c r="G661" i="57"/>
  <c r="G660" i="57"/>
  <c r="G659" i="57"/>
  <c r="G658" i="57"/>
  <c r="D658" i="57" s="1"/>
  <c r="G657" i="57"/>
  <c r="D657" i="57" s="1"/>
  <c r="G656" i="57"/>
  <c r="D656" i="57" s="1"/>
  <c r="G655" i="57"/>
  <c r="G654" i="57"/>
  <c r="G653" i="57"/>
  <c r="D653" i="57" s="1"/>
  <c r="G652" i="57"/>
  <c r="D652" i="57" s="1"/>
  <c r="G651" i="57"/>
  <c r="G650" i="57"/>
  <c r="G649" i="57"/>
  <c r="D649" i="57" s="1"/>
  <c r="G648" i="57"/>
  <c r="D648" i="57" s="1"/>
  <c r="G647" i="57"/>
  <c r="G646" i="57"/>
  <c r="G645" i="57"/>
  <c r="G644" i="57"/>
  <c r="G643" i="57"/>
  <c r="G642" i="57"/>
  <c r="G641" i="57"/>
  <c r="D641" i="57" s="1"/>
  <c r="G640" i="57"/>
  <c r="D640" i="57" s="1"/>
  <c r="G639" i="57"/>
  <c r="G638" i="57"/>
  <c r="G637" i="57"/>
  <c r="D637" i="57" s="1"/>
  <c r="G636" i="57"/>
  <c r="D636" i="57" s="1"/>
  <c r="G635" i="57"/>
  <c r="G634" i="57"/>
  <c r="G633" i="57"/>
  <c r="D633" i="57" s="1"/>
  <c r="G632" i="57"/>
  <c r="D632" i="57" s="1"/>
  <c r="G631" i="57"/>
  <c r="G630" i="57"/>
  <c r="G629" i="57"/>
  <c r="G628" i="57"/>
  <c r="D628" i="57" s="1"/>
  <c r="G627" i="57"/>
  <c r="G626" i="57"/>
  <c r="G625" i="57"/>
  <c r="D625" i="57" s="1"/>
  <c r="G624" i="57"/>
  <c r="D624" i="57" s="1"/>
  <c r="G623" i="57"/>
  <c r="G622" i="57"/>
  <c r="D622" i="57" s="1"/>
  <c r="G621" i="57"/>
  <c r="G620" i="57"/>
  <c r="G619" i="57"/>
  <c r="G618" i="57"/>
  <c r="G617" i="57"/>
  <c r="D617" i="57" s="1"/>
  <c r="G616" i="57"/>
  <c r="D616" i="57" s="1"/>
  <c r="G615" i="57"/>
  <c r="G614" i="57"/>
  <c r="G613" i="57"/>
  <c r="G612" i="57"/>
  <c r="D612" i="57" s="1"/>
  <c r="G605" i="57"/>
  <c r="G604" i="57"/>
  <c r="G603" i="57"/>
  <c r="D603" i="57" s="1"/>
  <c r="G602" i="57"/>
  <c r="D602" i="57" s="1"/>
  <c r="G601" i="57"/>
  <c r="G600" i="57"/>
  <c r="D600" i="57" s="1"/>
  <c r="G599" i="57"/>
  <c r="G598" i="57"/>
  <c r="D598" i="57" s="1"/>
  <c r="G597" i="57"/>
  <c r="G596" i="57"/>
  <c r="G595" i="57"/>
  <c r="D595" i="57" s="1"/>
  <c r="G594" i="57"/>
  <c r="G593" i="57"/>
  <c r="G592" i="57"/>
  <c r="G591" i="57"/>
  <c r="D591" i="57" s="1"/>
  <c r="G590" i="57"/>
  <c r="D590" i="57" s="1"/>
  <c r="G589" i="57"/>
  <c r="G588" i="57"/>
  <c r="G587" i="57"/>
  <c r="D587" i="57" s="1"/>
  <c r="G586" i="57"/>
  <c r="D586" i="57" s="1"/>
  <c r="G585" i="57"/>
  <c r="G584" i="57"/>
  <c r="G583" i="57"/>
  <c r="G582" i="57"/>
  <c r="D582" i="57" s="1"/>
  <c r="G581" i="57"/>
  <c r="G580" i="57"/>
  <c r="G579" i="57"/>
  <c r="D579" i="57" s="1"/>
  <c r="G578" i="57"/>
  <c r="G577" i="57"/>
  <c r="G576" i="57"/>
  <c r="G575" i="57"/>
  <c r="G574" i="57"/>
  <c r="G573" i="57"/>
  <c r="G572" i="57"/>
  <c r="G571" i="57"/>
  <c r="D571" i="57" s="1"/>
  <c r="G570" i="57"/>
  <c r="G569" i="57"/>
  <c r="G568" i="57"/>
  <c r="D568" i="57" s="1"/>
  <c r="G567" i="57"/>
  <c r="G566" i="57"/>
  <c r="G565" i="57"/>
  <c r="G564" i="57"/>
  <c r="D564" i="57" s="1"/>
  <c r="G563" i="57"/>
  <c r="D563" i="57" s="1"/>
  <c r="G562" i="57"/>
  <c r="D562" i="57" s="1"/>
  <c r="G561" i="57"/>
  <c r="G560" i="57"/>
  <c r="G559" i="57"/>
  <c r="G558" i="57"/>
  <c r="D558" i="57" s="1"/>
  <c r="G557" i="57"/>
  <c r="G556" i="57"/>
  <c r="G552" i="57"/>
  <c r="D552" i="57" s="1"/>
  <c r="G551" i="57"/>
  <c r="D551" i="57" s="1"/>
  <c r="G550" i="57"/>
  <c r="G549" i="57"/>
  <c r="G548" i="57"/>
  <c r="G547" i="57"/>
  <c r="D547" i="57" s="1"/>
  <c r="G546" i="57"/>
  <c r="G545" i="57"/>
  <c r="D545" i="57" s="1"/>
  <c r="G544" i="57"/>
  <c r="D544" i="57" s="1"/>
  <c r="G543" i="57"/>
  <c r="G542" i="57"/>
  <c r="G541" i="57"/>
  <c r="G540" i="57"/>
  <c r="D540" i="57" s="1"/>
  <c r="G539" i="57"/>
  <c r="D539" i="57" s="1"/>
  <c r="G538" i="57"/>
  <c r="G537" i="57"/>
  <c r="G536" i="57"/>
  <c r="D536" i="57" s="1"/>
  <c r="G535" i="57"/>
  <c r="D535" i="57" s="1"/>
  <c r="G534" i="57"/>
  <c r="G533" i="57"/>
  <c r="G532" i="57"/>
  <c r="G531" i="57"/>
  <c r="D531" i="57" s="1"/>
  <c r="G530" i="57"/>
  <c r="G529" i="57"/>
  <c r="G528" i="57"/>
  <c r="D528" i="57" s="1"/>
  <c r="G527" i="57"/>
  <c r="G526" i="57"/>
  <c r="G525" i="57"/>
  <c r="G524" i="57"/>
  <c r="G523" i="57"/>
  <c r="D523" i="57" s="1"/>
  <c r="G522" i="57"/>
  <c r="G521" i="57"/>
  <c r="G520" i="57"/>
  <c r="D520" i="57" s="1"/>
  <c r="G519" i="57"/>
  <c r="G518" i="57"/>
  <c r="G517" i="57"/>
  <c r="D517" i="57" s="1"/>
  <c r="G516" i="57"/>
  <c r="G515" i="57"/>
  <c r="G514" i="57"/>
  <c r="G513" i="57"/>
  <c r="D513" i="57" s="1"/>
  <c r="G512" i="57"/>
  <c r="D512" i="57" s="1"/>
  <c r="G511" i="57"/>
  <c r="D511" i="57" s="1"/>
  <c r="G510" i="57"/>
  <c r="G509" i="57"/>
  <c r="G508" i="57"/>
  <c r="D508" i="57" s="1"/>
  <c r="G507" i="57"/>
  <c r="G506" i="57"/>
  <c r="G505" i="57"/>
  <c r="G504" i="57"/>
  <c r="D504" i="57" s="1"/>
  <c r="G503" i="57"/>
  <c r="D503" i="57" s="1"/>
  <c r="G499" i="57"/>
  <c r="G498" i="57"/>
  <c r="G497" i="57"/>
  <c r="D497" i="57" s="1"/>
  <c r="G496" i="57"/>
  <c r="D496" i="57" s="1"/>
  <c r="G495" i="57"/>
  <c r="G494" i="57"/>
  <c r="G493" i="57"/>
  <c r="D493" i="57" s="1"/>
  <c r="G492" i="57"/>
  <c r="G491" i="57"/>
  <c r="G490" i="57"/>
  <c r="G489" i="57"/>
  <c r="G488" i="57"/>
  <c r="D488" i="57" s="1"/>
  <c r="G487" i="57"/>
  <c r="G486" i="57"/>
  <c r="G485" i="57"/>
  <c r="D485" i="57" s="1"/>
  <c r="G484" i="57"/>
  <c r="D484" i="57" s="1"/>
  <c r="G483" i="57"/>
  <c r="G482" i="57"/>
  <c r="G481" i="57"/>
  <c r="G480" i="57"/>
  <c r="G479" i="57"/>
  <c r="G478" i="57"/>
  <c r="G477" i="57"/>
  <c r="D477" i="57" s="1"/>
  <c r="G476" i="57"/>
  <c r="G475" i="57"/>
  <c r="G474" i="57"/>
  <c r="D474" i="57" s="1"/>
  <c r="G473" i="57"/>
  <c r="G472" i="57"/>
  <c r="D472" i="57" s="1"/>
  <c r="G471" i="57"/>
  <c r="G470" i="57"/>
  <c r="G469" i="57"/>
  <c r="D469" i="57" s="1"/>
  <c r="G468" i="57"/>
  <c r="G467" i="57"/>
  <c r="G466" i="57"/>
  <c r="G465" i="57"/>
  <c r="G464" i="57"/>
  <c r="G463" i="57"/>
  <c r="G462" i="57"/>
  <c r="G461" i="57"/>
  <c r="D461" i="57" s="1"/>
  <c r="G460" i="57"/>
  <c r="D460" i="57" s="1"/>
  <c r="G459" i="57"/>
  <c r="G458" i="57"/>
  <c r="G457" i="57"/>
  <c r="G456" i="57"/>
  <c r="D456" i="57" s="1"/>
  <c r="G455" i="57"/>
  <c r="G454" i="57"/>
  <c r="G453" i="57"/>
  <c r="D453" i="57" s="1"/>
  <c r="G452" i="57"/>
  <c r="G451" i="57"/>
  <c r="G450" i="57"/>
  <c r="G446" i="57"/>
  <c r="G445" i="57"/>
  <c r="D445" i="57" s="1"/>
  <c r="G444" i="57"/>
  <c r="D444" i="57" s="1"/>
  <c r="G443" i="57"/>
  <c r="G442" i="57"/>
  <c r="D442" i="57" s="1"/>
  <c r="G441" i="57"/>
  <c r="G440" i="57"/>
  <c r="G439" i="57"/>
  <c r="D439" i="57" s="1"/>
  <c r="G438" i="57"/>
  <c r="G437" i="57"/>
  <c r="G436" i="57"/>
  <c r="G435" i="57"/>
  <c r="G434" i="57"/>
  <c r="D434" i="57" s="1"/>
  <c r="G433" i="57"/>
  <c r="D433" i="57" s="1"/>
  <c r="G432" i="57"/>
  <c r="G431" i="57"/>
  <c r="G430" i="57"/>
  <c r="D430" i="57" s="1"/>
  <c r="G429" i="57"/>
  <c r="G428" i="57"/>
  <c r="G427" i="57"/>
  <c r="G426" i="57"/>
  <c r="D426" i="57" s="1"/>
  <c r="G425" i="57"/>
  <c r="D425" i="57" s="1"/>
  <c r="G424" i="57"/>
  <c r="G423" i="57"/>
  <c r="G422" i="57"/>
  <c r="G421" i="57"/>
  <c r="D421" i="57" s="1"/>
  <c r="G420" i="57"/>
  <c r="G419" i="57"/>
  <c r="G418" i="57"/>
  <c r="D418" i="57" s="1"/>
  <c r="G417" i="57"/>
  <c r="G416" i="57"/>
  <c r="D416" i="57" s="1"/>
  <c r="G415" i="57"/>
  <c r="D415" i="57" s="1"/>
  <c r="G414" i="57"/>
  <c r="G413" i="57"/>
  <c r="G412" i="57"/>
  <c r="G411" i="57"/>
  <c r="G410" i="57"/>
  <c r="D410" i="57" s="1"/>
  <c r="G409" i="57"/>
  <c r="D409" i="57" s="1"/>
  <c r="G408" i="57"/>
  <c r="G407" i="57"/>
  <c r="G406" i="57"/>
  <c r="G405" i="57"/>
  <c r="G404" i="57"/>
  <c r="G403" i="57"/>
  <c r="D403" i="57" s="1"/>
  <c r="G402" i="57"/>
  <c r="D402" i="57" s="1"/>
  <c r="G401" i="57"/>
  <c r="D401" i="57" s="1"/>
  <c r="G400" i="57"/>
  <c r="G399" i="57"/>
  <c r="G398" i="57"/>
  <c r="D398" i="57" s="1"/>
  <c r="G397" i="57"/>
  <c r="D397" i="57" s="1"/>
  <c r="G393" i="57"/>
  <c r="G392" i="57"/>
  <c r="G391" i="57"/>
  <c r="D391" i="57" s="1"/>
  <c r="G390" i="57"/>
  <c r="G389" i="57"/>
  <c r="G388" i="57"/>
  <c r="G387" i="57"/>
  <c r="G386" i="57"/>
  <c r="D386" i="57" s="1"/>
  <c r="G385" i="57"/>
  <c r="G384" i="57"/>
  <c r="G383" i="57"/>
  <c r="D383" i="57" s="1"/>
  <c r="G382" i="57"/>
  <c r="G381" i="57"/>
  <c r="G380" i="57"/>
  <c r="G379" i="57"/>
  <c r="G378" i="57"/>
  <c r="G377" i="57"/>
  <c r="G376" i="57"/>
  <c r="G375" i="57"/>
  <c r="D375" i="57" s="1"/>
  <c r="G374" i="57"/>
  <c r="G373" i="57"/>
  <c r="G372" i="57"/>
  <c r="D372" i="57" s="1"/>
  <c r="G371" i="57"/>
  <c r="G370" i="57"/>
  <c r="D370" i="57" s="1"/>
  <c r="G369" i="57"/>
  <c r="G368" i="57"/>
  <c r="G367" i="57"/>
  <c r="D367" i="57" s="1"/>
  <c r="G366" i="57"/>
  <c r="G365" i="57"/>
  <c r="G364" i="57"/>
  <c r="G363" i="57"/>
  <c r="G362" i="57"/>
  <c r="G361" i="57"/>
  <c r="G360" i="57"/>
  <c r="G359" i="57"/>
  <c r="D359" i="57" s="1"/>
  <c r="G358" i="57"/>
  <c r="D358" i="57" s="1"/>
  <c r="G357" i="57"/>
  <c r="G356" i="57"/>
  <c r="G355" i="57"/>
  <c r="G354" i="57"/>
  <c r="D354" i="57" s="1"/>
  <c r="G353" i="57"/>
  <c r="G352" i="57"/>
  <c r="G351" i="57"/>
  <c r="D351" i="57" s="1"/>
  <c r="G350" i="57"/>
  <c r="G349" i="57"/>
  <c r="G348" i="57"/>
  <c r="G347" i="57"/>
  <c r="G346" i="57"/>
  <c r="D346" i="57" s="1"/>
  <c r="G345" i="57"/>
  <c r="D345" i="57" s="1"/>
  <c r="G344" i="57"/>
  <c r="G337" i="57"/>
  <c r="D337" i="57" s="1"/>
  <c r="G336" i="57"/>
  <c r="G335" i="57"/>
  <c r="G334" i="57"/>
  <c r="D334" i="57" s="1"/>
  <c r="G333" i="57"/>
  <c r="G332" i="57"/>
  <c r="G331" i="57"/>
  <c r="G330" i="57"/>
  <c r="G329" i="57"/>
  <c r="D329" i="57" s="1"/>
  <c r="G328" i="57"/>
  <c r="G327" i="57"/>
  <c r="G326" i="57"/>
  <c r="G325" i="57"/>
  <c r="D325" i="57" s="1"/>
  <c r="G324" i="57"/>
  <c r="G323" i="57"/>
  <c r="G322" i="57"/>
  <c r="G321" i="57"/>
  <c r="D321" i="57" s="1"/>
  <c r="G320" i="57"/>
  <c r="D320" i="57" s="1"/>
  <c r="G319" i="57"/>
  <c r="G318" i="57"/>
  <c r="G317" i="57"/>
  <c r="G316" i="57"/>
  <c r="D316" i="57" s="1"/>
  <c r="G315" i="57"/>
  <c r="G314" i="57"/>
  <c r="G313" i="57"/>
  <c r="D313" i="57" s="1"/>
  <c r="G312" i="57"/>
  <c r="G311" i="57"/>
  <c r="D311" i="57" s="1"/>
  <c r="G310" i="57"/>
  <c r="D310" i="57" s="1"/>
  <c r="G309" i="57"/>
  <c r="G308" i="57"/>
  <c r="G307" i="57"/>
  <c r="G306" i="57"/>
  <c r="G305" i="57"/>
  <c r="D305" i="57" s="1"/>
  <c r="G304" i="57"/>
  <c r="D304" i="57" s="1"/>
  <c r="G303" i="57"/>
  <c r="G302" i="57"/>
  <c r="G301" i="57"/>
  <c r="G300" i="57"/>
  <c r="G299" i="57"/>
  <c r="G298" i="57"/>
  <c r="D298" i="57" s="1"/>
  <c r="G297" i="57"/>
  <c r="D297" i="57" s="1"/>
  <c r="G296" i="57"/>
  <c r="D296" i="57" s="1"/>
  <c r="G295" i="57"/>
  <c r="G294" i="57"/>
  <c r="G293" i="57"/>
  <c r="D293" i="57" s="1"/>
  <c r="G292" i="57"/>
  <c r="D292" i="57" s="1"/>
  <c r="G291" i="57"/>
  <c r="G290" i="57"/>
  <c r="G289" i="57"/>
  <c r="D289" i="57" s="1"/>
  <c r="G288" i="57"/>
  <c r="G284" i="57"/>
  <c r="G283" i="57"/>
  <c r="G282" i="57"/>
  <c r="G281" i="57"/>
  <c r="D281" i="57" s="1"/>
  <c r="G280" i="57"/>
  <c r="G279" i="57"/>
  <c r="G278" i="57"/>
  <c r="D278" i="57" s="1"/>
  <c r="G277" i="57"/>
  <c r="D277" i="57" s="1"/>
  <c r="G276" i="57"/>
  <c r="G275" i="57"/>
  <c r="G274" i="57"/>
  <c r="D274" i="57" s="1"/>
  <c r="G273" i="57"/>
  <c r="G272" i="57"/>
  <c r="G271" i="57"/>
  <c r="D271" i="57" s="1"/>
  <c r="G270" i="57"/>
  <c r="D270" i="57" s="1"/>
  <c r="G269" i="57"/>
  <c r="G268" i="57"/>
  <c r="G267" i="57"/>
  <c r="G266" i="57"/>
  <c r="D266" i="57" s="1"/>
  <c r="G265" i="57"/>
  <c r="D265" i="57" s="1"/>
  <c r="G264" i="57"/>
  <c r="G263" i="57"/>
  <c r="G262" i="57"/>
  <c r="D262" i="57" s="1"/>
  <c r="G261" i="57"/>
  <c r="D261" i="57" s="1"/>
  <c r="G260" i="57"/>
  <c r="G259" i="57"/>
  <c r="G258" i="57"/>
  <c r="G257" i="57"/>
  <c r="D257" i="57" s="1"/>
  <c r="G256" i="57"/>
  <c r="G255" i="57"/>
  <c r="G254" i="57"/>
  <c r="D254" i="57" s="1"/>
  <c r="G253" i="57"/>
  <c r="G252" i="57"/>
  <c r="D252" i="57" s="1"/>
  <c r="G251" i="57"/>
  <c r="G250" i="57"/>
  <c r="G249" i="57"/>
  <c r="G248" i="57"/>
  <c r="G247" i="57"/>
  <c r="D247" i="57" s="1"/>
  <c r="G246" i="57"/>
  <c r="D246" i="57" s="1"/>
  <c r="G245" i="57"/>
  <c r="G244" i="57"/>
  <c r="G243" i="57"/>
  <c r="G242" i="57"/>
  <c r="G241" i="57"/>
  <c r="D241" i="57" s="1"/>
  <c r="G240" i="57"/>
  <c r="G239" i="57"/>
  <c r="D239" i="57" s="1"/>
  <c r="G238" i="57"/>
  <c r="D238" i="57" s="1"/>
  <c r="G237" i="57"/>
  <c r="G236" i="57"/>
  <c r="G235" i="57"/>
  <c r="G231" i="57"/>
  <c r="D231" i="57" s="1"/>
  <c r="G230" i="57"/>
  <c r="D230" i="57" s="1"/>
  <c r="G229" i="57"/>
  <c r="G228" i="57"/>
  <c r="G227" i="57"/>
  <c r="D227" i="57" s="1"/>
  <c r="G226" i="57"/>
  <c r="D226" i="57" s="1"/>
  <c r="G225" i="57"/>
  <c r="G224" i="57"/>
  <c r="G223" i="57"/>
  <c r="G222" i="57"/>
  <c r="D222" i="57" s="1"/>
  <c r="G221" i="57"/>
  <c r="G220" i="57"/>
  <c r="G219" i="57"/>
  <c r="D219" i="57" s="1"/>
  <c r="G218" i="57"/>
  <c r="G217" i="57"/>
  <c r="G216" i="57"/>
  <c r="G215" i="57"/>
  <c r="G214" i="57"/>
  <c r="D214" i="57" s="1"/>
  <c r="G213" i="57"/>
  <c r="G212" i="57"/>
  <c r="G211" i="57"/>
  <c r="D211" i="57" s="1"/>
  <c r="G210" i="57"/>
  <c r="G209" i="57"/>
  <c r="G208" i="57"/>
  <c r="D208" i="57" s="1"/>
  <c r="G207" i="57"/>
  <c r="G206" i="57"/>
  <c r="G205" i="57"/>
  <c r="G204" i="57"/>
  <c r="G203" i="57"/>
  <c r="D203" i="57" s="1"/>
  <c r="G202" i="57"/>
  <c r="D202" i="57" s="1"/>
  <c r="G201" i="57"/>
  <c r="G200" i="57"/>
  <c r="G199" i="57"/>
  <c r="D199" i="57" s="1"/>
  <c r="G198" i="57"/>
  <c r="G197" i="57"/>
  <c r="G196" i="57"/>
  <c r="G195" i="57"/>
  <c r="D195" i="57" s="1"/>
  <c r="G194" i="57"/>
  <c r="D194" i="57" s="1"/>
  <c r="G193" i="57"/>
  <c r="G192" i="57"/>
  <c r="G191" i="57"/>
  <c r="G190" i="57"/>
  <c r="D190" i="57" s="1"/>
  <c r="G189" i="57"/>
  <c r="G188" i="57"/>
  <c r="G187" i="57"/>
  <c r="D187" i="57" s="1"/>
  <c r="G186" i="57"/>
  <c r="G185" i="57"/>
  <c r="G184" i="57"/>
  <c r="G183" i="57"/>
  <c r="G182" i="57"/>
  <c r="G178" i="57"/>
  <c r="G177" i="57"/>
  <c r="G176" i="57"/>
  <c r="D176" i="57" s="1"/>
  <c r="G175" i="57"/>
  <c r="G174" i="57"/>
  <c r="G173" i="57"/>
  <c r="G172" i="57"/>
  <c r="G171" i="57"/>
  <c r="G170" i="57"/>
  <c r="G169" i="57"/>
  <c r="G168" i="57"/>
  <c r="D168" i="57" s="1"/>
  <c r="G167" i="57"/>
  <c r="G166" i="57"/>
  <c r="G165" i="57"/>
  <c r="D165" i="57" s="1"/>
  <c r="G164" i="57"/>
  <c r="G163" i="57"/>
  <c r="D163" i="57" s="1"/>
  <c r="G162" i="57"/>
  <c r="G161" i="57"/>
  <c r="G160" i="57"/>
  <c r="D160" i="57" s="1"/>
  <c r="G159" i="57"/>
  <c r="G158" i="57"/>
  <c r="G157" i="57"/>
  <c r="G156" i="57"/>
  <c r="G155" i="57"/>
  <c r="G154" i="57"/>
  <c r="G153" i="57"/>
  <c r="G152" i="57"/>
  <c r="D152" i="57" s="1"/>
  <c r="G151" i="57"/>
  <c r="D151" i="57" s="1"/>
  <c r="G150" i="57"/>
  <c r="G149" i="57"/>
  <c r="G148" i="57"/>
  <c r="G147" i="57"/>
  <c r="D147" i="57" s="1"/>
  <c r="G146" i="57"/>
  <c r="G145" i="57"/>
  <c r="G144" i="57"/>
  <c r="D144" i="57" s="1"/>
  <c r="G143" i="57"/>
  <c r="G142" i="57"/>
  <c r="G141" i="57"/>
  <c r="G140" i="57"/>
  <c r="G139" i="57"/>
  <c r="D139" i="57" s="1"/>
  <c r="G138" i="57"/>
  <c r="D138" i="57" s="1"/>
  <c r="G137" i="57"/>
  <c r="G136" i="57"/>
  <c r="D136" i="57" s="1"/>
  <c r="G135" i="57"/>
  <c r="G134" i="57"/>
  <c r="G133" i="57"/>
  <c r="D133" i="57" s="1"/>
  <c r="G132" i="57"/>
  <c r="G131" i="57"/>
  <c r="G130" i="57"/>
  <c r="G129" i="57"/>
  <c r="G125" i="57"/>
  <c r="D125" i="57" s="1"/>
  <c r="G124" i="57"/>
  <c r="D124" i="57" s="1"/>
  <c r="G123" i="57"/>
  <c r="G122" i="57"/>
  <c r="G121" i="57"/>
  <c r="D121" i="57" s="1"/>
  <c r="G120" i="57"/>
  <c r="G119" i="57"/>
  <c r="G118" i="57"/>
  <c r="G117" i="57"/>
  <c r="D117" i="57" s="1"/>
  <c r="G116" i="57"/>
  <c r="D116" i="57" s="1"/>
  <c r="G115" i="57"/>
  <c r="G114" i="57"/>
  <c r="G113" i="57"/>
  <c r="G112" i="57"/>
  <c r="D112" i="57" s="1"/>
  <c r="G111" i="57"/>
  <c r="G110" i="57"/>
  <c r="G109" i="57"/>
  <c r="D109" i="57" s="1"/>
  <c r="G108" i="57"/>
  <c r="D108" i="57" s="1"/>
  <c r="G107" i="57"/>
  <c r="G106" i="57"/>
  <c r="D106" i="57" s="1"/>
  <c r="G105" i="57"/>
  <c r="G104" i="57"/>
  <c r="G103" i="57"/>
  <c r="G102" i="57"/>
  <c r="G101" i="57"/>
  <c r="D101" i="57" s="1"/>
  <c r="G100" i="57"/>
  <c r="D100" i="57" s="1"/>
  <c r="G99" i="57"/>
  <c r="G98" i="57"/>
  <c r="G97" i="57"/>
  <c r="G96" i="57"/>
  <c r="G95" i="57"/>
  <c r="G94" i="57"/>
  <c r="G93" i="57"/>
  <c r="D93" i="57" s="1"/>
  <c r="G92" i="57"/>
  <c r="D92" i="57" s="1"/>
  <c r="G91" i="57"/>
  <c r="G90" i="57"/>
  <c r="D90" i="57" s="1"/>
  <c r="G89" i="57"/>
  <c r="G88" i="57"/>
  <c r="D88" i="57" s="1"/>
  <c r="G87" i="57"/>
  <c r="G86" i="57"/>
  <c r="G85" i="57"/>
  <c r="D85" i="57" s="1"/>
  <c r="G84" i="57"/>
  <c r="D84" i="57" s="1"/>
  <c r="G83" i="57"/>
  <c r="G82" i="57"/>
  <c r="G81" i="57"/>
  <c r="G80" i="57"/>
  <c r="G79" i="57"/>
  <c r="G78" i="57"/>
  <c r="G77" i="57"/>
  <c r="D77" i="57" s="1"/>
  <c r="G76" i="57"/>
  <c r="D76" i="57" s="1"/>
  <c r="G72" i="57"/>
  <c r="D72" i="57" s="1"/>
  <c r="G71" i="57"/>
  <c r="D71" i="57" s="1"/>
  <c r="G70" i="57"/>
  <c r="D70" i="57" s="1"/>
  <c r="G69" i="57"/>
  <c r="G68" i="57"/>
  <c r="G67" i="57"/>
  <c r="D67" i="57" s="1"/>
  <c r="G66" i="57"/>
  <c r="D66" i="57" s="1"/>
  <c r="G65" i="57"/>
  <c r="D65" i="57" s="1"/>
  <c r="G64" i="57"/>
  <c r="D64" i="57" s="1"/>
  <c r="G63" i="57"/>
  <c r="G62" i="57"/>
  <c r="G61" i="57"/>
  <c r="D61" i="57" s="1"/>
  <c r="G60" i="57"/>
  <c r="G59" i="57"/>
  <c r="G58" i="57"/>
  <c r="D58" i="57" s="1"/>
  <c r="G57" i="57"/>
  <c r="G56" i="57"/>
  <c r="D56" i="57" s="1"/>
  <c r="G55" i="57"/>
  <c r="D55" i="57" s="1"/>
  <c r="G54" i="57"/>
  <c r="G53" i="57"/>
  <c r="G52" i="57"/>
  <c r="G51" i="57"/>
  <c r="G50" i="57"/>
  <c r="D50" i="57" s="1"/>
  <c r="G49" i="57"/>
  <c r="D49" i="57" s="1"/>
  <c r="G48" i="57"/>
  <c r="D48" i="57" s="1"/>
  <c r="G47" i="57"/>
  <c r="G46" i="57"/>
  <c r="G45" i="57"/>
  <c r="G44" i="57"/>
  <c r="G43" i="57"/>
  <c r="G42" i="57"/>
  <c r="D42" i="57" s="1"/>
  <c r="G41" i="57"/>
  <c r="G40" i="57"/>
  <c r="G39" i="57"/>
  <c r="G38" i="57"/>
  <c r="G37" i="57"/>
  <c r="D37" i="57" s="1"/>
  <c r="G36" i="57"/>
  <c r="G35" i="57"/>
  <c r="G34" i="57"/>
  <c r="D34" i="57" s="1"/>
  <c r="G33" i="57"/>
  <c r="G32" i="57"/>
  <c r="D32" i="57" s="1"/>
  <c r="G31" i="57"/>
  <c r="G30" i="57"/>
  <c r="G29" i="57"/>
  <c r="G28" i="57"/>
  <c r="G27" i="57"/>
  <c r="G26" i="57"/>
  <c r="D26" i="57" s="1"/>
  <c r="G25" i="57"/>
  <c r="D25" i="57" s="1"/>
  <c r="G24" i="57"/>
  <c r="G23" i="57"/>
  <c r="D15" i="57"/>
  <c r="E984" i="57" s="1"/>
  <c r="D1141" i="57"/>
  <c r="D1139" i="57"/>
  <c r="D1137" i="57"/>
  <c r="D1133" i="57"/>
  <c r="D1132" i="57"/>
  <c r="D1131" i="57"/>
  <c r="D1129" i="57"/>
  <c r="D1125" i="57"/>
  <c r="D1123" i="57"/>
  <c r="D1121" i="57"/>
  <c r="D1120" i="57"/>
  <c r="D1117" i="57"/>
  <c r="D1116" i="57"/>
  <c r="D1115" i="57"/>
  <c r="D1113" i="57"/>
  <c r="D1109" i="57"/>
  <c r="D1108" i="57"/>
  <c r="D1107" i="57"/>
  <c r="D1105" i="57"/>
  <c r="D1104" i="57"/>
  <c r="D1101" i="57"/>
  <c r="D1100" i="57"/>
  <c r="D1097" i="57"/>
  <c r="D1096" i="57"/>
  <c r="D1093" i="57"/>
  <c r="D1088" i="57"/>
  <c r="D1086" i="57"/>
  <c r="D1085" i="57"/>
  <c r="D1082" i="57"/>
  <c r="D1081" i="57"/>
  <c r="D1080" i="57"/>
  <c r="D1078" i="57"/>
  <c r="D1074" i="57"/>
  <c r="D1073" i="57"/>
  <c r="D1072" i="57"/>
  <c r="D1066" i="57"/>
  <c r="D1065" i="57"/>
  <c r="D1064" i="57"/>
  <c r="D1062" i="57"/>
  <c r="D1061" i="57"/>
  <c r="D1058" i="57"/>
  <c r="D1056" i="57"/>
  <c r="D1054" i="57"/>
  <c r="D1053" i="57"/>
  <c r="D1050" i="57"/>
  <c r="D1049" i="57"/>
  <c r="D1048" i="57"/>
  <c r="D1046" i="57"/>
  <c r="D1042" i="57"/>
  <c r="D1041" i="57"/>
  <c r="D1040" i="57"/>
  <c r="D1034" i="57"/>
  <c r="D1031" i="57"/>
  <c r="D1030" i="57"/>
  <c r="D1027" i="57"/>
  <c r="D1026" i="57"/>
  <c r="D1023" i="57"/>
  <c r="D1022" i="57"/>
  <c r="D1021" i="57"/>
  <c r="D1019" i="57"/>
  <c r="D1018" i="57"/>
  <c r="D1015" i="57"/>
  <c r="D1014" i="57"/>
  <c r="D1013" i="57"/>
  <c r="D1011" i="57"/>
  <c r="D1007" i="57"/>
  <c r="D1006" i="57"/>
  <c r="D1005" i="57"/>
  <c r="D1003" i="57"/>
  <c r="D1002" i="57"/>
  <c r="D999" i="57"/>
  <c r="D998" i="57"/>
  <c r="D995" i="57"/>
  <c r="D994" i="57"/>
  <c r="D991" i="57"/>
  <c r="D989" i="57"/>
  <c r="D987" i="57"/>
  <c r="D986" i="57"/>
  <c r="D980" i="57"/>
  <c r="D979" i="57"/>
  <c r="D978" i="57"/>
  <c r="D976" i="57"/>
  <c r="D972" i="57"/>
  <c r="D971" i="57"/>
  <c r="D970" i="57"/>
  <c r="D964" i="57"/>
  <c r="D963" i="57"/>
  <c r="D962" i="57"/>
  <c r="D960" i="57"/>
  <c r="D959" i="57"/>
  <c r="D956" i="57"/>
  <c r="D954" i="57"/>
  <c r="D952" i="57"/>
  <c r="D951" i="57"/>
  <c r="D948" i="57"/>
  <c r="D947" i="57"/>
  <c r="D946" i="57"/>
  <c r="D944" i="57"/>
  <c r="D940" i="57"/>
  <c r="D939" i="57"/>
  <c r="D938" i="57"/>
  <c r="D935" i="57"/>
  <c r="D929" i="57"/>
  <c r="D928" i="57"/>
  <c r="D925" i="57"/>
  <c r="D924" i="57"/>
  <c r="D921" i="57"/>
  <c r="D920" i="57"/>
  <c r="D919" i="57"/>
  <c r="D917" i="57"/>
  <c r="D916" i="57"/>
  <c r="D913" i="57"/>
  <c r="D912" i="57"/>
  <c r="D911" i="57"/>
  <c r="D909" i="57"/>
  <c r="D905" i="57"/>
  <c r="D904" i="57"/>
  <c r="D903" i="57"/>
  <c r="D901" i="57"/>
  <c r="D900" i="57"/>
  <c r="D897" i="57"/>
  <c r="D896" i="57"/>
  <c r="D893" i="57"/>
  <c r="D892" i="57"/>
  <c r="D889" i="57"/>
  <c r="D888" i="57"/>
  <c r="D887" i="57"/>
  <c r="D885" i="57"/>
  <c r="D884" i="57"/>
  <c r="D882" i="57"/>
  <c r="D881" i="57"/>
  <c r="D880" i="57"/>
  <c r="D871" i="57"/>
  <c r="D870" i="57"/>
  <c r="D867" i="57"/>
  <c r="D866" i="57"/>
  <c r="D865" i="57"/>
  <c r="D863" i="57"/>
  <c r="D862" i="57"/>
  <c r="D859" i="57"/>
  <c r="D857" i="57"/>
  <c r="D855" i="57"/>
  <c r="D851" i="57"/>
  <c r="D850" i="57"/>
  <c r="D849" i="57"/>
  <c r="D847" i="57"/>
  <c r="D846" i="57"/>
  <c r="D843" i="57"/>
  <c r="D840" i="57"/>
  <c r="D839" i="57"/>
  <c r="D835" i="57"/>
  <c r="D834" i="57"/>
  <c r="D833" i="57"/>
  <c r="D831" i="57"/>
  <c r="D830" i="57"/>
  <c r="D827" i="57"/>
  <c r="D825" i="57"/>
  <c r="D824" i="57"/>
  <c r="D820" i="57"/>
  <c r="D816" i="57"/>
  <c r="D815" i="57"/>
  <c r="D814" i="57"/>
  <c r="D812" i="57"/>
  <c r="D811" i="57"/>
  <c r="D808" i="57"/>
  <c r="D806" i="57"/>
  <c r="D804" i="57"/>
  <c r="D800" i="57"/>
  <c r="D799" i="57"/>
  <c r="D798" i="57"/>
  <c r="D796" i="57"/>
  <c r="D795" i="57"/>
  <c r="D792" i="57"/>
  <c r="D789" i="57"/>
  <c r="D788" i="57"/>
  <c r="D784" i="57"/>
  <c r="D783" i="57"/>
  <c r="D782" i="57"/>
  <c r="D780" i="57"/>
  <c r="D779" i="57"/>
  <c r="D776" i="57"/>
  <c r="D774" i="57"/>
  <c r="D773" i="57"/>
  <c r="D772" i="57"/>
  <c r="D765" i="57"/>
  <c r="D764" i="57"/>
  <c r="D763" i="57"/>
  <c r="D761" i="57"/>
  <c r="D760" i="57"/>
  <c r="D757" i="57"/>
  <c r="D755" i="57"/>
  <c r="D753" i="57"/>
  <c r="D749" i="57"/>
  <c r="D748" i="57"/>
  <c r="D747" i="57"/>
  <c r="D745" i="57"/>
  <c r="D744" i="57"/>
  <c r="D741" i="57"/>
  <c r="D738" i="57"/>
  <c r="D737" i="57"/>
  <c r="D733" i="57"/>
  <c r="D732" i="57"/>
  <c r="D731" i="57"/>
  <c r="D729" i="57"/>
  <c r="D728" i="57"/>
  <c r="D725" i="57"/>
  <c r="D723" i="57"/>
  <c r="D722" i="57"/>
  <c r="D721" i="57"/>
  <c r="D714" i="57"/>
  <c r="D713" i="57"/>
  <c r="D712" i="57"/>
  <c r="D710" i="57"/>
  <c r="D709" i="57"/>
  <c r="D706" i="57"/>
  <c r="D704" i="57"/>
  <c r="D702" i="57"/>
  <c r="D698" i="57"/>
  <c r="D697" i="57"/>
  <c r="D696" i="57"/>
  <c r="D695" i="57"/>
  <c r="D694" i="57"/>
  <c r="D693" i="57"/>
  <c r="D689" i="57"/>
  <c r="D688" i="57"/>
  <c r="D687" i="57"/>
  <c r="D686" i="57"/>
  <c r="D682" i="57"/>
  <c r="D681" i="57"/>
  <c r="D680" i="57"/>
  <c r="D678" i="57"/>
  <c r="D677" i="57"/>
  <c r="D672" i="57"/>
  <c r="D671" i="57"/>
  <c r="D670" i="57"/>
  <c r="D669" i="57"/>
  <c r="D666" i="57"/>
  <c r="D665" i="57"/>
  <c r="D661" i="57"/>
  <c r="D660" i="57"/>
  <c r="D659" i="57"/>
  <c r="D655" i="57"/>
  <c r="D654" i="57"/>
  <c r="D651" i="57"/>
  <c r="D650" i="57"/>
  <c r="D647" i="57"/>
  <c r="D646" i="57"/>
  <c r="D645" i="57"/>
  <c r="D644" i="57"/>
  <c r="D643" i="57"/>
  <c r="D642" i="57"/>
  <c r="D639" i="57"/>
  <c r="D638" i="57"/>
  <c r="D635" i="57"/>
  <c r="D634" i="57"/>
  <c r="D631" i="57"/>
  <c r="D630" i="57"/>
  <c r="D629" i="57"/>
  <c r="D627" i="57"/>
  <c r="D626" i="57"/>
  <c r="D623" i="57"/>
  <c r="D621" i="57"/>
  <c r="D620" i="57"/>
  <c r="D619" i="57"/>
  <c r="D618" i="57"/>
  <c r="D615" i="57"/>
  <c r="D614" i="57"/>
  <c r="D613" i="57"/>
  <c r="D605" i="57"/>
  <c r="D604" i="57"/>
  <c r="D601" i="57"/>
  <c r="D599" i="57"/>
  <c r="D597" i="57"/>
  <c r="D596" i="57"/>
  <c r="D594" i="57"/>
  <c r="D593" i="57"/>
  <c r="D592" i="57"/>
  <c r="D589" i="57"/>
  <c r="D588" i="57"/>
  <c r="D585" i="57"/>
  <c r="D584" i="57"/>
  <c r="D583" i="57"/>
  <c r="D581" i="57"/>
  <c r="D580" i="57"/>
  <c r="D578" i="57"/>
  <c r="D577" i="57"/>
  <c r="D576" i="57"/>
  <c r="D575" i="57"/>
  <c r="D574" i="57"/>
  <c r="D573" i="57"/>
  <c r="D572" i="57"/>
  <c r="D570" i="57"/>
  <c r="D569" i="57"/>
  <c r="D567" i="57"/>
  <c r="D566" i="57"/>
  <c r="D565" i="57"/>
  <c r="D561" i="57"/>
  <c r="D560" i="57"/>
  <c r="D559" i="57"/>
  <c r="D557" i="57"/>
  <c r="D556" i="57"/>
  <c r="D550" i="57"/>
  <c r="D549" i="57"/>
  <c r="D548" i="57"/>
  <c r="D546" i="57"/>
  <c r="D543" i="57"/>
  <c r="D542" i="57"/>
  <c r="D541" i="57"/>
  <c r="D538" i="57"/>
  <c r="D537" i="57"/>
  <c r="D534" i="57"/>
  <c r="D533" i="57"/>
  <c r="D532" i="57"/>
  <c r="D530" i="57"/>
  <c r="D529" i="57"/>
  <c r="D527" i="57"/>
  <c r="D526" i="57"/>
  <c r="D525" i="57"/>
  <c r="D524" i="57"/>
  <c r="D522" i="57"/>
  <c r="D521" i="57"/>
  <c r="D519" i="57"/>
  <c r="D518" i="57"/>
  <c r="D516" i="57"/>
  <c r="D515" i="57"/>
  <c r="D514" i="57"/>
  <c r="D510" i="57"/>
  <c r="D509" i="57"/>
  <c r="D507" i="57"/>
  <c r="D506" i="57"/>
  <c r="D505" i="57"/>
  <c r="D499" i="57"/>
  <c r="D498" i="57"/>
  <c r="D495" i="57"/>
  <c r="D494" i="57"/>
  <c r="D492" i="57"/>
  <c r="D491" i="57"/>
  <c r="D490" i="57"/>
  <c r="D489" i="57"/>
  <c r="D487" i="57"/>
  <c r="D486" i="57"/>
  <c r="D483" i="57"/>
  <c r="D482" i="57"/>
  <c r="D481" i="57"/>
  <c r="D480" i="57"/>
  <c r="D479" i="57"/>
  <c r="D478" i="57"/>
  <c r="D476" i="57"/>
  <c r="D475" i="57"/>
  <c r="D473" i="57"/>
  <c r="D471" i="57"/>
  <c r="D470" i="57"/>
  <c r="D468" i="57"/>
  <c r="D467" i="57"/>
  <c r="D466" i="57"/>
  <c r="D465" i="57"/>
  <c r="D464" i="57"/>
  <c r="D463" i="57"/>
  <c r="D462" i="57"/>
  <c r="D459" i="57"/>
  <c r="D458" i="57"/>
  <c r="D457" i="57"/>
  <c r="D455" i="57"/>
  <c r="D454" i="57"/>
  <c r="D452" i="57"/>
  <c r="D451" i="57"/>
  <c r="D450" i="57"/>
  <c r="D446" i="57"/>
  <c r="D443" i="57"/>
  <c r="D441" i="57"/>
  <c r="D440" i="57"/>
  <c r="D438" i="57"/>
  <c r="D437" i="57"/>
  <c r="D436" i="57"/>
  <c r="D435" i="57"/>
  <c r="D432" i="57"/>
  <c r="D431" i="57"/>
  <c r="D429" i="57"/>
  <c r="D428" i="57"/>
  <c r="D427" i="57"/>
  <c r="D424" i="57"/>
  <c r="D423" i="57"/>
  <c r="D422" i="57"/>
  <c r="D420" i="57"/>
  <c r="D419" i="57"/>
  <c r="D417" i="57"/>
  <c r="D414" i="57"/>
  <c r="D413" i="57"/>
  <c r="D412" i="57"/>
  <c r="D411" i="57"/>
  <c r="D408" i="57"/>
  <c r="D407" i="57"/>
  <c r="D406" i="57"/>
  <c r="D405" i="57"/>
  <c r="D404" i="57"/>
  <c r="D400" i="57"/>
  <c r="D399" i="57"/>
  <c r="D393" i="57"/>
  <c r="D392" i="57"/>
  <c r="D390" i="57"/>
  <c r="D389" i="57"/>
  <c r="D388" i="57"/>
  <c r="D387" i="57"/>
  <c r="D385" i="57"/>
  <c r="D384" i="57"/>
  <c r="D382" i="57"/>
  <c r="D381" i="57"/>
  <c r="D380" i="57"/>
  <c r="D379" i="57"/>
  <c r="D378" i="57"/>
  <c r="D377" i="57"/>
  <c r="D376" i="57"/>
  <c r="D374" i="57"/>
  <c r="D373" i="57"/>
  <c r="D371" i="57"/>
  <c r="D369" i="57"/>
  <c r="D368" i="57"/>
  <c r="D366" i="57"/>
  <c r="D365" i="57"/>
  <c r="D364" i="57"/>
  <c r="D363" i="57"/>
  <c r="D362" i="57"/>
  <c r="D361" i="57"/>
  <c r="D360" i="57"/>
  <c r="D357" i="57"/>
  <c r="D356" i="57"/>
  <c r="D355" i="57"/>
  <c r="D353" i="57"/>
  <c r="D352" i="57"/>
  <c r="D350" i="57"/>
  <c r="D349" i="57"/>
  <c r="D348" i="57"/>
  <c r="D347" i="57"/>
  <c r="D344" i="57"/>
  <c r="D336" i="57"/>
  <c r="D335" i="57"/>
  <c r="D333" i="57"/>
  <c r="D332" i="57"/>
  <c r="D331" i="57"/>
  <c r="D330" i="57"/>
  <c r="D328" i="57"/>
  <c r="D327" i="57"/>
  <c r="D326" i="57"/>
  <c r="D324" i="57"/>
  <c r="D323" i="57"/>
  <c r="D322" i="57"/>
  <c r="D319" i="57"/>
  <c r="D318" i="57"/>
  <c r="D317" i="57"/>
  <c r="D315" i="57"/>
  <c r="D314" i="57"/>
  <c r="D312" i="57"/>
  <c r="D309" i="57"/>
  <c r="D308" i="57"/>
  <c r="D307" i="57"/>
  <c r="D306" i="57"/>
  <c r="D303" i="57"/>
  <c r="D302" i="57"/>
  <c r="D301" i="57"/>
  <c r="D300" i="57"/>
  <c r="D299" i="57"/>
  <c r="D295" i="57"/>
  <c r="D294" i="57"/>
  <c r="D291" i="57"/>
  <c r="D290" i="57"/>
  <c r="D288" i="57"/>
  <c r="D284" i="57"/>
  <c r="D283" i="57"/>
  <c r="D282" i="57"/>
  <c r="D280" i="57"/>
  <c r="D279" i="57"/>
  <c r="D276" i="57"/>
  <c r="D275" i="57"/>
  <c r="D273" i="57"/>
  <c r="D272" i="57"/>
  <c r="D269" i="57"/>
  <c r="D268" i="57"/>
  <c r="D267" i="57"/>
  <c r="D264" i="57"/>
  <c r="D263" i="57"/>
  <c r="D260" i="57"/>
  <c r="D259" i="57"/>
  <c r="D258" i="57"/>
  <c r="D256" i="57"/>
  <c r="D255" i="57"/>
  <c r="D253" i="57"/>
  <c r="D251" i="57"/>
  <c r="D250" i="57"/>
  <c r="D249" i="57"/>
  <c r="D248" i="57"/>
  <c r="D245" i="57"/>
  <c r="D244" i="57"/>
  <c r="D243" i="57"/>
  <c r="D242" i="57"/>
  <c r="D240" i="57"/>
  <c r="D237" i="57"/>
  <c r="D236" i="57"/>
  <c r="D235" i="57"/>
  <c r="D229" i="57"/>
  <c r="D228" i="57"/>
  <c r="D225" i="57"/>
  <c r="D224" i="57"/>
  <c r="D223" i="57"/>
  <c r="D221" i="57"/>
  <c r="D220" i="57"/>
  <c r="D218" i="57"/>
  <c r="D217" i="57"/>
  <c r="D216" i="57"/>
  <c r="D215" i="57"/>
  <c r="D213" i="57"/>
  <c r="D212" i="57"/>
  <c r="D210" i="57"/>
  <c r="D209" i="57"/>
  <c r="D207" i="57"/>
  <c r="D206" i="57"/>
  <c r="D205" i="57"/>
  <c r="D204" i="57"/>
  <c r="D201" i="57"/>
  <c r="D200" i="57"/>
  <c r="D198" i="57"/>
  <c r="D197" i="57"/>
  <c r="D196" i="57"/>
  <c r="D193" i="57"/>
  <c r="D192" i="57"/>
  <c r="D191" i="57"/>
  <c r="D189" i="57"/>
  <c r="D188" i="57"/>
  <c r="D186" i="57"/>
  <c r="D185" i="57"/>
  <c r="D184" i="57"/>
  <c r="D183" i="57"/>
  <c r="D182" i="57"/>
  <c r="D178" i="57"/>
  <c r="D177" i="57"/>
  <c r="D175" i="57"/>
  <c r="D174" i="57"/>
  <c r="D173" i="57"/>
  <c r="D172" i="57"/>
  <c r="D171" i="57"/>
  <c r="D170" i="57"/>
  <c r="D169" i="57"/>
  <c r="D167" i="57"/>
  <c r="D166" i="57"/>
  <c r="D164" i="57"/>
  <c r="D162" i="57"/>
  <c r="D161" i="57"/>
  <c r="D159" i="57"/>
  <c r="D158" i="57"/>
  <c r="D157" i="57"/>
  <c r="D156" i="57"/>
  <c r="D155" i="57"/>
  <c r="D154" i="57"/>
  <c r="D153" i="57"/>
  <c r="D150" i="57"/>
  <c r="D149" i="57"/>
  <c r="D148" i="57"/>
  <c r="D146" i="57"/>
  <c r="D145" i="57"/>
  <c r="D143" i="57"/>
  <c r="D142" i="57"/>
  <c r="D141" i="57"/>
  <c r="D140" i="57"/>
  <c r="D137" i="57"/>
  <c r="D135" i="57"/>
  <c r="D134" i="57"/>
  <c r="D132" i="57"/>
  <c r="D131" i="57"/>
  <c r="D130" i="57"/>
  <c r="D129" i="57"/>
  <c r="E127" i="57"/>
  <c r="D123" i="57"/>
  <c r="D122" i="57"/>
  <c r="D120" i="57"/>
  <c r="D119" i="57"/>
  <c r="D118" i="57"/>
  <c r="D115" i="57"/>
  <c r="D114" i="57"/>
  <c r="D113" i="57"/>
  <c r="D111" i="57"/>
  <c r="D110" i="57"/>
  <c r="D107" i="57"/>
  <c r="D105" i="57"/>
  <c r="D104" i="57"/>
  <c r="D103" i="57"/>
  <c r="D102" i="57"/>
  <c r="D99" i="57"/>
  <c r="D98" i="57"/>
  <c r="D97" i="57"/>
  <c r="D96" i="57"/>
  <c r="D95" i="57"/>
  <c r="D94" i="57"/>
  <c r="D91" i="57"/>
  <c r="D89" i="57"/>
  <c r="D87" i="57"/>
  <c r="D86" i="57"/>
  <c r="D83" i="57"/>
  <c r="D82" i="57"/>
  <c r="D81" i="57"/>
  <c r="D80" i="57"/>
  <c r="D79" i="57"/>
  <c r="D78" i="57"/>
  <c r="E74" i="57"/>
  <c r="D69" i="57"/>
  <c r="D68" i="57"/>
  <c r="D63" i="57"/>
  <c r="D62" i="57"/>
  <c r="D60" i="57"/>
  <c r="D59" i="57"/>
  <c r="D57" i="57"/>
  <c r="D54" i="57"/>
  <c r="D53" i="57"/>
  <c r="D52" i="57"/>
  <c r="D51" i="57"/>
  <c r="D47" i="57"/>
  <c r="D46" i="57"/>
  <c r="D45" i="57"/>
  <c r="D44" i="57"/>
  <c r="D43" i="57"/>
  <c r="D41" i="57"/>
  <c r="D40" i="57"/>
  <c r="D39" i="57"/>
  <c r="D38" i="57"/>
  <c r="D36" i="57"/>
  <c r="D35" i="57"/>
  <c r="D33" i="57"/>
  <c r="D31" i="57"/>
  <c r="D30" i="57"/>
  <c r="D29" i="57"/>
  <c r="D28" i="57"/>
  <c r="D27" i="57"/>
  <c r="D24" i="57"/>
  <c r="D23" i="57"/>
  <c r="E21" i="57"/>
  <c r="G227" i="21"/>
  <c r="D227" i="21" s="1"/>
  <c r="G226" i="21"/>
  <c r="D226" i="21" s="1"/>
  <c r="G225" i="21"/>
  <c r="D225" i="21" s="1"/>
  <c r="G224" i="21"/>
  <c r="D224" i="21" s="1"/>
  <c r="G223" i="21"/>
  <c r="D223" i="21"/>
  <c r="G222" i="21"/>
  <c r="D222" i="21" s="1"/>
  <c r="G221" i="21"/>
  <c r="D221" i="21" s="1"/>
  <c r="G220" i="21"/>
  <c r="D220" i="21" s="1"/>
  <c r="G219" i="21"/>
  <c r="D219" i="21" s="1"/>
  <c r="G218" i="21"/>
  <c r="D218" i="21" s="1"/>
  <c r="G217" i="21"/>
  <c r="D217" i="21" s="1"/>
  <c r="G216" i="21"/>
  <c r="D216" i="21" s="1"/>
  <c r="G215" i="21"/>
  <c r="D215" i="21" s="1"/>
  <c r="G214" i="21"/>
  <c r="D214" i="21" s="1"/>
  <c r="G213" i="21"/>
  <c r="D213" i="21" s="1"/>
  <c r="G212" i="21"/>
  <c r="D212" i="21" s="1"/>
  <c r="G211" i="21"/>
  <c r="D211" i="21" s="1"/>
  <c r="G210" i="21"/>
  <c r="D210" i="21" s="1"/>
  <c r="G209" i="21"/>
  <c r="D209" i="21" s="1"/>
  <c r="G208" i="21"/>
  <c r="D208" i="21" s="1"/>
  <c r="G207" i="21"/>
  <c r="D207" i="21" s="1"/>
  <c r="G206" i="21"/>
  <c r="D206" i="21" s="1"/>
  <c r="G205" i="21"/>
  <c r="D205" i="21" s="1"/>
  <c r="G204" i="21"/>
  <c r="D204" i="21" s="1"/>
  <c r="G203" i="21"/>
  <c r="D203" i="21" s="1"/>
  <c r="G202" i="21"/>
  <c r="D202" i="21" s="1"/>
  <c r="G201" i="21"/>
  <c r="D201" i="21" s="1"/>
  <c r="G200" i="21"/>
  <c r="D200" i="21" s="1"/>
  <c r="G199" i="21"/>
  <c r="D199" i="21" s="1"/>
  <c r="G198" i="21"/>
  <c r="D198" i="21" s="1"/>
  <c r="G197" i="21"/>
  <c r="D197" i="21" s="1"/>
  <c r="G196" i="21"/>
  <c r="D196" i="21" s="1"/>
  <c r="G195" i="21"/>
  <c r="D195" i="21" s="1"/>
  <c r="G194" i="21"/>
  <c r="D194" i="21" s="1"/>
  <c r="G193" i="21"/>
  <c r="D193" i="21" s="1"/>
  <c r="G192" i="21"/>
  <c r="D192" i="21" s="1"/>
  <c r="G191" i="21"/>
  <c r="D191" i="21"/>
  <c r="G190" i="21"/>
  <c r="D190" i="21" s="1"/>
  <c r="G189" i="21"/>
  <c r="D189" i="21" s="1"/>
  <c r="G188" i="21"/>
  <c r="D188" i="21" s="1"/>
  <c r="G187" i="21"/>
  <c r="D187" i="21" s="1"/>
  <c r="G186" i="21"/>
  <c r="D186" i="21" s="1"/>
  <c r="G185" i="21"/>
  <c r="D185" i="21" s="1"/>
  <c r="G184" i="21"/>
  <c r="D184" i="21" s="1"/>
  <c r="G183" i="21"/>
  <c r="D183" i="21" s="1"/>
  <c r="G182" i="21"/>
  <c r="D182" i="21" s="1"/>
  <c r="G181" i="21"/>
  <c r="D181" i="21" s="1"/>
  <c r="G180" i="21"/>
  <c r="D180" i="21" s="1"/>
  <c r="G179" i="21"/>
  <c r="D179" i="21" s="1"/>
  <c r="G178" i="21"/>
  <c r="D178" i="21" s="1"/>
  <c r="G174" i="21"/>
  <c r="D174" i="21" s="1"/>
  <c r="G173" i="21"/>
  <c r="D173" i="21" s="1"/>
  <c r="G172" i="21"/>
  <c r="D172" i="21" s="1"/>
  <c r="G171" i="21"/>
  <c r="D171" i="21"/>
  <c r="G170" i="21"/>
  <c r="D170" i="21" s="1"/>
  <c r="G169" i="21"/>
  <c r="D169" i="21" s="1"/>
  <c r="G168" i="21"/>
  <c r="D168" i="21" s="1"/>
  <c r="G167" i="21"/>
  <c r="D167" i="21" s="1"/>
  <c r="G166" i="21"/>
  <c r="D166" i="21" s="1"/>
  <c r="G165" i="21"/>
  <c r="D165" i="21" s="1"/>
  <c r="G164" i="21"/>
  <c r="D164" i="21" s="1"/>
  <c r="G163" i="21"/>
  <c r="D163" i="21" s="1"/>
  <c r="G162" i="21"/>
  <c r="D162" i="21" s="1"/>
  <c r="G161" i="21"/>
  <c r="D161" i="21" s="1"/>
  <c r="G160" i="21"/>
  <c r="D160" i="21" s="1"/>
  <c r="G159" i="21"/>
  <c r="D159" i="21" s="1"/>
  <c r="G158" i="21"/>
  <c r="D158" i="21" s="1"/>
  <c r="G157" i="21"/>
  <c r="D157" i="21" s="1"/>
  <c r="G156" i="21"/>
  <c r="D156" i="21" s="1"/>
  <c r="G155" i="21"/>
  <c r="D155" i="21" s="1"/>
  <c r="G154" i="21"/>
  <c r="D154" i="21" s="1"/>
  <c r="G153" i="21"/>
  <c r="D153" i="21" s="1"/>
  <c r="G152" i="21"/>
  <c r="D152" i="21" s="1"/>
  <c r="G151" i="21"/>
  <c r="D151" i="21" s="1"/>
  <c r="G150" i="21"/>
  <c r="D150" i="21" s="1"/>
  <c r="G149" i="21"/>
  <c r="D149" i="21" s="1"/>
  <c r="G148" i="21"/>
  <c r="D148" i="21" s="1"/>
  <c r="G147" i="21"/>
  <c r="D147" i="21" s="1"/>
  <c r="G146" i="21"/>
  <c r="D146" i="21" s="1"/>
  <c r="G145" i="21"/>
  <c r="D145" i="21" s="1"/>
  <c r="G144" i="21"/>
  <c r="D144" i="21" s="1"/>
  <c r="G143" i="21"/>
  <c r="D143" i="21" s="1"/>
  <c r="G142" i="21"/>
  <c r="D142" i="21" s="1"/>
  <c r="G141" i="21"/>
  <c r="D141" i="21" s="1"/>
  <c r="G140" i="21"/>
  <c r="D140" i="21" s="1"/>
  <c r="G139" i="21"/>
  <c r="D139" i="21"/>
  <c r="G138" i="21"/>
  <c r="D138" i="21" s="1"/>
  <c r="G137" i="21"/>
  <c r="D137" i="21" s="1"/>
  <c r="G136" i="21"/>
  <c r="D136" i="21" s="1"/>
  <c r="G135" i="21"/>
  <c r="D135" i="21" s="1"/>
  <c r="G134" i="21"/>
  <c r="D134" i="21" s="1"/>
  <c r="G133" i="21"/>
  <c r="D133" i="21" s="1"/>
  <c r="G132" i="21"/>
  <c r="D132" i="21" s="1"/>
  <c r="G131" i="21"/>
  <c r="D131" i="21" s="1"/>
  <c r="G130" i="21"/>
  <c r="D130" i="21" s="1"/>
  <c r="G129" i="21"/>
  <c r="D129" i="21" s="1"/>
  <c r="G128" i="21"/>
  <c r="D128" i="21" s="1"/>
  <c r="G127" i="21"/>
  <c r="D127" i="21" s="1"/>
  <c r="G126" i="21"/>
  <c r="D126" i="21" s="1"/>
  <c r="G125" i="21"/>
  <c r="D125" i="21" s="1"/>
  <c r="G121" i="21"/>
  <c r="D121" i="21" s="1"/>
  <c r="G120" i="21"/>
  <c r="D120" i="21" s="1"/>
  <c r="G119" i="21"/>
  <c r="D119" i="21" s="1"/>
  <c r="G118" i="21"/>
  <c r="D118" i="21" s="1"/>
  <c r="G117" i="21"/>
  <c r="D117" i="21" s="1"/>
  <c r="G116" i="21"/>
  <c r="D116" i="21" s="1"/>
  <c r="G115" i="21"/>
  <c r="D115" i="21" s="1"/>
  <c r="G114" i="21"/>
  <c r="D114" i="21" s="1"/>
  <c r="G113" i="21"/>
  <c r="D113" i="21" s="1"/>
  <c r="G112" i="21"/>
  <c r="D112" i="21" s="1"/>
  <c r="G111" i="21"/>
  <c r="D111" i="21" s="1"/>
  <c r="G110" i="21"/>
  <c r="D110" i="21" s="1"/>
  <c r="G109" i="21"/>
  <c r="D109" i="21" s="1"/>
  <c r="G108" i="21"/>
  <c r="D108" i="21" s="1"/>
  <c r="G107" i="21"/>
  <c r="D107" i="21" s="1"/>
  <c r="G106" i="21"/>
  <c r="D106" i="21" s="1"/>
  <c r="G105" i="21"/>
  <c r="D105" i="21" s="1"/>
  <c r="G104" i="21"/>
  <c r="D104" i="21" s="1"/>
  <c r="G103" i="21"/>
  <c r="D103" i="21" s="1"/>
  <c r="G102" i="21"/>
  <c r="D102" i="21" s="1"/>
  <c r="G101" i="21"/>
  <c r="D101" i="21" s="1"/>
  <c r="G100" i="21"/>
  <c r="D100" i="21" s="1"/>
  <c r="G99" i="21"/>
  <c r="D99" i="21" s="1"/>
  <c r="G98" i="21"/>
  <c r="D98" i="21" s="1"/>
  <c r="G97" i="21"/>
  <c r="D97" i="21" s="1"/>
  <c r="G96" i="21"/>
  <c r="D96" i="21" s="1"/>
  <c r="G95" i="21"/>
  <c r="D95" i="21" s="1"/>
  <c r="G94" i="21"/>
  <c r="D94" i="21" s="1"/>
  <c r="G93" i="21"/>
  <c r="D93" i="21" s="1"/>
  <c r="G92" i="21"/>
  <c r="D92" i="21" s="1"/>
  <c r="G91" i="21"/>
  <c r="D91" i="21" s="1"/>
  <c r="G90" i="21"/>
  <c r="D90" i="21" s="1"/>
  <c r="G89" i="21"/>
  <c r="D89" i="21" s="1"/>
  <c r="G88" i="21"/>
  <c r="D88" i="21" s="1"/>
  <c r="G87" i="21"/>
  <c r="D87" i="21" s="1"/>
  <c r="G86" i="21"/>
  <c r="D86" i="21" s="1"/>
  <c r="G85" i="21"/>
  <c r="D85" i="21" s="1"/>
  <c r="G84" i="21"/>
  <c r="D84" i="21" s="1"/>
  <c r="G83" i="21"/>
  <c r="D83" i="21" s="1"/>
  <c r="G82" i="21"/>
  <c r="D82" i="21" s="1"/>
  <c r="G81" i="21"/>
  <c r="D81" i="21" s="1"/>
  <c r="G80" i="21"/>
  <c r="D80" i="21" s="1"/>
  <c r="G79" i="21"/>
  <c r="D79" i="21" s="1"/>
  <c r="G78" i="21"/>
  <c r="D78" i="21" s="1"/>
  <c r="G77" i="21"/>
  <c r="D77" i="21" s="1"/>
  <c r="G76" i="21"/>
  <c r="D76" i="21" s="1"/>
  <c r="G75" i="21"/>
  <c r="D75" i="21" s="1"/>
  <c r="G74" i="21"/>
  <c r="D74" i="21" s="1"/>
  <c r="G73" i="21"/>
  <c r="D73" i="21" s="1"/>
  <c r="G72" i="21"/>
  <c r="D72" i="21" s="1"/>
  <c r="G68" i="21"/>
  <c r="D68" i="21" s="1"/>
  <c r="G67" i="21"/>
  <c r="D67" i="21" s="1"/>
  <c r="G66" i="21"/>
  <c r="D66" i="21" s="1"/>
  <c r="G65" i="21"/>
  <c r="D65" i="21" s="1"/>
  <c r="G64" i="21"/>
  <c r="D64" i="21" s="1"/>
  <c r="G63" i="21"/>
  <c r="D63" i="21" s="1"/>
  <c r="G62" i="21"/>
  <c r="D62" i="21" s="1"/>
  <c r="G61" i="21"/>
  <c r="D61" i="21" s="1"/>
  <c r="G60" i="21"/>
  <c r="D60" i="21" s="1"/>
  <c r="G59" i="21"/>
  <c r="D59" i="21" s="1"/>
  <c r="G58" i="21"/>
  <c r="D58" i="21" s="1"/>
  <c r="G57" i="21"/>
  <c r="D57" i="21" s="1"/>
  <c r="G56" i="21"/>
  <c r="D56" i="21" s="1"/>
  <c r="G55" i="21"/>
  <c r="D55" i="21" s="1"/>
  <c r="G54" i="21"/>
  <c r="D54" i="21" s="1"/>
  <c r="G53" i="21"/>
  <c r="D53" i="21" s="1"/>
  <c r="G52" i="21"/>
  <c r="D52" i="21" s="1"/>
  <c r="G51" i="21"/>
  <c r="D51" i="21" s="1"/>
  <c r="G50" i="21"/>
  <c r="D50" i="21" s="1"/>
  <c r="G49" i="21"/>
  <c r="D49" i="21" s="1"/>
  <c r="G48" i="21"/>
  <c r="D48" i="21" s="1"/>
  <c r="G47" i="21"/>
  <c r="D47" i="21" s="1"/>
  <c r="G46" i="21"/>
  <c r="D46" i="21" s="1"/>
  <c r="G45" i="21"/>
  <c r="D45" i="21" s="1"/>
  <c r="G44" i="21"/>
  <c r="D44" i="21" s="1"/>
  <c r="G43" i="21"/>
  <c r="D43" i="21" s="1"/>
  <c r="G42" i="21"/>
  <c r="D42" i="21" s="1"/>
  <c r="G41" i="21"/>
  <c r="D41" i="21" s="1"/>
  <c r="G40" i="21"/>
  <c r="D40" i="21" s="1"/>
  <c r="G39" i="21"/>
  <c r="D39" i="21" s="1"/>
  <c r="G38" i="21"/>
  <c r="D38" i="21" s="1"/>
  <c r="G37" i="21"/>
  <c r="D37" i="21" s="1"/>
  <c r="G36" i="21"/>
  <c r="D36" i="21" s="1"/>
  <c r="G35" i="21"/>
  <c r="D35" i="21" s="1"/>
  <c r="G34" i="21"/>
  <c r="D34" i="21" s="1"/>
  <c r="G33" i="21"/>
  <c r="D33" i="21" s="1"/>
  <c r="G32" i="21"/>
  <c r="D32" i="21" s="1"/>
  <c r="G31" i="21"/>
  <c r="D31" i="21" s="1"/>
  <c r="G30" i="21"/>
  <c r="D30" i="21" s="1"/>
  <c r="G29" i="21"/>
  <c r="D29" i="21" s="1"/>
  <c r="G28" i="21"/>
  <c r="D28" i="21" s="1"/>
  <c r="G27" i="21"/>
  <c r="D27" i="21" s="1"/>
  <c r="G26" i="21"/>
  <c r="D26" i="21" s="1"/>
  <c r="G25" i="21"/>
  <c r="D25" i="21" s="1"/>
  <c r="G24" i="21"/>
  <c r="D24" i="21" s="1"/>
  <c r="G23" i="21"/>
  <c r="D23" i="21" s="1"/>
  <c r="G22" i="21"/>
  <c r="D22" i="21" s="1"/>
  <c r="G21" i="21"/>
  <c r="D21" i="21" s="1"/>
  <c r="G20" i="21"/>
  <c r="D20" i="21" s="1"/>
  <c r="G19" i="21"/>
  <c r="D19" i="21" s="1"/>
  <c r="E1306" i="55"/>
  <c r="E1253" i="55"/>
  <c r="E1200" i="55"/>
  <c r="E1147" i="55"/>
  <c r="E1094" i="55"/>
  <c r="E1038" i="55"/>
  <c r="E985" i="55"/>
  <c r="E932" i="55"/>
  <c r="E879" i="55"/>
  <c r="E826" i="55"/>
  <c r="E770" i="55"/>
  <c r="E717" i="55"/>
  <c r="E664" i="55"/>
  <c r="E611" i="55"/>
  <c r="E558" i="55"/>
  <c r="E501" i="55"/>
  <c r="E448" i="55"/>
  <c r="E395" i="55"/>
  <c r="E342" i="55"/>
  <c r="E289" i="55"/>
  <c r="E233" i="55"/>
  <c r="E180" i="55"/>
  <c r="E127" i="55"/>
  <c r="E74" i="55"/>
  <c r="E21" i="55"/>
  <c r="E501" i="57" l="1"/>
  <c r="E180" i="57"/>
  <c r="H24" i="78"/>
  <c r="G16" i="78"/>
  <c r="H16" i="78" s="1"/>
  <c r="G32" i="78"/>
  <c r="H32" i="78" s="1"/>
  <c r="G40" i="78"/>
  <c r="H40" i="78" s="1"/>
  <c r="G48" i="78"/>
  <c r="H48" i="78" s="1"/>
  <c r="G17" i="78"/>
  <c r="H17" i="78" s="1"/>
  <c r="G25" i="78"/>
  <c r="H25" i="78" s="1"/>
  <c r="G33" i="78"/>
  <c r="H33" i="78" s="1"/>
  <c r="G41" i="78"/>
  <c r="H41" i="78" s="1"/>
  <c r="G18" i="78"/>
  <c r="H18" i="78" s="1"/>
  <c r="G20" i="78"/>
  <c r="H20" i="78" s="1"/>
  <c r="G28" i="78"/>
  <c r="H28" i="78" s="1"/>
  <c r="G36" i="78"/>
  <c r="H36" i="78" s="1"/>
  <c r="G44" i="78"/>
  <c r="H44" i="78" s="1"/>
  <c r="G52" i="78"/>
  <c r="H52" i="78" s="1"/>
  <c r="G26" i="78"/>
  <c r="H26" i="78" s="1"/>
  <c r="G21" i="78"/>
  <c r="H21" i="78" s="1"/>
  <c r="G23" i="78"/>
  <c r="H23" i="78" s="1"/>
  <c r="G39" i="78"/>
  <c r="H39" i="78" s="1"/>
  <c r="G47" i="78"/>
  <c r="H47" i="78" s="1"/>
  <c r="G55" i="78"/>
  <c r="H55" i="78" s="1"/>
  <c r="H29" i="78"/>
  <c r="H37" i="78"/>
  <c r="H45" i="78"/>
  <c r="H53" i="78"/>
  <c r="H31" i="78"/>
  <c r="H63" i="78"/>
  <c r="H22" i="78"/>
  <c r="H30" i="78"/>
  <c r="H38" i="78"/>
  <c r="H46" i="78"/>
  <c r="H54" i="78"/>
  <c r="H62" i="78"/>
  <c r="H49" i="78"/>
  <c r="H34" i="78"/>
  <c r="H42" i="78"/>
  <c r="H50" i="78"/>
  <c r="H19" i="78"/>
  <c r="H27" i="78"/>
  <c r="H35" i="78"/>
  <c r="H43" i="78"/>
  <c r="H51" i="78"/>
  <c r="H60" i="78"/>
  <c r="H58" i="78"/>
  <c r="H65" i="78"/>
  <c r="H64" i="78"/>
  <c r="H61" i="78"/>
  <c r="H59" i="78"/>
  <c r="H57" i="78"/>
  <c r="H56" i="78"/>
  <c r="J55" i="75"/>
  <c r="L55" i="75" s="1"/>
  <c r="M55" i="75" s="1"/>
  <c r="P55" i="75" s="1"/>
  <c r="J47" i="75"/>
  <c r="L47" i="75" s="1"/>
  <c r="M47" i="75" s="1"/>
  <c r="P47" i="75" s="1"/>
  <c r="J39" i="75"/>
  <c r="L39" i="75" s="1"/>
  <c r="M39" i="75" s="1"/>
  <c r="P39" i="75" s="1"/>
  <c r="J31" i="75"/>
  <c r="K31" i="75" s="1"/>
  <c r="O31" i="75" s="1"/>
  <c r="J35" i="75"/>
  <c r="L35" i="75" s="1"/>
  <c r="M35" i="75" s="1"/>
  <c r="P35" i="75" s="1"/>
  <c r="J27" i="75"/>
  <c r="L27" i="75" s="1"/>
  <c r="M27" i="75" s="1"/>
  <c r="P27" i="75" s="1"/>
  <c r="J71" i="75"/>
  <c r="L71" i="75" s="1"/>
  <c r="M71" i="75" s="1"/>
  <c r="P71" i="75" s="1"/>
  <c r="J63" i="75"/>
  <c r="L63" i="75" s="1"/>
  <c r="M63" i="75" s="1"/>
  <c r="P63" i="75" s="1"/>
  <c r="J73" i="75"/>
  <c r="K73" i="75" s="1"/>
  <c r="O73" i="75" s="1"/>
  <c r="J65" i="75"/>
  <c r="K65" i="75" s="1"/>
  <c r="O65" i="75" s="1"/>
  <c r="J57" i="75"/>
  <c r="L57" i="75" s="1"/>
  <c r="M57" i="75" s="1"/>
  <c r="P57" i="75" s="1"/>
  <c r="J49" i="75"/>
  <c r="L49" i="75" s="1"/>
  <c r="M49" i="75" s="1"/>
  <c r="P49" i="75" s="1"/>
  <c r="J41" i="75"/>
  <c r="L41" i="75" s="1"/>
  <c r="M41" i="75" s="1"/>
  <c r="P41" i="75" s="1"/>
  <c r="J33" i="75"/>
  <c r="L33" i="75" s="1"/>
  <c r="M33" i="75" s="1"/>
  <c r="P33" i="75" s="1"/>
  <c r="J25" i="75"/>
  <c r="K25" i="75" s="1"/>
  <c r="J74" i="75"/>
  <c r="L74" i="75" s="1"/>
  <c r="M74" i="75" s="1"/>
  <c r="P74" i="75" s="1"/>
  <c r="J66" i="75"/>
  <c r="L66" i="75" s="1"/>
  <c r="M66" i="75" s="1"/>
  <c r="P66" i="75" s="1"/>
  <c r="J58" i="75"/>
  <c r="L58" i="75" s="1"/>
  <c r="M58" i="75" s="1"/>
  <c r="P58" i="75" s="1"/>
  <c r="J50" i="75"/>
  <c r="L50" i="75" s="1"/>
  <c r="M50" i="75" s="1"/>
  <c r="P50" i="75" s="1"/>
  <c r="J42" i="75"/>
  <c r="L42" i="75" s="1"/>
  <c r="M42" i="75" s="1"/>
  <c r="P42" i="75" s="1"/>
  <c r="J34" i="75"/>
  <c r="L34" i="75" s="1"/>
  <c r="M34" i="75" s="1"/>
  <c r="P34" i="75" s="1"/>
  <c r="J26" i="75"/>
  <c r="L26" i="75" s="1"/>
  <c r="M26" i="75" s="1"/>
  <c r="P26" i="75" s="1"/>
  <c r="J72" i="75"/>
  <c r="K72" i="75" s="1"/>
  <c r="O72" i="75" s="1"/>
  <c r="J64" i="75"/>
  <c r="L64" i="75" s="1"/>
  <c r="M64" i="75" s="1"/>
  <c r="P64" i="75" s="1"/>
  <c r="J56" i="75"/>
  <c r="L56" i="75" s="1"/>
  <c r="M56" i="75" s="1"/>
  <c r="P56" i="75" s="1"/>
  <c r="J48" i="75"/>
  <c r="L48" i="75" s="1"/>
  <c r="M48" i="75" s="1"/>
  <c r="P48" i="75" s="1"/>
  <c r="J40" i="75"/>
  <c r="L40" i="75" s="1"/>
  <c r="M40" i="75" s="1"/>
  <c r="P40" i="75" s="1"/>
  <c r="J32" i="75"/>
  <c r="L32" i="75" s="1"/>
  <c r="M32" i="75" s="1"/>
  <c r="P32" i="75" s="1"/>
  <c r="K35" i="75"/>
  <c r="O35" i="75" s="1"/>
  <c r="J70" i="75"/>
  <c r="L70" i="75" s="1"/>
  <c r="M70" i="75" s="1"/>
  <c r="P70" i="75" s="1"/>
  <c r="J62" i="75"/>
  <c r="L62" i="75" s="1"/>
  <c r="M62" i="75" s="1"/>
  <c r="P62" i="75" s="1"/>
  <c r="J54" i="75"/>
  <c r="L54" i="75" s="1"/>
  <c r="M54" i="75" s="1"/>
  <c r="P54" i="75" s="1"/>
  <c r="J46" i="75"/>
  <c r="L46" i="75" s="1"/>
  <c r="M46" i="75" s="1"/>
  <c r="P46" i="75" s="1"/>
  <c r="J38" i="75"/>
  <c r="L38" i="75" s="1"/>
  <c r="M38" i="75" s="1"/>
  <c r="P38" i="75" s="1"/>
  <c r="J30" i="75"/>
  <c r="L30" i="75" s="1"/>
  <c r="M30" i="75" s="1"/>
  <c r="P30" i="75" s="1"/>
  <c r="J69" i="75"/>
  <c r="K69" i="75" s="1"/>
  <c r="O69" i="75" s="1"/>
  <c r="J61" i="75"/>
  <c r="K61" i="75" s="1"/>
  <c r="O61" i="75" s="1"/>
  <c r="J53" i="75"/>
  <c r="K53" i="75" s="1"/>
  <c r="O53" i="75" s="1"/>
  <c r="J45" i="75"/>
  <c r="K45" i="75" s="1"/>
  <c r="O45" i="75" s="1"/>
  <c r="J37" i="75"/>
  <c r="K37" i="75" s="1"/>
  <c r="O37" i="75" s="1"/>
  <c r="J29" i="75"/>
  <c r="K29" i="75" s="1"/>
  <c r="O29" i="75" s="1"/>
  <c r="J68" i="75"/>
  <c r="K68" i="75" s="1"/>
  <c r="O68" i="75" s="1"/>
  <c r="J60" i="75"/>
  <c r="K60" i="75" s="1"/>
  <c r="O60" i="75" s="1"/>
  <c r="J52" i="75"/>
  <c r="L52" i="75" s="1"/>
  <c r="M52" i="75" s="1"/>
  <c r="P52" i="75" s="1"/>
  <c r="J44" i="75"/>
  <c r="K44" i="75" s="1"/>
  <c r="O44" i="75" s="1"/>
  <c r="J36" i="75"/>
  <c r="K36" i="75" s="1"/>
  <c r="O36" i="75" s="1"/>
  <c r="J28" i="75"/>
  <c r="K28" i="75" s="1"/>
  <c r="O28" i="75" s="1"/>
  <c r="J67" i="75"/>
  <c r="L67" i="75" s="1"/>
  <c r="M67" i="75" s="1"/>
  <c r="P67" i="75" s="1"/>
  <c r="J59" i="75"/>
  <c r="L59" i="75" s="1"/>
  <c r="M59" i="75" s="1"/>
  <c r="P59" i="75" s="1"/>
  <c r="J51" i="75"/>
  <c r="L51" i="75" s="1"/>
  <c r="M51" i="75" s="1"/>
  <c r="P51" i="75" s="1"/>
  <c r="J43" i="75"/>
  <c r="L43" i="75" s="1"/>
  <c r="M43" i="75" s="1"/>
  <c r="P43" i="75" s="1"/>
  <c r="K55" i="75"/>
  <c r="O55" i="75" s="1"/>
  <c r="H131" i="71"/>
  <c r="H184" i="71"/>
  <c r="H25" i="71"/>
  <c r="J25" i="71" s="1"/>
  <c r="D42" i="72" s="1"/>
  <c r="D41" i="72" s="1"/>
  <c r="H78" i="71"/>
  <c r="I78" i="71" s="1"/>
  <c r="E37" i="72" s="1"/>
  <c r="D25" i="71"/>
  <c r="D131" i="71"/>
  <c r="D78" i="71"/>
  <c r="D25" i="63"/>
  <c r="H237" i="63"/>
  <c r="H78" i="63"/>
  <c r="I78" i="63" s="1"/>
  <c r="E22" i="72" s="1"/>
  <c r="H131" i="63"/>
  <c r="J131" i="63" s="1"/>
  <c r="F27" i="72" s="1"/>
  <c r="F26" i="72" s="1"/>
  <c r="H184" i="63"/>
  <c r="J184" i="63" s="1"/>
  <c r="G27" i="72" s="1"/>
  <c r="G26" i="72" s="1"/>
  <c r="D237" i="63"/>
  <c r="D78" i="63"/>
  <c r="D131" i="63"/>
  <c r="H25" i="63"/>
  <c r="I25" i="63" s="1"/>
  <c r="D22" i="72" s="1"/>
  <c r="E342" i="57"/>
  <c r="E1037" i="57"/>
  <c r="E1090" i="57"/>
  <c r="E233" i="57"/>
  <c r="E448" i="57"/>
  <c r="E554" i="57"/>
  <c r="E769" i="57"/>
  <c r="E395" i="57"/>
  <c r="E610" i="57"/>
  <c r="D1090" i="57"/>
  <c r="D448" i="57"/>
  <c r="F448" i="57" s="1"/>
  <c r="E663" i="57"/>
  <c r="E931" i="57"/>
  <c r="E822" i="57"/>
  <c r="E878" i="57"/>
  <c r="E716" i="57"/>
  <c r="D395" i="57"/>
  <c r="D554" i="57"/>
  <c r="D21" i="57"/>
  <c r="F21" i="57" s="1"/>
  <c r="D127" i="57"/>
  <c r="F127" i="57" s="1"/>
  <c r="D342" i="57"/>
  <c r="F342" i="57" s="1"/>
  <c r="D74" i="57"/>
  <c r="F74" i="57" s="1"/>
  <c r="D180" i="57"/>
  <c r="F180" i="57" s="1"/>
  <c r="D233" i="57"/>
  <c r="F233" i="57" s="1"/>
  <c r="D610" i="57"/>
  <c r="D769" i="57"/>
  <c r="D663" i="57"/>
  <c r="D1037" i="57"/>
  <c r="D822" i="57"/>
  <c r="D501" i="57"/>
  <c r="F501" i="57" s="1"/>
  <c r="D716" i="57"/>
  <c r="F716" i="57" s="1"/>
  <c r="D878" i="57"/>
  <c r="D984" i="57"/>
  <c r="F984" i="57" s="1"/>
  <c r="D931" i="57"/>
  <c r="F931" i="57" s="1"/>
  <c r="D176" i="21"/>
  <c r="F176" i="21" s="1"/>
  <c r="D123" i="21"/>
  <c r="F123" i="21" s="1"/>
  <c r="D70" i="21"/>
  <c r="D17" i="21"/>
  <c r="I184" i="71" l="1"/>
  <c r="G37" i="72" s="1"/>
  <c r="G36" i="72" s="1"/>
  <c r="J184" i="71"/>
  <c r="G42" i="72" s="1"/>
  <c r="G41" i="72" s="1"/>
  <c r="J78" i="71"/>
  <c r="E42" i="72" s="1"/>
  <c r="E41" i="72" s="1"/>
  <c r="J25" i="63"/>
  <c r="D27" i="72" s="1"/>
  <c r="D26" i="72" s="1"/>
  <c r="J78" i="63"/>
  <c r="E27" i="72" s="1"/>
  <c r="E26" i="72" s="1"/>
  <c r="I131" i="63"/>
  <c r="F22" i="72" s="1"/>
  <c r="I184" i="63"/>
  <c r="G22" i="72" s="1"/>
  <c r="G21" i="72" s="1"/>
  <c r="G41" i="43" s="1"/>
  <c r="I237" i="63"/>
  <c r="H22" i="72" s="1"/>
  <c r="H21" i="72" s="1"/>
  <c r="G42" i="43" s="1"/>
  <c r="J237" i="63"/>
  <c r="H27" i="72" s="1"/>
  <c r="H26" i="72" s="1"/>
  <c r="I131" i="71"/>
  <c r="F37" i="72" s="1"/>
  <c r="J131" i="71"/>
  <c r="F42" i="72" s="1"/>
  <c r="F41" i="72" s="1"/>
  <c r="I25" i="71"/>
  <c r="D19" i="131"/>
  <c r="D18" i="131" s="1"/>
  <c r="D17" i="128"/>
  <c r="D19" i="92"/>
  <c r="D18" i="92" s="1"/>
  <c r="D38" i="43" s="1"/>
  <c r="D17" i="89"/>
  <c r="D27" i="143"/>
  <c r="D27" i="104"/>
  <c r="F34" i="143"/>
  <c r="F41" i="143" s="1"/>
  <c r="F34" i="104"/>
  <c r="F41" i="104" s="1"/>
  <c r="G34" i="104"/>
  <c r="G41" i="104" s="1"/>
  <c r="G34" i="143"/>
  <c r="G41" i="143" s="1"/>
  <c r="F15" i="86"/>
  <c r="F21" i="86" s="1"/>
  <c r="F27" i="86" s="1"/>
  <c r="F22" i="130"/>
  <c r="F21" i="130" s="1"/>
  <c r="F22" i="91"/>
  <c r="F21" i="91" s="1"/>
  <c r="D22" i="43" s="1"/>
  <c r="F15" i="125"/>
  <c r="G22" i="130"/>
  <c r="G21" i="130" s="1"/>
  <c r="G22" i="91"/>
  <c r="G21" i="91" s="1"/>
  <c r="D23" i="43" s="1"/>
  <c r="G15" i="86"/>
  <c r="G15" i="125"/>
  <c r="E22" i="130"/>
  <c r="E21" i="130" s="1"/>
  <c r="E22" i="91"/>
  <c r="E21" i="91" s="1"/>
  <c r="D21" i="43" s="1"/>
  <c r="F610" i="57"/>
  <c r="D36" i="105" s="1"/>
  <c r="D43" i="105" s="1"/>
  <c r="F37" i="142"/>
  <c r="F44" i="142" s="1"/>
  <c r="E37" i="142"/>
  <c r="E44" i="142" s="1"/>
  <c r="F37" i="103"/>
  <c r="F44" i="103" s="1"/>
  <c r="D37" i="142"/>
  <c r="D44" i="142" s="1"/>
  <c r="D37" i="103"/>
  <c r="D44" i="103" s="1"/>
  <c r="D30" i="142"/>
  <c r="H37" i="142"/>
  <c r="H44" i="142" s="1"/>
  <c r="D30" i="103"/>
  <c r="H37" i="103"/>
  <c r="H44" i="103" s="1"/>
  <c r="E37" i="103"/>
  <c r="E44" i="103" s="1"/>
  <c r="G19" i="131"/>
  <c r="G18" i="131" s="1"/>
  <c r="G19" i="92"/>
  <c r="G18" i="92" s="1"/>
  <c r="D41" i="43" s="1"/>
  <c r="G17" i="128"/>
  <c r="G17" i="89"/>
  <c r="D30" i="89" s="1"/>
  <c r="K57" i="75"/>
  <c r="O57" i="75" s="1"/>
  <c r="F19" i="92"/>
  <c r="F18" i="92" s="1"/>
  <c r="D40" i="43" s="1"/>
  <c r="F17" i="128"/>
  <c r="F17" i="89"/>
  <c r="D22" i="89" s="1"/>
  <c r="D28" i="142"/>
  <c r="H35" i="142"/>
  <c r="H42" i="142" s="1"/>
  <c r="D28" i="103"/>
  <c r="G35" i="142"/>
  <c r="G42" i="142" s="1"/>
  <c r="H35" i="103"/>
  <c r="H42" i="103" s="1"/>
  <c r="F35" i="142"/>
  <c r="F42" i="142" s="1"/>
  <c r="D35" i="142"/>
  <c r="D42" i="142" s="1"/>
  <c r="F35" i="103"/>
  <c r="F42" i="103" s="1"/>
  <c r="G35" i="103"/>
  <c r="G42" i="103" s="1"/>
  <c r="D35" i="103"/>
  <c r="D42" i="103" s="1"/>
  <c r="G36" i="145"/>
  <c r="G43" i="145" s="1"/>
  <c r="E36" i="145"/>
  <c r="E43" i="145" s="1"/>
  <c r="D29" i="145"/>
  <c r="G36" i="106"/>
  <c r="G43" i="106" s="1"/>
  <c r="E36" i="106"/>
  <c r="E43" i="106" s="1"/>
  <c r="D29" i="106"/>
  <c r="G36" i="144"/>
  <c r="G43" i="144" s="1"/>
  <c r="D29" i="105"/>
  <c r="D29" i="144"/>
  <c r="F1037" i="57"/>
  <c r="G38" i="142"/>
  <c r="G45" i="142" s="1"/>
  <c r="F38" i="142"/>
  <c r="F45" i="142" s="1"/>
  <c r="G38" i="103"/>
  <c r="G45" i="103" s="1"/>
  <c r="E38" i="142"/>
  <c r="E45" i="142" s="1"/>
  <c r="D38" i="142"/>
  <c r="D45" i="142" s="1"/>
  <c r="E38" i="103"/>
  <c r="E45" i="103" s="1"/>
  <c r="D31" i="142"/>
  <c r="F38" i="103"/>
  <c r="F45" i="103" s="1"/>
  <c r="D31" i="103"/>
  <c r="D38" i="103"/>
  <c r="D45" i="103" s="1"/>
  <c r="D36" i="104"/>
  <c r="D43" i="104" s="1"/>
  <c r="G36" i="104"/>
  <c r="G43" i="104" s="1"/>
  <c r="G36" i="143"/>
  <c r="G43" i="143" s="1"/>
  <c r="D36" i="143"/>
  <c r="D43" i="143" s="1"/>
  <c r="D29" i="104"/>
  <c r="D29" i="143"/>
  <c r="F35" i="145"/>
  <c r="F42" i="145" s="1"/>
  <c r="G35" i="106"/>
  <c r="G42" i="106" s="1"/>
  <c r="F35" i="106"/>
  <c r="F42" i="106" s="1"/>
  <c r="G35" i="145"/>
  <c r="G42" i="145" s="1"/>
  <c r="D28" i="145"/>
  <c r="D28" i="106"/>
  <c r="D36" i="142"/>
  <c r="D43" i="142" s="1"/>
  <c r="E36" i="103"/>
  <c r="E43" i="103" s="1"/>
  <c r="D29" i="103"/>
  <c r="D36" i="103"/>
  <c r="D43" i="103" s="1"/>
  <c r="G36" i="142"/>
  <c r="G43" i="142" s="1"/>
  <c r="E36" i="142"/>
  <c r="E43" i="142" s="1"/>
  <c r="H36" i="103"/>
  <c r="H43" i="103" s="1"/>
  <c r="G36" i="103"/>
  <c r="G43" i="103" s="1"/>
  <c r="D29" i="142"/>
  <c r="H36" i="142"/>
  <c r="H43" i="142" s="1"/>
  <c r="D27" i="142"/>
  <c r="D27" i="103"/>
  <c r="D32" i="91" s="1"/>
  <c r="G34" i="142"/>
  <c r="G41" i="142" s="1"/>
  <c r="F34" i="142"/>
  <c r="F41" i="142" s="1"/>
  <c r="G34" i="103"/>
  <c r="G41" i="103" s="1"/>
  <c r="E34" i="142"/>
  <c r="E41" i="142" s="1"/>
  <c r="D15" i="88"/>
  <c r="H34" i="142"/>
  <c r="H41" i="142" s="1"/>
  <c r="H34" i="103"/>
  <c r="H41" i="103" s="1"/>
  <c r="D15" i="127"/>
  <c r="F34" i="103"/>
  <c r="F41" i="103" s="1"/>
  <c r="E34" i="103"/>
  <c r="E41" i="103" s="1"/>
  <c r="D37" i="143"/>
  <c r="D44" i="143" s="1"/>
  <c r="F37" i="143"/>
  <c r="F44" i="143" s="1"/>
  <c r="D30" i="104"/>
  <c r="D30" i="143"/>
  <c r="F37" i="104"/>
  <c r="F44" i="104" s="1"/>
  <c r="D37" i="104"/>
  <c r="D44" i="104" s="1"/>
  <c r="D14" i="123"/>
  <c r="J50" i="43" s="1"/>
  <c r="D14" i="84"/>
  <c r="D50" i="43" s="1"/>
  <c r="G14" i="86"/>
  <c r="D23" i="89"/>
  <c r="K41" i="75"/>
  <c r="O41" i="75" s="1"/>
  <c r="D14" i="77"/>
  <c r="G50" i="43" s="1"/>
  <c r="K33" i="75"/>
  <c r="O33" i="75" s="1"/>
  <c r="K39" i="75"/>
  <c r="O39" i="75" s="1"/>
  <c r="L60" i="75"/>
  <c r="M60" i="75" s="1"/>
  <c r="P60" i="75" s="1"/>
  <c r="K40" i="75"/>
  <c r="O40" i="75" s="1"/>
  <c r="K50" i="75"/>
  <c r="O50" i="75" s="1"/>
  <c r="K32" i="75"/>
  <c r="O32" i="75" s="1"/>
  <c r="L31" i="75"/>
  <c r="M31" i="75" s="1"/>
  <c r="P31" i="75" s="1"/>
  <c r="K71" i="75"/>
  <c r="O71" i="75" s="1"/>
  <c r="L25" i="75"/>
  <c r="M25" i="75" s="1"/>
  <c r="P25" i="75" s="1"/>
  <c r="O25" i="75"/>
  <c r="L45" i="75"/>
  <c r="M45" i="75" s="1"/>
  <c r="P45" i="75" s="1"/>
  <c r="K34" i="75"/>
  <c r="O34" i="75" s="1"/>
  <c r="K63" i="75"/>
  <c r="O63" i="75" s="1"/>
  <c r="K27" i="75"/>
  <c r="O27" i="75" s="1"/>
  <c r="K47" i="75"/>
  <c r="O47" i="75" s="1"/>
  <c r="K64" i="75"/>
  <c r="O64" i="75" s="1"/>
  <c r="K46" i="75"/>
  <c r="O46" i="75" s="1"/>
  <c r="L53" i="75"/>
  <c r="M53" i="75" s="1"/>
  <c r="P53" i="75" s="1"/>
  <c r="L61" i="75"/>
  <c r="M61" i="75" s="1"/>
  <c r="P61" i="75" s="1"/>
  <c r="K48" i="75"/>
  <c r="O48" i="75" s="1"/>
  <c r="K54" i="75"/>
  <c r="O54" i="75" s="1"/>
  <c r="K56" i="75"/>
  <c r="O56" i="75" s="1"/>
  <c r="L29" i="75"/>
  <c r="M29" i="75" s="1"/>
  <c r="P29" i="75" s="1"/>
  <c r="L65" i="75"/>
  <c r="M65" i="75" s="1"/>
  <c r="P65" i="75" s="1"/>
  <c r="L68" i="75"/>
  <c r="M68" i="75" s="1"/>
  <c r="P68" i="75" s="1"/>
  <c r="L37" i="75"/>
  <c r="M37" i="75" s="1"/>
  <c r="P37" i="75" s="1"/>
  <c r="L73" i="75"/>
  <c r="M73" i="75" s="1"/>
  <c r="P73" i="75" s="1"/>
  <c r="K43" i="75"/>
  <c r="O43" i="75" s="1"/>
  <c r="K70" i="75"/>
  <c r="O70" i="75" s="1"/>
  <c r="K62" i="75"/>
  <c r="O62" i="75" s="1"/>
  <c r="K52" i="75"/>
  <c r="O52" i="75" s="1"/>
  <c r="K49" i="75"/>
  <c r="O49" i="75" s="1"/>
  <c r="K59" i="75"/>
  <c r="O59" i="75" s="1"/>
  <c r="K66" i="75"/>
  <c r="O66" i="75" s="1"/>
  <c r="L72" i="75"/>
  <c r="M72" i="75" s="1"/>
  <c r="P72" i="75" s="1"/>
  <c r="K58" i="75"/>
  <c r="O58" i="75" s="1"/>
  <c r="L28" i="75"/>
  <c r="M28" i="75" s="1"/>
  <c r="P28" i="75" s="1"/>
  <c r="K42" i="75"/>
  <c r="O42" i="75" s="1"/>
  <c r="K38" i="75"/>
  <c r="O38" i="75" s="1"/>
  <c r="L44" i="75"/>
  <c r="M44" i="75" s="1"/>
  <c r="P44" i="75" s="1"/>
  <c r="L69" i="75"/>
  <c r="M69" i="75" s="1"/>
  <c r="P69" i="75" s="1"/>
  <c r="K30" i="75"/>
  <c r="O30" i="75" s="1"/>
  <c r="K26" i="75"/>
  <c r="O26" i="75" s="1"/>
  <c r="L36" i="75"/>
  <c r="M36" i="75" s="1"/>
  <c r="P36" i="75" s="1"/>
  <c r="K74" i="75"/>
  <c r="O74" i="75" s="1"/>
  <c r="K51" i="75"/>
  <c r="O51" i="75" s="1"/>
  <c r="K67" i="75"/>
  <c r="O67" i="75" s="1"/>
  <c r="F21" i="72"/>
  <c r="G40" i="43" s="1"/>
  <c r="D21" i="72"/>
  <c r="G38" i="43" s="1"/>
  <c r="D36" i="59"/>
  <c r="D43" i="59" s="1"/>
  <c r="D29" i="59"/>
  <c r="G36" i="59"/>
  <c r="G43" i="59" s="1"/>
  <c r="G22" i="45"/>
  <c r="G21" i="45" s="1"/>
  <c r="G23" i="43" s="1"/>
  <c r="G15" i="66"/>
  <c r="H34" i="58"/>
  <c r="H41" i="58" s="1"/>
  <c r="D27" i="58"/>
  <c r="D15" i="68"/>
  <c r="G34" i="58"/>
  <c r="G41" i="58" s="1"/>
  <c r="F34" i="58"/>
  <c r="F41" i="58" s="1"/>
  <c r="E34" i="58"/>
  <c r="E41" i="58" s="1"/>
  <c r="F37" i="61"/>
  <c r="F44" i="61" s="1"/>
  <c r="D30" i="61"/>
  <c r="E37" i="61"/>
  <c r="E44" i="61" s="1"/>
  <c r="D29" i="61"/>
  <c r="G36" i="61"/>
  <c r="G43" i="61" s="1"/>
  <c r="E36" i="61"/>
  <c r="E43" i="61" s="1"/>
  <c r="D31" i="58"/>
  <c r="G38" i="58"/>
  <c r="G45" i="58" s="1"/>
  <c r="F38" i="58"/>
  <c r="F45" i="58" s="1"/>
  <c r="E38" i="58"/>
  <c r="E45" i="58" s="1"/>
  <c r="D38" i="58"/>
  <c r="D45" i="58" s="1"/>
  <c r="D29" i="60"/>
  <c r="D36" i="60"/>
  <c r="D43" i="60" s="1"/>
  <c r="E37" i="58"/>
  <c r="E44" i="58" s="1"/>
  <c r="D30" i="58"/>
  <c r="D37" i="58"/>
  <c r="D44" i="58" s="1"/>
  <c r="H37" i="58"/>
  <c r="H44" i="58" s="1"/>
  <c r="F37" i="58"/>
  <c r="F44" i="58" s="1"/>
  <c r="D27" i="60"/>
  <c r="F34" i="60"/>
  <c r="F41" i="60" s="1"/>
  <c r="F37" i="59"/>
  <c r="F44" i="59" s="1"/>
  <c r="D30" i="59"/>
  <c r="D37" i="59"/>
  <c r="D44" i="59" s="1"/>
  <c r="F35" i="58"/>
  <c r="F42" i="58" s="1"/>
  <c r="D35" i="58"/>
  <c r="D42" i="58" s="1"/>
  <c r="H35" i="58"/>
  <c r="H42" i="58" s="1"/>
  <c r="D28" i="58"/>
  <c r="G35" i="58"/>
  <c r="G42" i="58" s="1"/>
  <c r="G35" i="61"/>
  <c r="G42" i="61" s="1"/>
  <c r="F35" i="61"/>
  <c r="F42" i="61" s="1"/>
  <c r="D28" i="61"/>
  <c r="D27" i="59"/>
  <c r="G34" i="59"/>
  <c r="G41" i="59" s="1"/>
  <c r="F34" i="59"/>
  <c r="F41" i="59" s="1"/>
  <c r="F22" i="45"/>
  <c r="F21" i="45" s="1"/>
  <c r="G22" i="43" s="1"/>
  <c r="F15" i="66"/>
  <c r="H36" i="58"/>
  <c r="H43" i="58" s="1"/>
  <c r="G36" i="58"/>
  <c r="G43" i="58" s="1"/>
  <c r="E36" i="58"/>
  <c r="E43" i="58" s="1"/>
  <c r="D36" i="58"/>
  <c r="D43" i="58" s="1"/>
  <c r="D29" i="58"/>
  <c r="F70" i="21"/>
  <c r="E22" i="45"/>
  <c r="E21" i="45" s="1"/>
  <c r="G21" i="43" s="1"/>
  <c r="F822" i="57"/>
  <c r="H36" i="144" s="1"/>
  <c r="H43" i="144" s="1"/>
  <c r="F769" i="57"/>
  <c r="F554" i="57"/>
  <c r="H37" i="143" s="1"/>
  <c r="H44" i="143" s="1"/>
  <c r="F1090" i="57"/>
  <c r="H36" i="145" s="1"/>
  <c r="H43" i="145" s="1"/>
  <c r="F395" i="57"/>
  <c r="E34" i="143" s="1"/>
  <c r="E41" i="143" s="1"/>
  <c r="F878" i="57"/>
  <c r="F663" i="57"/>
  <c r="G1357" i="55"/>
  <c r="D1357" i="55" s="1"/>
  <c r="G1356" i="55"/>
  <c r="G1355" i="55"/>
  <c r="D1355" i="55" s="1"/>
  <c r="G1354" i="55"/>
  <c r="G1353" i="55"/>
  <c r="G1352" i="55"/>
  <c r="G1351" i="55"/>
  <c r="D1351" i="55" s="1"/>
  <c r="G1350" i="55"/>
  <c r="D1350" i="55" s="1"/>
  <c r="G1349" i="55"/>
  <c r="D1349" i="55" s="1"/>
  <c r="G1348" i="55"/>
  <c r="G1347" i="55"/>
  <c r="D1347" i="55" s="1"/>
  <c r="G1346" i="55"/>
  <c r="G1345" i="55"/>
  <c r="G1344" i="55"/>
  <c r="D1344" i="55" s="1"/>
  <c r="G1343" i="55"/>
  <c r="D1343" i="55" s="1"/>
  <c r="G1342" i="55"/>
  <c r="D1342" i="55" s="1"/>
  <c r="G1341" i="55"/>
  <c r="D1341" i="55" s="1"/>
  <c r="G1340" i="55"/>
  <c r="G1339" i="55"/>
  <c r="D1339" i="55" s="1"/>
  <c r="G1338" i="55"/>
  <c r="G1337" i="55"/>
  <c r="G1336" i="55"/>
  <c r="G1335" i="55"/>
  <c r="D1335" i="55" s="1"/>
  <c r="G1334" i="55"/>
  <c r="D1334" i="55" s="1"/>
  <c r="G1333" i="55"/>
  <c r="D1333" i="55" s="1"/>
  <c r="G1332" i="55"/>
  <c r="G1331" i="55"/>
  <c r="D1331" i="55" s="1"/>
  <c r="G1330" i="55"/>
  <c r="G1329" i="55"/>
  <c r="G1328" i="55"/>
  <c r="D1328" i="55" s="1"/>
  <c r="G1327" i="55"/>
  <c r="D1327" i="55" s="1"/>
  <c r="G1326" i="55"/>
  <c r="D1326" i="55" s="1"/>
  <c r="G1325" i="55"/>
  <c r="D1325" i="55" s="1"/>
  <c r="G1324" i="55"/>
  <c r="G1323" i="55"/>
  <c r="D1323" i="55" s="1"/>
  <c r="G1322" i="55"/>
  <c r="G1321" i="55"/>
  <c r="G1320" i="55"/>
  <c r="G1319" i="55"/>
  <c r="D1319" i="55" s="1"/>
  <c r="G1318" i="55"/>
  <c r="D1318" i="55" s="1"/>
  <c r="G1317" i="55"/>
  <c r="D1317" i="55" s="1"/>
  <c r="G1316" i="55"/>
  <c r="G1315" i="55"/>
  <c r="D1315" i="55" s="1"/>
  <c r="G1314" i="55"/>
  <c r="G1313" i="55"/>
  <c r="G1312" i="55"/>
  <c r="D1312" i="55" s="1"/>
  <c r="G1311" i="55"/>
  <c r="D1311" i="55" s="1"/>
  <c r="G1310" i="55"/>
  <c r="D1310" i="55" s="1"/>
  <c r="G1309" i="55"/>
  <c r="D1309" i="55" s="1"/>
  <c r="G1308" i="55"/>
  <c r="G1304" i="55"/>
  <c r="D1304" i="55" s="1"/>
  <c r="G1303" i="55"/>
  <c r="G1302" i="55"/>
  <c r="G1301" i="55"/>
  <c r="G1300" i="55"/>
  <c r="D1300" i="55" s="1"/>
  <c r="G1299" i="55"/>
  <c r="D1299" i="55" s="1"/>
  <c r="G1298" i="55"/>
  <c r="D1298" i="55" s="1"/>
  <c r="G1297" i="55"/>
  <c r="D1297" i="55" s="1"/>
  <c r="G1296" i="55"/>
  <c r="D1296" i="55" s="1"/>
  <c r="G1295" i="55"/>
  <c r="G1294" i="55"/>
  <c r="G1293" i="55"/>
  <c r="D1293" i="55" s="1"/>
  <c r="G1292" i="55"/>
  <c r="D1292" i="55" s="1"/>
  <c r="G1291" i="55"/>
  <c r="D1291" i="55" s="1"/>
  <c r="G1290" i="55"/>
  <c r="D1290" i="55" s="1"/>
  <c r="G1289" i="55"/>
  <c r="G1288" i="55"/>
  <c r="D1288" i="55" s="1"/>
  <c r="G1287" i="55"/>
  <c r="G1286" i="55"/>
  <c r="G1285" i="55"/>
  <c r="G1284" i="55"/>
  <c r="D1284" i="55" s="1"/>
  <c r="G1283" i="55"/>
  <c r="D1283" i="55" s="1"/>
  <c r="G1282" i="55"/>
  <c r="D1282" i="55" s="1"/>
  <c r="G1281" i="55"/>
  <c r="G1280" i="55"/>
  <c r="D1280" i="55" s="1"/>
  <c r="G1279" i="55"/>
  <c r="G1278" i="55"/>
  <c r="G1277" i="55"/>
  <c r="D1277" i="55" s="1"/>
  <c r="G1276" i="55"/>
  <c r="D1276" i="55" s="1"/>
  <c r="G1275" i="55"/>
  <c r="D1275" i="55" s="1"/>
  <c r="G1274" i="55"/>
  <c r="D1274" i="55" s="1"/>
  <c r="G1273" i="55"/>
  <c r="D1273" i="55" s="1"/>
  <c r="G1272" i="55"/>
  <c r="D1272" i="55" s="1"/>
  <c r="G1271" i="55"/>
  <c r="G1270" i="55"/>
  <c r="G1269" i="55"/>
  <c r="G1268" i="55"/>
  <c r="D1268" i="55" s="1"/>
  <c r="G1267" i="55"/>
  <c r="D1267" i="55" s="1"/>
  <c r="G1266" i="55"/>
  <c r="D1266" i="55" s="1"/>
  <c r="G1265" i="55"/>
  <c r="G1264" i="55"/>
  <c r="D1264" i="55" s="1"/>
  <c r="G1263" i="55"/>
  <c r="G1262" i="55"/>
  <c r="G1261" i="55"/>
  <c r="D1261" i="55" s="1"/>
  <c r="G1260" i="55"/>
  <c r="D1260" i="55" s="1"/>
  <c r="G1259" i="55"/>
  <c r="D1259" i="55" s="1"/>
  <c r="G1258" i="55"/>
  <c r="D1258" i="55" s="1"/>
  <c r="G1257" i="55"/>
  <c r="G1256" i="55"/>
  <c r="D1256" i="55" s="1"/>
  <c r="G1255" i="55"/>
  <c r="G1251" i="55"/>
  <c r="G1250" i="55"/>
  <c r="G1249" i="55"/>
  <c r="D1249" i="55" s="1"/>
  <c r="G1248" i="55"/>
  <c r="D1248" i="55" s="1"/>
  <c r="G1247" i="55"/>
  <c r="D1247" i="55" s="1"/>
  <c r="G1246" i="55"/>
  <c r="G1245" i="55"/>
  <c r="D1245" i="55" s="1"/>
  <c r="G1244" i="55"/>
  <c r="G1243" i="55"/>
  <c r="G1242" i="55"/>
  <c r="G1241" i="55"/>
  <c r="D1241" i="55" s="1"/>
  <c r="G1240" i="55"/>
  <c r="D1240" i="55" s="1"/>
  <c r="G1239" i="55"/>
  <c r="D1239" i="55" s="1"/>
  <c r="G1238" i="55"/>
  <c r="G1237" i="55"/>
  <c r="D1237" i="55" s="1"/>
  <c r="G1236" i="55"/>
  <c r="G1235" i="55"/>
  <c r="G1234" i="55"/>
  <c r="D1234" i="55" s="1"/>
  <c r="G1233" i="55"/>
  <c r="D1233" i="55" s="1"/>
  <c r="G1232" i="55"/>
  <c r="D1232" i="55" s="1"/>
  <c r="G1231" i="55"/>
  <c r="D1231" i="55" s="1"/>
  <c r="G1230" i="55"/>
  <c r="G1229" i="55"/>
  <c r="D1229" i="55" s="1"/>
  <c r="G1228" i="55"/>
  <c r="G1227" i="55"/>
  <c r="G1226" i="55"/>
  <c r="G1225" i="55"/>
  <c r="D1225" i="55" s="1"/>
  <c r="G1224" i="55"/>
  <c r="D1224" i="55" s="1"/>
  <c r="G1223" i="55"/>
  <c r="D1223" i="55" s="1"/>
  <c r="G1222" i="55"/>
  <c r="G1221" i="55"/>
  <c r="D1221" i="55" s="1"/>
  <c r="G1220" i="55"/>
  <c r="G1219" i="55"/>
  <c r="G1218" i="55"/>
  <c r="G1217" i="55"/>
  <c r="D1217" i="55" s="1"/>
  <c r="G1216" i="55"/>
  <c r="D1216" i="55" s="1"/>
  <c r="G1215" i="55"/>
  <c r="D1215" i="55" s="1"/>
  <c r="G1214" i="55"/>
  <c r="G1213" i="55"/>
  <c r="D1213" i="55" s="1"/>
  <c r="G1212" i="55"/>
  <c r="G1211" i="55"/>
  <c r="G1210" i="55"/>
  <c r="D1210" i="55" s="1"/>
  <c r="G1209" i="55"/>
  <c r="D1209" i="55" s="1"/>
  <c r="G1208" i="55"/>
  <c r="D1208" i="55" s="1"/>
  <c r="G1207" i="55"/>
  <c r="D1207" i="55" s="1"/>
  <c r="G1206" i="55"/>
  <c r="G1205" i="55"/>
  <c r="D1205" i="55" s="1"/>
  <c r="G1204" i="55"/>
  <c r="G1203" i="55"/>
  <c r="G1202" i="55"/>
  <c r="G1198" i="55"/>
  <c r="D1198" i="55" s="1"/>
  <c r="G1197" i="55"/>
  <c r="G1196" i="55"/>
  <c r="D1196" i="55" s="1"/>
  <c r="G1195" i="55"/>
  <c r="D1195" i="55" s="1"/>
  <c r="G1194" i="55"/>
  <c r="G1193" i="55"/>
  <c r="G1192" i="55"/>
  <c r="D1192" i="55" s="1"/>
  <c r="G1191" i="55"/>
  <c r="D1191" i="55" s="1"/>
  <c r="G1190" i="55"/>
  <c r="D1190" i="55" s="1"/>
  <c r="G1189" i="55"/>
  <c r="G1188" i="55"/>
  <c r="G1187" i="55"/>
  <c r="G1186" i="55"/>
  <c r="G1185" i="55"/>
  <c r="G1184" i="55"/>
  <c r="D1184" i="55" s="1"/>
  <c r="G1183" i="55"/>
  <c r="D1183" i="55" s="1"/>
  <c r="G1182" i="55"/>
  <c r="D1182" i="55" s="1"/>
  <c r="G1181" i="55"/>
  <c r="G1180" i="55"/>
  <c r="D1180" i="55" s="1"/>
  <c r="G1179" i="55"/>
  <c r="G1178" i="55"/>
  <c r="G1177" i="55"/>
  <c r="D1177" i="55" s="1"/>
  <c r="G1176" i="55"/>
  <c r="D1176" i="55" s="1"/>
  <c r="G1175" i="55"/>
  <c r="D1175" i="55" s="1"/>
  <c r="G1174" i="55"/>
  <c r="D1174" i="55" s="1"/>
  <c r="G1173" i="55"/>
  <c r="G1172" i="55"/>
  <c r="G1171" i="55"/>
  <c r="G1170" i="55"/>
  <c r="G1169" i="55"/>
  <c r="G1168" i="55"/>
  <c r="D1168" i="55" s="1"/>
  <c r="G1167" i="55"/>
  <c r="D1167" i="55" s="1"/>
  <c r="G1166" i="55"/>
  <c r="D1166" i="55" s="1"/>
  <c r="G1165" i="55"/>
  <c r="G1164" i="55"/>
  <c r="D1164" i="55" s="1"/>
  <c r="G1163" i="55"/>
  <c r="G1162" i="55"/>
  <c r="G1161" i="55"/>
  <c r="G1160" i="55"/>
  <c r="D1160" i="55" s="1"/>
  <c r="G1159" i="55"/>
  <c r="D1159" i="55" s="1"/>
  <c r="G1158" i="55"/>
  <c r="D1158" i="55" s="1"/>
  <c r="G1157" i="55"/>
  <c r="G1156" i="55"/>
  <c r="D1156" i="55" s="1"/>
  <c r="G1155" i="55"/>
  <c r="G1154" i="55"/>
  <c r="G1153" i="55"/>
  <c r="G1152" i="55"/>
  <c r="D1152" i="55" s="1"/>
  <c r="G1151" i="55"/>
  <c r="D1151" i="55" s="1"/>
  <c r="G1150" i="55"/>
  <c r="D1150" i="55" s="1"/>
  <c r="G1149" i="55"/>
  <c r="G1145" i="55"/>
  <c r="D1145" i="55" s="1"/>
  <c r="G1144" i="55"/>
  <c r="G1143" i="55"/>
  <c r="G1142" i="55"/>
  <c r="G1141" i="55"/>
  <c r="D1141" i="55" s="1"/>
  <c r="G1140" i="55"/>
  <c r="D1140" i="55" s="1"/>
  <c r="G1139" i="55"/>
  <c r="D1139" i="55" s="1"/>
  <c r="G1138" i="55"/>
  <c r="G1137" i="55"/>
  <c r="D1137" i="55" s="1"/>
  <c r="G1136" i="55"/>
  <c r="G1135" i="55"/>
  <c r="G1134" i="55"/>
  <c r="G1133" i="55"/>
  <c r="D1133" i="55" s="1"/>
  <c r="G1132" i="55"/>
  <c r="D1132" i="55" s="1"/>
  <c r="G1131" i="55"/>
  <c r="D1131" i="55" s="1"/>
  <c r="G1130" i="55"/>
  <c r="G1129" i="55"/>
  <c r="D1129" i="55" s="1"/>
  <c r="G1128" i="55"/>
  <c r="G1127" i="55"/>
  <c r="G1126" i="55"/>
  <c r="G1125" i="55"/>
  <c r="D1125" i="55" s="1"/>
  <c r="G1124" i="55"/>
  <c r="D1124" i="55" s="1"/>
  <c r="G1123" i="55"/>
  <c r="D1123" i="55" s="1"/>
  <c r="G1122" i="55"/>
  <c r="G1121" i="55"/>
  <c r="D1121" i="55" s="1"/>
  <c r="G1120" i="55"/>
  <c r="G1119" i="55"/>
  <c r="G1118" i="55"/>
  <c r="G1117" i="55"/>
  <c r="D1117" i="55" s="1"/>
  <c r="G1116" i="55"/>
  <c r="D1116" i="55" s="1"/>
  <c r="G1115" i="55"/>
  <c r="D1115" i="55" s="1"/>
  <c r="G1114" i="55"/>
  <c r="G1113" i="55"/>
  <c r="D1113" i="55" s="1"/>
  <c r="G1112" i="55"/>
  <c r="G1111" i="55"/>
  <c r="G1110" i="55"/>
  <c r="G1109" i="55"/>
  <c r="D1109" i="55" s="1"/>
  <c r="G1108" i="55"/>
  <c r="D1108" i="55" s="1"/>
  <c r="G1107" i="55"/>
  <c r="D1107" i="55" s="1"/>
  <c r="G1106" i="55"/>
  <c r="G1105" i="55"/>
  <c r="G1104" i="55"/>
  <c r="G1103" i="55"/>
  <c r="G1102" i="55"/>
  <c r="G1101" i="55"/>
  <c r="D1101" i="55" s="1"/>
  <c r="G1100" i="55"/>
  <c r="D1100" i="55" s="1"/>
  <c r="G1099" i="55"/>
  <c r="D1099" i="55" s="1"/>
  <c r="G1098" i="55"/>
  <c r="G1097" i="55"/>
  <c r="D1097" i="55" s="1"/>
  <c r="G1096" i="55"/>
  <c r="D1096" i="55" s="1"/>
  <c r="G1089" i="55"/>
  <c r="G1088" i="55"/>
  <c r="G1087" i="55"/>
  <c r="D1087" i="55" s="1"/>
  <c r="G1086" i="55"/>
  <c r="D1086" i="55" s="1"/>
  <c r="G1085" i="55"/>
  <c r="G1084" i="55"/>
  <c r="G1083" i="55"/>
  <c r="G1082" i="55"/>
  <c r="G1081" i="55"/>
  <c r="D1081" i="55" s="1"/>
  <c r="G1080" i="55"/>
  <c r="G1079" i="55"/>
  <c r="D1079" i="55" s="1"/>
  <c r="G1078" i="55"/>
  <c r="D1078" i="55" s="1"/>
  <c r="G1077" i="55"/>
  <c r="D1077" i="55" s="1"/>
  <c r="G1076" i="55"/>
  <c r="G1075" i="55"/>
  <c r="D1075" i="55" s="1"/>
  <c r="G1074" i="55"/>
  <c r="G1073" i="55"/>
  <c r="G1072" i="55"/>
  <c r="G1071" i="55"/>
  <c r="D1071" i="55" s="1"/>
  <c r="G1070" i="55"/>
  <c r="D1070" i="55" s="1"/>
  <c r="G1069" i="55"/>
  <c r="D1069" i="55" s="1"/>
  <c r="G1068" i="55"/>
  <c r="G1067" i="55"/>
  <c r="G1066" i="55"/>
  <c r="D1066" i="55" s="1"/>
  <c r="G1065" i="55"/>
  <c r="G1064" i="55"/>
  <c r="G1063" i="55"/>
  <c r="D1063" i="55" s="1"/>
  <c r="G1062" i="55"/>
  <c r="D1062" i="55" s="1"/>
  <c r="G1061" i="55"/>
  <c r="D1061" i="55" s="1"/>
  <c r="G1060" i="55"/>
  <c r="G1059" i="55"/>
  <c r="D1059" i="55" s="1"/>
  <c r="G1058" i="55"/>
  <c r="G1057" i="55"/>
  <c r="G1056" i="55"/>
  <c r="D1056" i="55" s="1"/>
  <c r="G1055" i="55"/>
  <c r="D1055" i="55" s="1"/>
  <c r="G1054" i="55"/>
  <c r="D1054" i="55" s="1"/>
  <c r="G1053" i="55"/>
  <c r="D1053" i="55" s="1"/>
  <c r="G1052" i="55"/>
  <c r="G1051" i="55"/>
  <c r="G1050" i="55"/>
  <c r="G1049" i="55"/>
  <c r="G1048" i="55"/>
  <c r="G1047" i="55"/>
  <c r="D1047" i="55" s="1"/>
  <c r="G1046" i="55"/>
  <c r="G1045" i="55"/>
  <c r="D1045" i="55" s="1"/>
  <c r="G1044" i="55"/>
  <c r="G1043" i="55"/>
  <c r="G1042" i="55"/>
  <c r="D1042" i="55" s="1"/>
  <c r="G1041" i="55"/>
  <c r="D1041" i="55" s="1"/>
  <c r="G1040" i="55"/>
  <c r="G1036" i="55"/>
  <c r="D1036" i="55" s="1"/>
  <c r="G1035" i="55"/>
  <c r="D1035" i="55" s="1"/>
  <c r="G1034" i="55"/>
  <c r="D1034" i="55" s="1"/>
  <c r="G1033" i="55"/>
  <c r="G1032" i="55"/>
  <c r="G1031" i="55"/>
  <c r="G1030" i="55"/>
  <c r="G1029" i="55"/>
  <c r="G1028" i="55"/>
  <c r="D1028" i="55" s="1"/>
  <c r="G1027" i="55"/>
  <c r="D1027" i="55" s="1"/>
  <c r="G1026" i="55"/>
  <c r="D1026" i="55" s="1"/>
  <c r="G1025" i="55"/>
  <c r="G1024" i="55"/>
  <c r="D1024" i="55" s="1"/>
  <c r="G1023" i="55"/>
  <c r="G1022" i="55"/>
  <c r="G1021" i="55"/>
  <c r="G1020" i="55"/>
  <c r="D1020" i="55" s="1"/>
  <c r="G1019" i="55"/>
  <c r="D1019" i="55" s="1"/>
  <c r="G1018" i="55"/>
  <c r="D1018" i="55" s="1"/>
  <c r="G1017" i="55"/>
  <c r="G1016" i="55"/>
  <c r="G1015" i="55"/>
  <c r="G1014" i="55"/>
  <c r="D1014" i="55" s="1"/>
  <c r="G1013" i="55"/>
  <c r="G1012" i="55"/>
  <c r="D1012" i="55" s="1"/>
  <c r="G1011" i="55"/>
  <c r="D1011" i="55" s="1"/>
  <c r="G1010" i="55"/>
  <c r="D1010" i="55" s="1"/>
  <c r="G1009" i="55"/>
  <c r="G1008" i="55"/>
  <c r="G1007" i="55"/>
  <c r="G1006" i="55"/>
  <c r="G1005" i="55"/>
  <c r="D1005" i="55" s="1"/>
  <c r="G1004" i="55"/>
  <c r="D1004" i="55" s="1"/>
  <c r="G1003" i="55"/>
  <c r="D1003" i="55" s="1"/>
  <c r="G1002" i="55"/>
  <c r="D1002" i="55" s="1"/>
  <c r="G1001" i="55"/>
  <c r="G1000" i="55"/>
  <c r="D1000" i="55" s="1"/>
  <c r="G999" i="55"/>
  <c r="G998" i="55"/>
  <c r="G997" i="55"/>
  <c r="G996" i="55"/>
  <c r="D996" i="55" s="1"/>
  <c r="G995" i="55"/>
  <c r="D995" i="55" s="1"/>
  <c r="G994" i="55"/>
  <c r="D994" i="55" s="1"/>
  <c r="G993" i="55"/>
  <c r="G992" i="55"/>
  <c r="G991" i="55"/>
  <c r="G990" i="55"/>
  <c r="G989" i="55"/>
  <c r="G988" i="55"/>
  <c r="D988" i="55" s="1"/>
  <c r="G987" i="55"/>
  <c r="D987" i="55" s="1"/>
  <c r="G983" i="55"/>
  <c r="D983" i="55" s="1"/>
  <c r="G982" i="55"/>
  <c r="G981" i="55"/>
  <c r="G980" i="55"/>
  <c r="G979" i="55"/>
  <c r="G978" i="55"/>
  <c r="G977" i="55"/>
  <c r="D977" i="55" s="1"/>
  <c r="G976" i="55"/>
  <c r="D976" i="55" s="1"/>
  <c r="G975" i="55"/>
  <c r="D975" i="55" s="1"/>
  <c r="G974" i="55"/>
  <c r="G973" i="55"/>
  <c r="D973" i="55" s="1"/>
  <c r="G972" i="55"/>
  <c r="G971" i="55"/>
  <c r="D971" i="55" s="1"/>
  <c r="G970" i="55"/>
  <c r="G969" i="55"/>
  <c r="D969" i="55" s="1"/>
  <c r="G968" i="55"/>
  <c r="D968" i="55" s="1"/>
  <c r="G967" i="55"/>
  <c r="D967" i="55" s="1"/>
  <c r="G966" i="55"/>
  <c r="G965" i="55"/>
  <c r="G964" i="55"/>
  <c r="G963" i="55"/>
  <c r="G962" i="55"/>
  <c r="D962" i="55" s="1"/>
  <c r="G961" i="55"/>
  <c r="D961" i="55" s="1"/>
  <c r="G960" i="55"/>
  <c r="D960" i="55" s="1"/>
  <c r="G959" i="55"/>
  <c r="D959" i="55" s="1"/>
  <c r="G958" i="55"/>
  <c r="G957" i="55"/>
  <c r="D957" i="55" s="1"/>
  <c r="G956" i="55"/>
  <c r="G955" i="55"/>
  <c r="G954" i="55"/>
  <c r="G953" i="55"/>
  <c r="D953" i="55" s="1"/>
  <c r="G952" i="55"/>
  <c r="D952" i="55" s="1"/>
  <c r="G951" i="55"/>
  <c r="D951" i="55" s="1"/>
  <c r="G950" i="55"/>
  <c r="G949" i="55"/>
  <c r="G948" i="55"/>
  <c r="G947" i="55"/>
  <c r="G946" i="55"/>
  <c r="G945" i="55"/>
  <c r="D945" i="55" s="1"/>
  <c r="G944" i="55"/>
  <c r="D944" i="55" s="1"/>
  <c r="G943" i="55"/>
  <c r="D943" i="55" s="1"/>
  <c r="G942" i="55"/>
  <c r="G941" i="55"/>
  <c r="D941" i="55" s="1"/>
  <c r="G940" i="55"/>
  <c r="G939" i="55"/>
  <c r="G938" i="55"/>
  <c r="G937" i="55"/>
  <c r="D937" i="55" s="1"/>
  <c r="G936" i="55"/>
  <c r="D936" i="55" s="1"/>
  <c r="G935" i="55"/>
  <c r="D935" i="55" s="1"/>
  <c r="G934" i="55"/>
  <c r="G930" i="55"/>
  <c r="G929" i="55"/>
  <c r="G928" i="55"/>
  <c r="D928" i="55" s="1"/>
  <c r="G927" i="55"/>
  <c r="D927" i="55" s="1"/>
  <c r="G926" i="55"/>
  <c r="D926" i="55" s="1"/>
  <c r="G925" i="55"/>
  <c r="D925" i="55" s="1"/>
  <c r="G924" i="55"/>
  <c r="D924" i="55" s="1"/>
  <c r="G923" i="55"/>
  <c r="G922" i="55"/>
  <c r="G921" i="55"/>
  <c r="G920" i="55"/>
  <c r="D920" i="55" s="1"/>
  <c r="G919" i="55"/>
  <c r="D919" i="55" s="1"/>
  <c r="G918" i="55"/>
  <c r="D918" i="55" s="1"/>
  <c r="G917" i="55"/>
  <c r="G916" i="55"/>
  <c r="D916" i="55" s="1"/>
  <c r="G915" i="55"/>
  <c r="G914" i="55"/>
  <c r="D914" i="55" s="1"/>
  <c r="G913" i="55"/>
  <c r="G912" i="55"/>
  <c r="D912" i="55" s="1"/>
  <c r="G911" i="55"/>
  <c r="D911" i="55" s="1"/>
  <c r="G910" i="55"/>
  <c r="D910" i="55" s="1"/>
  <c r="G909" i="55"/>
  <c r="D909" i="55" s="1"/>
  <c r="G908" i="55"/>
  <c r="D908" i="55" s="1"/>
  <c r="G907" i="55"/>
  <c r="G906" i="55"/>
  <c r="G905" i="55"/>
  <c r="G904" i="55"/>
  <c r="D904" i="55" s="1"/>
  <c r="G903" i="55"/>
  <c r="D903" i="55" s="1"/>
  <c r="G902" i="55"/>
  <c r="D902" i="55" s="1"/>
  <c r="G901" i="55"/>
  <c r="G900" i="55"/>
  <c r="G899" i="55"/>
  <c r="G898" i="55"/>
  <c r="G897" i="55"/>
  <c r="G896" i="55"/>
  <c r="D896" i="55" s="1"/>
  <c r="G895" i="55"/>
  <c r="D895" i="55" s="1"/>
  <c r="G894" i="55"/>
  <c r="D894" i="55" s="1"/>
  <c r="G893" i="55"/>
  <c r="G892" i="55"/>
  <c r="D892" i="55" s="1"/>
  <c r="G891" i="55"/>
  <c r="G890" i="55"/>
  <c r="G889" i="55"/>
  <c r="G888" i="55"/>
  <c r="D888" i="55" s="1"/>
  <c r="G887" i="55"/>
  <c r="D887" i="55" s="1"/>
  <c r="G886" i="55"/>
  <c r="D886" i="55" s="1"/>
  <c r="G885" i="55"/>
  <c r="G884" i="55"/>
  <c r="D884" i="55" s="1"/>
  <c r="G883" i="55"/>
  <c r="G882" i="55"/>
  <c r="G881" i="55"/>
  <c r="G877" i="55"/>
  <c r="D877" i="55" s="1"/>
  <c r="G876" i="55"/>
  <c r="D876" i="55" s="1"/>
  <c r="G875" i="55"/>
  <c r="G874" i="55"/>
  <c r="D874" i="55" s="1"/>
  <c r="G873" i="55"/>
  <c r="D873" i="55" s="1"/>
  <c r="G872" i="55"/>
  <c r="G871" i="55"/>
  <c r="G870" i="55"/>
  <c r="G869" i="55"/>
  <c r="D869" i="55" s="1"/>
  <c r="G868" i="55"/>
  <c r="D868" i="55" s="1"/>
  <c r="G867" i="55"/>
  <c r="D867" i="55" s="1"/>
  <c r="G866" i="55"/>
  <c r="D866" i="55" s="1"/>
  <c r="G865" i="55"/>
  <c r="D865" i="55" s="1"/>
  <c r="G864" i="55"/>
  <c r="G863" i="55"/>
  <c r="G862" i="55"/>
  <c r="D862" i="55" s="1"/>
  <c r="G861" i="55"/>
  <c r="D861" i="55" s="1"/>
  <c r="G860" i="55"/>
  <c r="D860" i="55" s="1"/>
  <c r="G859" i="55"/>
  <c r="D859" i="55" s="1"/>
  <c r="G858" i="55"/>
  <c r="D858" i="55" s="1"/>
  <c r="G857" i="55"/>
  <c r="D857" i="55" s="1"/>
  <c r="G856" i="55"/>
  <c r="G855" i="55"/>
  <c r="G854" i="55"/>
  <c r="G853" i="55"/>
  <c r="D853" i="55" s="1"/>
  <c r="G852" i="55"/>
  <c r="D852" i="55" s="1"/>
  <c r="G851" i="55"/>
  <c r="D851" i="55" s="1"/>
  <c r="G850" i="55"/>
  <c r="D850" i="55" s="1"/>
  <c r="G849" i="55"/>
  <c r="D849" i="55" s="1"/>
  <c r="G848" i="55"/>
  <c r="G847" i="55"/>
  <c r="G846" i="55"/>
  <c r="G845" i="55"/>
  <c r="D845" i="55" s="1"/>
  <c r="G844" i="55"/>
  <c r="D844" i="55" s="1"/>
  <c r="G843" i="55"/>
  <c r="D843" i="55" s="1"/>
  <c r="G842" i="55"/>
  <c r="G841" i="55"/>
  <c r="D841" i="55" s="1"/>
  <c r="G840" i="55"/>
  <c r="G839" i="55"/>
  <c r="G838" i="55"/>
  <c r="D838" i="55" s="1"/>
  <c r="G837" i="55"/>
  <c r="D837" i="55" s="1"/>
  <c r="G836" i="55"/>
  <c r="D836" i="55" s="1"/>
  <c r="G835" i="55"/>
  <c r="D835" i="55" s="1"/>
  <c r="G834" i="55"/>
  <c r="D834" i="55" s="1"/>
  <c r="G833" i="55"/>
  <c r="G832" i="55"/>
  <c r="G831" i="55"/>
  <c r="D831" i="55" s="1"/>
  <c r="G830" i="55"/>
  <c r="G829" i="55"/>
  <c r="D829" i="55" s="1"/>
  <c r="G828" i="55"/>
  <c r="D828" i="55" s="1"/>
  <c r="G821" i="55"/>
  <c r="D821" i="55" s="1"/>
  <c r="G820" i="55"/>
  <c r="G819" i="55"/>
  <c r="D819" i="55" s="1"/>
  <c r="G818" i="55"/>
  <c r="G817" i="55"/>
  <c r="D817" i="55" s="1"/>
  <c r="G816" i="55"/>
  <c r="D816" i="55" s="1"/>
  <c r="G815" i="55"/>
  <c r="G814" i="55"/>
  <c r="D814" i="55" s="1"/>
  <c r="G813" i="55"/>
  <c r="D813" i="55" s="1"/>
  <c r="G812" i="55"/>
  <c r="D812" i="55" s="1"/>
  <c r="G811" i="55"/>
  <c r="G810" i="55"/>
  <c r="G809" i="55"/>
  <c r="G808" i="55"/>
  <c r="D808" i="55" s="1"/>
  <c r="G807" i="55"/>
  <c r="D807" i="55" s="1"/>
  <c r="G806" i="55"/>
  <c r="D806" i="55" s="1"/>
  <c r="G805" i="55"/>
  <c r="D805" i="55" s="1"/>
  <c r="G804" i="55"/>
  <c r="G803" i="55"/>
  <c r="D803" i="55" s="1"/>
  <c r="G802" i="55"/>
  <c r="G801" i="55"/>
  <c r="D801" i="55" s="1"/>
  <c r="G800" i="55"/>
  <c r="G799" i="55"/>
  <c r="G798" i="55"/>
  <c r="D798" i="55" s="1"/>
  <c r="G797" i="55"/>
  <c r="G796" i="55"/>
  <c r="D796" i="55" s="1"/>
  <c r="G795" i="55"/>
  <c r="G794" i="55"/>
  <c r="G793" i="55"/>
  <c r="D793" i="55" s="1"/>
  <c r="G792" i="55"/>
  <c r="D792" i="55" s="1"/>
  <c r="G791" i="55"/>
  <c r="D791" i="55" s="1"/>
  <c r="G790" i="55"/>
  <c r="D790" i="55" s="1"/>
  <c r="G789" i="55"/>
  <c r="G788" i="55"/>
  <c r="D788" i="55" s="1"/>
  <c r="G787" i="55"/>
  <c r="D787" i="55" s="1"/>
  <c r="G786" i="55"/>
  <c r="G785" i="55"/>
  <c r="D785" i="55" s="1"/>
  <c r="G784" i="55"/>
  <c r="D784" i="55" s="1"/>
  <c r="G783" i="55"/>
  <c r="D783" i="55" s="1"/>
  <c r="G782" i="55"/>
  <c r="D782" i="55" s="1"/>
  <c r="G781" i="55"/>
  <c r="D781" i="55" s="1"/>
  <c r="G780" i="55"/>
  <c r="G779" i="55"/>
  <c r="D779" i="55" s="1"/>
  <c r="G778" i="55"/>
  <c r="G777" i="55"/>
  <c r="D777" i="55" s="1"/>
  <c r="G776" i="55"/>
  <c r="D776" i="55" s="1"/>
  <c r="G775" i="55"/>
  <c r="D775" i="55" s="1"/>
  <c r="G774" i="55"/>
  <c r="D774" i="55" s="1"/>
  <c r="G773" i="55"/>
  <c r="G772" i="55"/>
  <c r="D772" i="55" s="1"/>
  <c r="G768" i="55"/>
  <c r="D768" i="55" s="1"/>
  <c r="G767" i="55"/>
  <c r="G766" i="55"/>
  <c r="D766" i="55" s="1"/>
  <c r="G765" i="55"/>
  <c r="D765" i="55" s="1"/>
  <c r="G764" i="55"/>
  <c r="D764" i="55" s="1"/>
  <c r="G763" i="55"/>
  <c r="D763" i="55" s="1"/>
  <c r="G762" i="55"/>
  <c r="D762" i="55" s="1"/>
  <c r="G761" i="55"/>
  <c r="G760" i="55"/>
  <c r="G759" i="55"/>
  <c r="G758" i="55"/>
  <c r="G757" i="55"/>
  <c r="D757" i="55" s="1"/>
  <c r="G756" i="55"/>
  <c r="D756" i="55" s="1"/>
  <c r="G755" i="55"/>
  <c r="D755" i="55" s="1"/>
  <c r="G754" i="55"/>
  <c r="D754" i="55" s="1"/>
  <c r="G753" i="55"/>
  <c r="D753" i="55" s="1"/>
  <c r="G752" i="55"/>
  <c r="D752" i="55" s="1"/>
  <c r="G751" i="55"/>
  <c r="G750" i="55"/>
  <c r="D750" i="55" s="1"/>
  <c r="G749" i="55"/>
  <c r="G748" i="55"/>
  <c r="D748" i="55" s="1"/>
  <c r="G747" i="55"/>
  <c r="D747" i="55" s="1"/>
  <c r="G746" i="55"/>
  <c r="D746" i="55" s="1"/>
  <c r="G745" i="55"/>
  <c r="D745" i="55" s="1"/>
  <c r="G744" i="55"/>
  <c r="D744" i="55" s="1"/>
  <c r="G743" i="55"/>
  <c r="G742" i="55"/>
  <c r="D742" i="55" s="1"/>
  <c r="G741" i="55"/>
  <c r="D741" i="55" s="1"/>
  <c r="G740" i="55"/>
  <c r="G739" i="55"/>
  <c r="D739" i="55" s="1"/>
  <c r="G738" i="55"/>
  <c r="D738" i="55" s="1"/>
  <c r="G737" i="55"/>
  <c r="G736" i="55"/>
  <c r="D736" i="55" s="1"/>
  <c r="G735" i="55"/>
  <c r="G734" i="55"/>
  <c r="G733" i="55"/>
  <c r="D733" i="55" s="1"/>
  <c r="G732" i="55"/>
  <c r="D732" i="55" s="1"/>
  <c r="G731" i="55"/>
  <c r="D731" i="55" s="1"/>
  <c r="G730" i="55"/>
  <c r="D730" i="55" s="1"/>
  <c r="G729" i="55"/>
  <c r="D729" i="55" s="1"/>
  <c r="G728" i="55"/>
  <c r="D728" i="55" s="1"/>
  <c r="G727" i="55"/>
  <c r="G726" i="55"/>
  <c r="G725" i="55"/>
  <c r="G724" i="55"/>
  <c r="D724" i="55" s="1"/>
  <c r="G723" i="55"/>
  <c r="D723" i="55" s="1"/>
  <c r="G722" i="55"/>
  <c r="D722" i="55" s="1"/>
  <c r="G721" i="55"/>
  <c r="D721" i="55" s="1"/>
  <c r="G720" i="55"/>
  <c r="D720" i="55" s="1"/>
  <c r="G719" i="55"/>
  <c r="G715" i="55"/>
  <c r="D715" i="55" s="1"/>
  <c r="G714" i="55"/>
  <c r="G713" i="55"/>
  <c r="G712" i="55"/>
  <c r="D712" i="55" s="1"/>
  <c r="G711" i="55"/>
  <c r="D711" i="55" s="1"/>
  <c r="G710" i="55"/>
  <c r="D710" i="55" s="1"/>
  <c r="G709" i="55"/>
  <c r="D709" i="55" s="1"/>
  <c r="G708" i="55"/>
  <c r="G707" i="55"/>
  <c r="D707" i="55" s="1"/>
  <c r="G706" i="55"/>
  <c r="D706" i="55" s="1"/>
  <c r="G705" i="55"/>
  <c r="D705" i="55" s="1"/>
  <c r="G704" i="55"/>
  <c r="D704" i="55" s="1"/>
  <c r="G703" i="55"/>
  <c r="D703" i="55" s="1"/>
  <c r="G702" i="55"/>
  <c r="G701" i="55"/>
  <c r="D701" i="55" s="1"/>
  <c r="G700" i="55"/>
  <c r="G699" i="55"/>
  <c r="D699" i="55" s="1"/>
  <c r="G698" i="55"/>
  <c r="D698" i="55" s="1"/>
  <c r="G697" i="55"/>
  <c r="D697" i="55" s="1"/>
  <c r="G696" i="55"/>
  <c r="D696" i="55" s="1"/>
  <c r="G695" i="55"/>
  <c r="D695" i="55" s="1"/>
  <c r="G694" i="55"/>
  <c r="G693" i="55"/>
  <c r="D693" i="55" s="1"/>
  <c r="G692" i="55"/>
  <c r="G691" i="55"/>
  <c r="G690" i="55"/>
  <c r="D690" i="55" s="1"/>
  <c r="G689" i="55"/>
  <c r="D689" i="55" s="1"/>
  <c r="G688" i="55"/>
  <c r="D688" i="55" s="1"/>
  <c r="G687" i="55"/>
  <c r="D687" i="55" s="1"/>
  <c r="G686" i="55"/>
  <c r="D686" i="55" s="1"/>
  <c r="G685" i="55"/>
  <c r="D685" i="55" s="1"/>
  <c r="G684" i="55"/>
  <c r="G683" i="55"/>
  <c r="G682" i="55"/>
  <c r="D682" i="55" s="1"/>
  <c r="G681" i="55"/>
  <c r="D681" i="55" s="1"/>
  <c r="G680" i="55"/>
  <c r="D680" i="55" s="1"/>
  <c r="G679" i="55"/>
  <c r="D679" i="55" s="1"/>
  <c r="G678" i="55"/>
  <c r="G677" i="55"/>
  <c r="D677" i="55" s="1"/>
  <c r="G676" i="55"/>
  <c r="G675" i="55"/>
  <c r="G674" i="55"/>
  <c r="G673" i="55"/>
  <c r="D673" i="55" s="1"/>
  <c r="G672" i="55"/>
  <c r="D672" i="55" s="1"/>
  <c r="G671" i="55"/>
  <c r="D671" i="55" s="1"/>
  <c r="G670" i="55"/>
  <c r="D670" i="55" s="1"/>
  <c r="G669" i="55"/>
  <c r="D669" i="55" s="1"/>
  <c r="G668" i="55"/>
  <c r="G667" i="55"/>
  <c r="D667" i="55" s="1"/>
  <c r="G666" i="55"/>
  <c r="D666" i="55" s="1"/>
  <c r="G662" i="55"/>
  <c r="D662" i="55" s="1"/>
  <c r="G661" i="55"/>
  <c r="D661" i="55" s="1"/>
  <c r="G660" i="55"/>
  <c r="D660" i="55" s="1"/>
  <c r="G659" i="55"/>
  <c r="D659" i="55" s="1"/>
  <c r="G658" i="55"/>
  <c r="D658" i="55" s="1"/>
  <c r="G657" i="55"/>
  <c r="G656" i="55"/>
  <c r="D656" i="55" s="1"/>
  <c r="G655" i="55"/>
  <c r="D655" i="55" s="1"/>
  <c r="G654" i="55"/>
  <c r="D654" i="55" s="1"/>
  <c r="G653" i="55"/>
  <c r="D653" i="55" s="1"/>
  <c r="G652" i="55"/>
  <c r="D652" i="55" s="1"/>
  <c r="G651" i="55"/>
  <c r="G650" i="55"/>
  <c r="D650" i="55" s="1"/>
  <c r="G649" i="55"/>
  <c r="G648" i="55"/>
  <c r="D648" i="55" s="1"/>
  <c r="G647" i="55"/>
  <c r="G646" i="55"/>
  <c r="D646" i="55" s="1"/>
  <c r="G645" i="55"/>
  <c r="D645" i="55" s="1"/>
  <c r="G644" i="55"/>
  <c r="D644" i="55" s="1"/>
  <c r="G643" i="55"/>
  <c r="D643" i="55" s="1"/>
  <c r="G642" i="55"/>
  <c r="D642" i="55" s="1"/>
  <c r="G641" i="55"/>
  <c r="G640" i="55"/>
  <c r="D640" i="55" s="1"/>
  <c r="G639" i="55"/>
  <c r="D639" i="55" s="1"/>
  <c r="G638" i="55"/>
  <c r="D638" i="55" s="1"/>
  <c r="G637" i="55"/>
  <c r="D637" i="55" s="1"/>
  <c r="G636" i="55"/>
  <c r="D636" i="55" s="1"/>
  <c r="G635" i="55"/>
  <c r="D635" i="55" s="1"/>
  <c r="G634" i="55"/>
  <c r="D634" i="55" s="1"/>
  <c r="G633" i="55"/>
  <c r="G632" i="55"/>
  <c r="D632" i="55" s="1"/>
  <c r="G631" i="55"/>
  <c r="D631" i="55" s="1"/>
  <c r="G630" i="55"/>
  <c r="D630" i="55" s="1"/>
  <c r="G629" i="55"/>
  <c r="D629" i="55" s="1"/>
  <c r="G628" i="55"/>
  <c r="D628" i="55" s="1"/>
  <c r="G627" i="55"/>
  <c r="D627" i="55" s="1"/>
  <c r="G626" i="55"/>
  <c r="D626" i="55" s="1"/>
  <c r="G625" i="55"/>
  <c r="G624" i="55"/>
  <c r="D624" i="55" s="1"/>
  <c r="G623" i="55"/>
  <c r="G622" i="55"/>
  <c r="D622" i="55" s="1"/>
  <c r="G621" i="55"/>
  <c r="D621" i="55" s="1"/>
  <c r="G620" i="55"/>
  <c r="D620" i="55" s="1"/>
  <c r="G619" i="55"/>
  <c r="G618" i="55"/>
  <c r="D618" i="55" s="1"/>
  <c r="G617" i="55"/>
  <c r="G616" i="55"/>
  <c r="D616" i="55" s="1"/>
  <c r="G615" i="55"/>
  <c r="G614" i="55"/>
  <c r="D614" i="55" s="1"/>
  <c r="G613" i="55"/>
  <c r="G609" i="55"/>
  <c r="D609" i="55" s="1"/>
  <c r="G608" i="55"/>
  <c r="D608" i="55" s="1"/>
  <c r="G607" i="55"/>
  <c r="G606" i="55"/>
  <c r="G605" i="55"/>
  <c r="D605" i="55" s="1"/>
  <c r="G604" i="55"/>
  <c r="D604" i="55" s="1"/>
  <c r="G603" i="55"/>
  <c r="D603" i="55" s="1"/>
  <c r="G602" i="55"/>
  <c r="D602" i="55" s="1"/>
  <c r="G601" i="55"/>
  <c r="D601" i="55" s="1"/>
  <c r="G600" i="55"/>
  <c r="G599" i="55"/>
  <c r="D599" i="55" s="1"/>
  <c r="G598" i="55"/>
  <c r="G597" i="55"/>
  <c r="D597" i="55" s="1"/>
  <c r="G596" i="55"/>
  <c r="D596" i="55" s="1"/>
  <c r="G595" i="55"/>
  <c r="D595" i="55" s="1"/>
  <c r="G594" i="55"/>
  <c r="D594" i="55" s="1"/>
  <c r="G593" i="55"/>
  <c r="D593" i="55" s="1"/>
  <c r="G592" i="55"/>
  <c r="D592" i="55" s="1"/>
  <c r="G591" i="55"/>
  <c r="D591" i="55" s="1"/>
  <c r="G590" i="55"/>
  <c r="G589" i="55"/>
  <c r="D589" i="55" s="1"/>
  <c r="G588" i="55"/>
  <c r="G587" i="55"/>
  <c r="D587" i="55" s="1"/>
  <c r="G586" i="55"/>
  <c r="D586" i="55" s="1"/>
  <c r="G585" i="55"/>
  <c r="D585" i="55" s="1"/>
  <c r="G584" i="55"/>
  <c r="G583" i="55"/>
  <c r="D583" i="55" s="1"/>
  <c r="G582" i="55"/>
  <c r="G581" i="55"/>
  <c r="D581" i="55" s="1"/>
  <c r="G580" i="55"/>
  <c r="D580" i="55" s="1"/>
  <c r="G579" i="55"/>
  <c r="D579" i="55" s="1"/>
  <c r="G578" i="55"/>
  <c r="D578" i="55" s="1"/>
  <c r="G577" i="55"/>
  <c r="D577" i="55" s="1"/>
  <c r="G576" i="55"/>
  <c r="G575" i="55"/>
  <c r="G574" i="55"/>
  <c r="G573" i="55"/>
  <c r="D573" i="55" s="1"/>
  <c r="G572" i="55"/>
  <c r="D572" i="55" s="1"/>
  <c r="G571" i="55"/>
  <c r="D571" i="55" s="1"/>
  <c r="G570" i="55"/>
  <c r="G569" i="55"/>
  <c r="D569" i="55" s="1"/>
  <c r="G568" i="55"/>
  <c r="D568" i="55" s="1"/>
  <c r="G567" i="55"/>
  <c r="D567" i="55" s="1"/>
  <c r="G566" i="55"/>
  <c r="G565" i="55"/>
  <c r="D565" i="55" s="1"/>
  <c r="G564" i="55"/>
  <c r="D564" i="55" s="1"/>
  <c r="G563" i="55"/>
  <c r="D563" i="55" s="1"/>
  <c r="G562" i="55"/>
  <c r="D562" i="55" s="1"/>
  <c r="G561" i="55"/>
  <c r="D561" i="55" s="1"/>
  <c r="G560" i="55"/>
  <c r="D560" i="55" s="1"/>
  <c r="G552" i="55"/>
  <c r="D552" i="55" s="1"/>
  <c r="G551" i="55"/>
  <c r="G550" i="55"/>
  <c r="D550" i="55" s="1"/>
  <c r="G549" i="55"/>
  <c r="D549" i="55" s="1"/>
  <c r="G548" i="55"/>
  <c r="G547" i="55"/>
  <c r="D547" i="55" s="1"/>
  <c r="G546" i="55"/>
  <c r="D546" i="55" s="1"/>
  <c r="G545" i="55"/>
  <c r="D545" i="55" s="1"/>
  <c r="G544" i="55"/>
  <c r="D544" i="55" s="1"/>
  <c r="G543" i="55"/>
  <c r="G542" i="55"/>
  <c r="D542" i="55" s="1"/>
  <c r="G541" i="55"/>
  <c r="D541" i="55" s="1"/>
  <c r="G540" i="55"/>
  <c r="D540" i="55" s="1"/>
  <c r="G539" i="55"/>
  <c r="D539" i="55" s="1"/>
  <c r="G538" i="55"/>
  <c r="D538" i="55" s="1"/>
  <c r="G537" i="55"/>
  <c r="D537" i="55" s="1"/>
  <c r="G536" i="55"/>
  <c r="D536" i="55" s="1"/>
  <c r="G535" i="55"/>
  <c r="G534" i="55"/>
  <c r="D534" i="55" s="1"/>
  <c r="G533" i="55"/>
  <c r="D533" i="55" s="1"/>
  <c r="G532" i="55"/>
  <c r="D532" i="55" s="1"/>
  <c r="G531" i="55"/>
  <c r="D531" i="55" s="1"/>
  <c r="G530" i="55"/>
  <c r="D530" i="55" s="1"/>
  <c r="G529" i="55"/>
  <c r="D529" i="55" s="1"/>
  <c r="G528" i="55"/>
  <c r="D528" i="55" s="1"/>
  <c r="G527" i="55"/>
  <c r="G526" i="55"/>
  <c r="D526" i="55" s="1"/>
  <c r="G525" i="55"/>
  <c r="D525" i="55" s="1"/>
  <c r="G524" i="55"/>
  <c r="D524" i="55" s="1"/>
  <c r="G523" i="55"/>
  <c r="D523" i="55" s="1"/>
  <c r="G522" i="55"/>
  <c r="D522" i="55" s="1"/>
  <c r="G521" i="55"/>
  <c r="D521" i="55" s="1"/>
  <c r="G520" i="55"/>
  <c r="D520" i="55" s="1"/>
  <c r="G519" i="55"/>
  <c r="G518" i="55"/>
  <c r="D518" i="55" s="1"/>
  <c r="G517" i="55"/>
  <c r="D517" i="55" s="1"/>
  <c r="G516" i="55"/>
  <c r="D516" i="55" s="1"/>
  <c r="G515" i="55"/>
  <c r="D515" i="55" s="1"/>
  <c r="G514" i="55"/>
  <c r="D514" i="55" s="1"/>
  <c r="G513" i="55"/>
  <c r="D513" i="55" s="1"/>
  <c r="G512" i="55"/>
  <c r="D512" i="55" s="1"/>
  <c r="G511" i="55"/>
  <c r="G510" i="55"/>
  <c r="D510" i="55" s="1"/>
  <c r="G509" i="55"/>
  <c r="D509" i="55" s="1"/>
  <c r="G508" i="55"/>
  <c r="D508" i="55" s="1"/>
  <c r="G507" i="55"/>
  <c r="D507" i="55" s="1"/>
  <c r="G506" i="55"/>
  <c r="D506" i="55" s="1"/>
  <c r="G505" i="55"/>
  <c r="G504" i="55"/>
  <c r="D504" i="55" s="1"/>
  <c r="G503" i="55"/>
  <c r="G499" i="55"/>
  <c r="D499" i="55" s="1"/>
  <c r="G498" i="55"/>
  <c r="D498" i="55" s="1"/>
  <c r="G497" i="55"/>
  <c r="D497" i="55" s="1"/>
  <c r="G496" i="55"/>
  <c r="D496" i="55" s="1"/>
  <c r="G495" i="55"/>
  <c r="D495" i="55" s="1"/>
  <c r="G494" i="55"/>
  <c r="D494" i="55" s="1"/>
  <c r="G493" i="55"/>
  <c r="D493" i="55" s="1"/>
  <c r="G492" i="55"/>
  <c r="G491" i="55"/>
  <c r="D491" i="55" s="1"/>
  <c r="G490" i="55"/>
  <c r="D490" i="55" s="1"/>
  <c r="G489" i="55"/>
  <c r="D489" i="55" s="1"/>
  <c r="G488" i="55"/>
  <c r="D488" i="55" s="1"/>
  <c r="G487" i="55"/>
  <c r="D487" i="55" s="1"/>
  <c r="G486" i="55"/>
  <c r="D486" i="55" s="1"/>
  <c r="G485" i="55"/>
  <c r="D485" i="55" s="1"/>
  <c r="G484" i="55"/>
  <c r="G483" i="55"/>
  <c r="D483" i="55" s="1"/>
  <c r="G482" i="55"/>
  <c r="D482" i="55" s="1"/>
  <c r="G481" i="55"/>
  <c r="D481" i="55" s="1"/>
  <c r="G480" i="55"/>
  <c r="D480" i="55" s="1"/>
  <c r="G479" i="55"/>
  <c r="D479" i="55" s="1"/>
  <c r="G478" i="55"/>
  <c r="D478" i="55" s="1"/>
  <c r="G477" i="55"/>
  <c r="D477" i="55" s="1"/>
  <c r="G476" i="55"/>
  <c r="G475" i="55"/>
  <c r="D475" i="55" s="1"/>
  <c r="G474" i="55"/>
  <c r="D474" i="55" s="1"/>
  <c r="G473" i="55"/>
  <c r="D473" i="55" s="1"/>
  <c r="G472" i="55"/>
  <c r="D472" i="55" s="1"/>
  <c r="G471" i="55"/>
  <c r="D471" i="55" s="1"/>
  <c r="G470" i="55"/>
  <c r="D470" i="55" s="1"/>
  <c r="G469" i="55"/>
  <c r="D469" i="55" s="1"/>
  <c r="G468" i="55"/>
  <c r="G467" i="55"/>
  <c r="D467" i="55" s="1"/>
  <c r="G466" i="55"/>
  <c r="D466" i="55" s="1"/>
  <c r="G465" i="55"/>
  <c r="D465" i="55" s="1"/>
  <c r="G464" i="55"/>
  <c r="D464" i="55" s="1"/>
  <c r="G463" i="55"/>
  <c r="D463" i="55" s="1"/>
  <c r="G462" i="55"/>
  <c r="D462" i="55" s="1"/>
  <c r="G461" i="55"/>
  <c r="D461" i="55" s="1"/>
  <c r="G460" i="55"/>
  <c r="G459" i="55"/>
  <c r="D459" i="55" s="1"/>
  <c r="G458" i="55"/>
  <c r="D458" i="55" s="1"/>
  <c r="G457" i="55"/>
  <c r="D457" i="55" s="1"/>
  <c r="G456" i="55"/>
  <c r="D456" i="55" s="1"/>
  <c r="G455" i="55"/>
  <c r="D455" i="55" s="1"/>
  <c r="G454" i="55"/>
  <c r="G453" i="55"/>
  <c r="D453" i="55" s="1"/>
  <c r="G452" i="55"/>
  <c r="G451" i="55"/>
  <c r="D451" i="55" s="1"/>
  <c r="G450" i="55"/>
  <c r="D450" i="55" s="1"/>
  <c r="G446" i="55"/>
  <c r="D446" i="55" s="1"/>
  <c r="G445" i="55"/>
  <c r="D445" i="55" s="1"/>
  <c r="G444" i="55"/>
  <c r="D444" i="55" s="1"/>
  <c r="G443" i="55"/>
  <c r="G442" i="55"/>
  <c r="D442" i="55" s="1"/>
  <c r="G441" i="55"/>
  <c r="G440" i="55"/>
  <c r="D440" i="55" s="1"/>
  <c r="G439" i="55"/>
  <c r="D439" i="55" s="1"/>
  <c r="G438" i="55"/>
  <c r="D438" i="55" s="1"/>
  <c r="G437" i="55"/>
  <c r="D437" i="55" s="1"/>
  <c r="G436" i="55"/>
  <c r="D436" i="55" s="1"/>
  <c r="G435" i="55"/>
  <c r="D435" i="55" s="1"/>
  <c r="G434" i="55"/>
  <c r="D434" i="55" s="1"/>
  <c r="G433" i="55"/>
  <c r="G432" i="55"/>
  <c r="D432" i="55" s="1"/>
  <c r="G431" i="55"/>
  <c r="G430" i="55"/>
  <c r="D430" i="55" s="1"/>
  <c r="G429" i="55"/>
  <c r="D429" i="55" s="1"/>
  <c r="G428" i="55"/>
  <c r="D428" i="55" s="1"/>
  <c r="G427" i="55"/>
  <c r="D427" i="55" s="1"/>
  <c r="G426" i="55"/>
  <c r="D426" i="55" s="1"/>
  <c r="G425" i="55"/>
  <c r="G424" i="55"/>
  <c r="D424" i="55" s="1"/>
  <c r="G423" i="55"/>
  <c r="D423" i="55" s="1"/>
  <c r="G422" i="55"/>
  <c r="D422" i="55" s="1"/>
  <c r="G421" i="55"/>
  <c r="D421" i="55" s="1"/>
  <c r="G420" i="55"/>
  <c r="D420" i="55" s="1"/>
  <c r="G419" i="55"/>
  <c r="G418" i="55"/>
  <c r="G417" i="55"/>
  <c r="G416" i="55"/>
  <c r="D416" i="55" s="1"/>
  <c r="G415" i="55"/>
  <c r="D415" i="55" s="1"/>
  <c r="G414" i="55"/>
  <c r="D414" i="55" s="1"/>
  <c r="G413" i="55"/>
  <c r="D413" i="55" s="1"/>
  <c r="G412" i="55"/>
  <c r="D412" i="55" s="1"/>
  <c r="G411" i="55"/>
  <c r="D411" i="55" s="1"/>
  <c r="G410" i="55"/>
  <c r="D410" i="55" s="1"/>
  <c r="G409" i="55"/>
  <c r="G408" i="55"/>
  <c r="D408" i="55" s="1"/>
  <c r="G407" i="55"/>
  <c r="G406" i="55"/>
  <c r="D406" i="55" s="1"/>
  <c r="G405" i="55"/>
  <c r="D405" i="55" s="1"/>
  <c r="G404" i="55"/>
  <c r="D404" i="55" s="1"/>
  <c r="G403" i="55"/>
  <c r="G402" i="55"/>
  <c r="D402" i="55" s="1"/>
  <c r="G401" i="55"/>
  <c r="G400" i="55"/>
  <c r="D400" i="55" s="1"/>
  <c r="G399" i="55"/>
  <c r="D399" i="55" s="1"/>
  <c r="G398" i="55"/>
  <c r="D398" i="55" s="1"/>
  <c r="G397" i="55"/>
  <c r="D397" i="55" s="1"/>
  <c r="G393" i="55"/>
  <c r="D393" i="55" s="1"/>
  <c r="G392" i="55"/>
  <c r="G391" i="55"/>
  <c r="D391" i="55" s="1"/>
  <c r="G390" i="55"/>
  <c r="G389" i="55"/>
  <c r="D389" i="55" s="1"/>
  <c r="G388" i="55"/>
  <c r="G387" i="55"/>
  <c r="D387" i="55" s="1"/>
  <c r="G386" i="55"/>
  <c r="D386" i="55" s="1"/>
  <c r="G385" i="55"/>
  <c r="D385" i="55" s="1"/>
  <c r="G384" i="55"/>
  <c r="D384" i="55" s="1"/>
  <c r="G383" i="55"/>
  <c r="D383" i="55" s="1"/>
  <c r="G382" i="55"/>
  <c r="G381" i="55"/>
  <c r="D381" i="55" s="1"/>
  <c r="G380" i="55"/>
  <c r="G379" i="55"/>
  <c r="D379" i="55" s="1"/>
  <c r="G378" i="55"/>
  <c r="D378" i="55" s="1"/>
  <c r="G377" i="55"/>
  <c r="D377" i="55" s="1"/>
  <c r="G376" i="55"/>
  <c r="G375" i="55"/>
  <c r="G374" i="55"/>
  <c r="G373" i="55"/>
  <c r="D373" i="55" s="1"/>
  <c r="G372" i="55"/>
  <c r="D372" i="55" s="1"/>
  <c r="G371" i="55"/>
  <c r="D371" i="55" s="1"/>
  <c r="G370" i="55"/>
  <c r="D370" i="55" s="1"/>
  <c r="G369" i="55"/>
  <c r="D369" i="55" s="1"/>
  <c r="G368" i="55"/>
  <c r="D368" i="55" s="1"/>
  <c r="G367" i="55"/>
  <c r="D367" i="55" s="1"/>
  <c r="G366" i="55"/>
  <c r="G365" i="55"/>
  <c r="D365" i="55" s="1"/>
  <c r="G364" i="55"/>
  <c r="D364" i="55" s="1"/>
  <c r="G363" i="55"/>
  <c r="D363" i="55" s="1"/>
  <c r="G362" i="55"/>
  <c r="D362" i="55" s="1"/>
  <c r="G361" i="55"/>
  <c r="D361" i="55" s="1"/>
  <c r="G360" i="55"/>
  <c r="D360" i="55" s="1"/>
  <c r="G359" i="55"/>
  <c r="D359" i="55" s="1"/>
  <c r="G358" i="55"/>
  <c r="G357" i="55"/>
  <c r="D357" i="55" s="1"/>
  <c r="G356" i="55"/>
  <c r="D356" i="55" s="1"/>
  <c r="G355" i="55"/>
  <c r="D355" i="55" s="1"/>
  <c r="G354" i="55"/>
  <c r="D354" i="55" s="1"/>
  <c r="G353" i="55"/>
  <c r="D353" i="55" s="1"/>
  <c r="G352" i="55"/>
  <c r="D352" i="55" s="1"/>
  <c r="G351" i="55"/>
  <c r="D351" i="55" s="1"/>
  <c r="G350" i="55"/>
  <c r="G349" i="55"/>
  <c r="D349" i="55" s="1"/>
  <c r="G348" i="55"/>
  <c r="D348" i="55" s="1"/>
  <c r="G347" i="55"/>
  <c r="D347" i="55" s="1"/>
  <c r="G346" i="55"/>
  <c r="D346" i="55" s="1"/>
  <c r="G345" i="55"/>
  <c r="D345" i="55" s="1"/>
  <c r="G344" i="55"/>
  <c r="D344" i="55" s="1"/>
  <c r="G340" i="55"/>
  <c r="D340" i="55" s="1"/>
  <c r="G339" i="55"/>
  <c r="G338" i="55"/>
  <c r="D338" i="55" s="1"/>
  <c r="G337" i="55"/>
  <c r="D337" i="55" s="1"/>
  <c r="G336" i="55"/>
  <c r="D336" i="55" s="1"/>
  <c r="G335" i="55"/>
  <c r="D335" i="55" s="1"/>
  <c r="G334" i="55"/>
  <c r="D334" i="55" s="1"/>
  <c r="G333" i="55"/>
  <c r="D333" i="55" s="1"/>
  <c r="G332" i="55"/>
  <c r="D332" i="55" s="1"/>
  <c r="G331" i="55"/>
  <c r="G330" i="55"/>
  <c r="D330" i="55" s="1"/>
  <c r="G329" i="55"/>
  <c r="G328" i="55"/>
  <c r="D328" i="55" s="1"/>
  <c r="G327" i="55"/>
  <c r="D327" i="55" s="1"/>
  <c r="G326" i="55"/>
  <c r="D326" i="55" s="1"/>
  <c r="G325" i="55"/>
  <c r="G324" i="55"/>
  <c r="D324" i="55" s="1"/>
  <c r="G323" i="55"/>
  <c r="G322" i="55"/>
  <c r="D322" i="55" s="1"/>
  <c r="G321" i="55"/>
  <c r="D321" i="55" s="1"/>
  <c r="G320" i="55"/>
  <c r="D320" i="55" s="1"/>
  <c r="G319" i="55"/>
  <c r="D319" i="55" s="1"/>
  <c r="G318" i="55"/>
  <c r="D318" i="55" s="1"/>
  <c r="G317" i="55"/>
  <c r="D317" i="55" s="1"/>
  <c r="G316" i="55"/>
  <c r="D316" i="55" s="1"/>
  <c r="G315" i="55"/>
  <c r="G314" i="55"/>
  <c r="D314" i="55" s="1"/>
  <c r="G313" i="55"/>
  <c r="D313" i="55" s="1"/>
  <c r="G312" i="55"/>
  <c r="D312" i="55" s="1"/>
  <c r="G311" i="55"/>
  <c r="D311" i="55" s="1"/>
  <c r="G310" i="55"/>
  <c r="D310" i="55" s="1"/>
  <c r="G309" i="55"/>
  <c r="D309" i="55" s="1"/>
  <c r="G308" i="55"/>
  <c r="D308" i="55" s="1"/>
  <c r="G307" i="55"/>
  <c r="G306" i="55"/>
  <c r="D306" i="55" s="1"/>
  <c r="G305" i="55"/>
  <c r="D305" i="55" s="1"/>
  <c r="G304" i="55"/>
  <c r="D304" i="55" s="1"/>
  <c r="G303" i="55"/>
  <c r="D303" i="55" s="1"/>
  <c r="G302" i="55"/>
  <c r="D302" i="55" s="1"/>
  <c r="G301" i="55"/>
  <c r="G300" i="55"/>
  <c r="D300" i="55" s="1"/>
  <c r="G299" i="55"/>
  <c r="G298" i="55"/>
  <c r="D298" i="55" s="1"/>
  <c r="G297" i="55"/>
  <c r="D297" i="55" s="1"/>
  <c r="G296" i="55"/>
  <c r="D296" i="55" s="1"/>
  <c r="G295" i="55"/>
  <c r="D295" i="55" s="1"/>
  <c r="G294" i="55"/>
  <c r="D294" i="55" s="1"/>
  <c r="G293" i="55"/>
  <c r="D293" i="55" s="1"/>
  <c r="G292" i="55"/>
  <c r="D292" i="55" s="1"/>
  <c r="G291" i="55"/>
  <c r="G284" i="55"/>
  <c r="D284" i="55" s="1"/>
  <c r="G283" i="55"/>
  <c r="D283" i="55" s="1"/>
  <c r="G282" i="55"/>
  <c r="D282" i="55" s="1"/>
  <c r="G281" i="55"/>
  <c r="D281" i="55" s="1"/>
  <c r="G280" i="55"/>
  <c r="D280" i="55" s="1"/>
  <c r="G279" i="55"/>
  <c r="D279" i="55" s="1"/>
  <c r="G278" i="55"/>
  <c r="D278" i="55" s="1"/>
  <c r="G277" i="55"/>
  <c r="G276" i="55"/>
  <c r="D276" i="55" s="1"/>
  <c r="G275" i="55"/>
  <c r="G274" i="55"/>
  <c r="D274" i="55" s="1"/>
  <c r="G273" i="55"/>
  <c r="D273" i="55" s="1"/>
  <c r="G272" i="55"/>
  <c r="D272" i="55" s="1"/>
  <c r="G271" i="55"/>
  <c r="G270" i="55"/>
  <c r="D270" i="55" s="1"/>
  <c r="G269" i="55"/>
  <c r="G268" i="55"/>
  <c r="D268" i="55" s="1"/>
  <c r="G267" i="55"/>
  <c r="D267" i="55" s="1"/>
  <c r="G266" i="55"/>
  <c r="D266" i="55" s="1"/>
  <c r="G265" i="55"/>
  <c r="D265" i="55" s="1"/>
  <c r="G264" i="55"/>
  <c r="D264" i="55" s="1"/>
  <c r="G263" i="55"/>
  <c r="G262" i="55"/>
  <c r="D262" i="55" s="1"/>
  <c r="G261" i="55"/>
  <c r="G260" i="55"/>
  <c r="D260" i="55" s="1"/>
  <c r="G259" i="55"/>
  <c r="D259" i="55" s="1"/>
  <c r="G258" i="55"/>
  <c r="D258" i="55" s="1"/>
  <c r="G257" i="55"/>
  <c r="D257" i="55" s="1"/>
  <c r="G256" i="55"/>
  <c r="D256" i="55" s="1"/>
  <c r="G255" i="55"/>
  <c r="D255" i="55" s="1"/>
  <c r="G254" i="55"/>
  <c r="D254" i="55" s="1"/>
  <c r="G253" i="55"/>
  <c r="G252" i="55"/>
  <c r="D252" i="55" s="1"/>
  <c r="G251" i="55"/>
  <c r="G250" i="55"/>
  <c r="D250" i="55" s="1"/>
  <c r="G249" i="55"/>
  <c r="D249" i="55" s="1"/>
  <c r="G248" i="55"/>
  <c r="D248" i="55" s="1"/>
  <c r="G247" i="55"/>
  <c r="D247" i="55" s="1"/>
  <c r="G246" i="55"/>
  <c r="D246" i="55" s="1"/>
  <c r="G245" i="55"/>
  <c r="G244" i="55"/>
  <c r="D244" i="55" s="1"/>
  <c r="G243" i="55"/>
  <c r="D243" i="55" s="1"/>
  <c r="G242" i="55"/>
  <c r="D242" i="55" s="1"/>
  <c r="G241" i="55"/>
  <c r="D241" i="55" s="1"/>
  <c r="G240" i="55"/>
  <c r="D240" i="55" s="1"/>
  <c r="G239" i="55"/>
  <c r="D239" i="55" s="1"/>
  <c r="G238" i="55"/>
  <c r="D238" i="55" s="1"/>
  <c r="G237" i="55"/>
  <c r="G236" i="55"/>
  <c r="D236" i="55" s="1"/>
  <c r="G235" i="55"/>
  <c r="D235" i="55" s="1"/>
  <c r="G231" i="55"/>
  <c r="D231" i="55" s="1"/>
  <c r="G230" i="55"/>
  <c r="D230" i="55" s="1"/>
  <c r="G229" i="55"/>
  <c r="D229" i="55" s="1"/>
  <c r="G228" i="55"/>
  <c r="G227" i="55"/>
  <c r="G226" i="55"/>
  <c r="G225" i="55"/>
  <c r="D225" i="55" s="1"/>
  <c r="G224" i="55"/>
  <c r="G223" i="55"/>
  <c r="D223" i="55" s="1"/>
  <c r="G222" i="55"/>
  <c r="D222" i="55" s="1"/>
  <c r="G221" i="55"/>
  <c r="D221" i="55" s="1"/>
  <c r="G220" i="55"/>
  <c r="G219" i="55"/>
  <c r="D219" i="55" s="1"/>
  <c r="G218" i="55"/>
  <c r="G217" i="55"/>
  <c r="D217" i="55" s="1"/>
  <c r="G216" i="55"/>
  <c r="D216" i="55" s="1"/>
  <c r="G215" i="55"/>
  <c r="D215" i="55" s="1"/>
  <c r="G214" i="55"/>
  <c r="D214" i="55" s="1"/>
  <c r="G213" i="55"/>
  <c r="D213" i="55" s="1"/>
  <c r="G212" i="55"/>
  <c r="D212" i="55" s="1"/>
  <c r="G211" i="55"/>
  <c r="D211" i="55" s="1"/>
  <c r="G210" i="55"/>
  <c r="G209" i="55"/>
  <c r="D209" i="55" s="1"/>
  <c r="G208" i="55"/>
  <c r="D208" i="55" s="1"/>
  <c r="G207" i="55"/>
  <c r="D207" i="55" s="1"/>
  <c r="G206" i="55"/>
  <c r="D206" i="55" s="1"/>
  <c r="G205" i="55"/>
  <c r="D205" i="55" s="1"/>
  <c r="G204" i="55"/>
  <c r="D204" i="55" s="1"/>
  <c r="G203" i="55"/>
  <c r="D203" i="55" s="1"/>
  <c r="G202" i="55"/>
  <c r="G201" i="55"/>
  <c r="D201" i="55" s="1"/>
  <c r="G200" i="55"/>
  <c r="D200" i="55" s="1"/>
  <c r="G199" i="55"/>
  <c r="D199" i="55" s="1"/>
  <c r="G198" i="55"/>
  <c r="D198" i="55" s="1"/>
  <c r="G197" i="55"/>
  <c r="D197" i="55" s="1"/>
  <c r="G196" i="55"/>
  <c r="D196" i="55" s="1"/>
  <c r="G195" i="55"/>
  <c r="D195" i="55" s="1"/>
  <c r="G194" i="55"/>
  <c r="G193" i="55"/>
  <c r="D193" i="55" s="1"/>
  <c r="G192" i="55"/>
  <c r="D192" i="55" s="1"/>
  <c r="G191" i="55"/>
  <c r="D191" i="55" s="1"/>
  <c r="G190" i="55"/>
  <c r="D190" i="55" s="1"/>
  <c r="G189" i="55"/>
  <c r="D189" i="55" s="1"/>
  <c r="G188" i="55"/>
  <c r="D188" i="55" s="1"/>
  <c r="G187" i="55"/>
  <c r="D187" i="55" s="1"/>
  <c r="G186" i="55"/>
  <c r="G185" i="55"/>
  <c r="D185" i="55" s="1"/>
  <c r="G184" i="55"/>
  <c r="G183" i="55"/>
  <c r="D183" i="55" s="1"/>
  <c r="G182" i="55"/>
  <c r="D182" i="55" s="1"/>
  <c r="G178" i="55"/>
  <c r="D178" i="55" s="1"/>
  <c r="G177" i="55"/>
  <c r="D177" i="55" s="1"/>
  <c r="G176" i="55"/>
  <c r="D176" i="55" s="1"/>
  <c r="G175" i="55"/>
  <c r="G174" i="55"/>
  <c r="D174" i="55" s="1"/>
  <c r="G173" i="55"/>
  <c r="G172" i="55"/>
  <c r="D172" i="55" s="1"/>
  <c r="G171" i="55"/>
  <c r="D171" i="55" s="1"/>
  <c r="G170" i="55"/>
  <c r="D170" i="55" s="1"/>
  <c r="G169" i="55"/>
  <c r="D169" i="55" s="1"/>
  <c r="G168" i="55"/>
  <c r="D168" i="55" s="1"/>
  <c r="G167" i="55"/>
  <c r="G166" i="55"/>
  <c r="D166" i="55" s="1"/>
  <c r="G165" i="55"/>
  <c r="D165" i="55" s="1"/>
  <c r="G164" i="55"/>
  <c r="D164" i="55" s="1"/>
  <c r="G163" i="55"/>
  <c r="D163" i="55" s="1"/>
  <c r="G162" i="55"/>
  <c r="D162" i="55" s="1"/>
  <c r="G161" i="55"/>
  <c r="G160" i="55"/>
  <c r="D160" i="55" s="1"/>
  <c r="G159" i="55"/>
  <c r="G158" i="55"/>
  <c r="D158" i="55" s="1"/>
  <c r="G157" i="55"/>
  <c r="D157" i="55" s="1"/>
  <c r="G156" i="55"/>
  <c r="D156" i="55" s="1"/>
  <c r="G155" i="55"/>
  <c r="D155" i="55" s="1"/>
  <c r="G154" i="55"/>
  <c r="D154" i="55" s="1"/>
  <c r="G153" i="55"/>
  <c r="D153" i="55" s="1"/>
  <c r="G152" i="55"/>
  <c r="D152" i="55" s="1"/>
  <c r="G151" i="55"/>
  <c r="G150" i="55"/>
  <c r="D150" i="55" s="1"/>
  <c r="G149" i="55"/>
  <c r="D149" i="55" s="1"/>
  <c r="G148" i="55"/>
  <c r="D148" i="55" s="1"/>
  <c r="G147" i="55"/>
  <c r="D147" i="55" s="1"/>
  <c r="G146" i="55"/>
  <c r="D146" i="55" s="1"/>
  <c r="G145" i="55"/>
  <c r="G144" i="55"/>
  <c r="D144" i="55" s="1"/>
  <c r="G143" i="55"/>
  <c r="G142" i="55"/>
  <c r="D142" i="55" s="1"/>
  <c r="G141" i="55"/>
  <c r="D141" i="55" s="1"/>
  <c r="G140" i="55"/>
  <c r="D140" i="55" s="1"/>
  <c r="G139" i="55"/>
  <c r="D139" i="55" s="1"/>
  <c r="G138" i="55"/>
  <c r="D138" i="55" s="1"/>
  <c r="G137" i="55"/>
  <c r="D137" i="55" s="1"/>
  <c r="G136" i="55"/>
  <c r="D136" i="55" s="1"/>
  <c r="G135" i="55"/>
  <c r="G134" i="55"/>
  <c r="G133" i="55"/>
  <c r="D133" i="55" s="1"/>
  <c r="G132" i="55"/>
  <c r="D132" i="55" s="1"/>
  <c r="G131" i="55"/>
  <c r="D131" i="55" s="1"/>
  <c r="G130" i="55"/>
  <c r="D130" i="55" s="1"/>
  <c r="G129" i="55"/>
  <c r="D129" i="55" s="1"/>
  <c r="G125" i="55"/>
  <c r="D125" i="55" s="1"/>
  <c r="G124" i="55"/>
  <c r="G123" i="55"/>
  <c r="G122" i="55"/>
  <c r="D122" i="55" s="1"/>
  <c r="G121" i="55"/>
  <c r="D121" i="55" s="1"/>
  <c r="G120" i="55"/>
  <c r="D120" i="55" s="1"/>
  <c r="G119" i="55"/>
  <c r="D119" i="55" s="1"/>
  <c r="G118" i="55"/>
  <c r="D118" i="55" s="1"/>
  <c r="G117" i="55"/>
  <c r="D117" i="55" s="1"/>
  <c r="G116" i="55"/>
  <c r="G115" i="55"/>
  <c r="D115" i="55" s="1"/>
  <c r="G114" i="55"/>
  <c r="D114" i="55" s="1"/>
  <c r="G113" i="55"/>
  <c r="D113" i="55" s="1"/>
  <c r="G112" i="55"/>
  <c r="D112" i="55" s="1"/>
  <c r="G111" i="55"/>
  <c r="D111" i="55" s="1"/>
  <c r="G110" i="55"/>
  <c r="D110" i="55" s="1"/>
  <c r="G109" i="55"/>
  <c r="D109" i="55" s="1"/>
  <c r="G108" i="55"/>
  <c r="G107" i="55"/>
  <c r="D107" i="55" s="1"/>
  <c r="G106" i="55"/>
  <c r="G105" i="55"/>
  <c r="D105" i="55" s="1"/>
  <c r="G104" i="55"/>
  <c r="D104" i="55" s="1"/>
  <c r="G103" i="55"/>
  <c r="D103" i="55" s="1"/>
  <c r="G102" i="55"/>
  <c r="D102" i="55" s="1"/>
  <c r="G101" i="55"/>
  <c r="D101" i="55" s="1"/>
  <c r="G100" i="55"/>
  <c r="G99" i="55"/>
  <c r="D99" i="55" s="1"/>
  <c r="G98" i="55"/>
  <c r="D98" i="55" s="1"/>
  <c r="G97" i="55"/>
  <c r="D97" i="55" s="1"/>
  <c r="G96" i="55"/>
  <c r="D96" i="55" s="1"/>
  <c r="G95" i="55"/>
  <c r="D95" i="55" s="1"/>
  <c r="G94" i="55"/>
  <c r="D94" i="55" s="1"/>
  <c r="G93" i="55"/>
  <c r="D93" i="55" s="1"/>
  <c r="G92" i="55"/>
  <c r="G91" i="55"/>
  <c r="G90" i="55"/>
  <c r="D90" i="55" s="1"/>
  <c r="G89" i="55"/>
  <c r="D89" i="55" s="1"/>
  <c r="G88" i="55"/>
  <c r="D88" i="55" s="1"/>
  <c r="G87" i="55"/>
  <c r="D87" i="55" s="1"/>
  <c r="G86" i="55"/>
  <c r="D86" i="55" s="1"/>
  <c r="G85" i="55"/>
  <c r="D85" i="55" s="1"/>
  <c r="G84" i="55"/>
  <c r="G83" i="55"/>
  <c r="D83" i="55" s="1"/>
  <c r="G82" i="55"/>
  <c r="D82" i="55" s="1"/>
  <c r="G81" i="55"/>
  <c r="D81" i="55" s="1"/>
  <c r="G80" i="55"/>
  <c r="D80" i="55" s="1"/>
  <c r="G79" i="55"/>
  <c r="D79" i="55" s="1"/>
  <c r="G78" i="55"/>
  <c r="D78" i="55" s="1"/>
  <c r="G77" i="55"/>
  <c r="D77" i="55" s="1"/>
  <c r="G76" i="55"/>
  <c r="G72" i="55"/>
  <c r="D72" i="55" s="1"/>
  <c r="G71" i="55"/>
  <c r="G70" i="55"/>
  <c r="D70" i="55" s="1"/>
  <c r="G69" i="55"/>
  <c r="D69" i="55" s="1"/>
  <c r="G68" i="55"/>
  <c r="D68" i="55" s="1"/>
  <c r="G67" i="55"/>
  <c r="D67" i="55" s="1"/>
  <c r="G66" i="55"/>
  <c r="D66" i="55" s="1"/>
  <c r="G65" i="55"/>
  <c r="G64" i="55"/>
  <c r="D64" i="55" s="1"/>
  <c r="G63" i="55"/>
  <c r="D63" i="55" s="1"/>
  <c r="G62" i="55"/>
  <c r="D62" i="55" s="1"/>
  <c r="G61" i="55"/>
  <c r="D61" i="55" s="1"/>
  <c r="G60" i="55"/>
  <c r="D60" i="55" s="1"/>
  <c r="G59" i="55"/>
  <c r="D59" i="55" s="1"/>
  <c r="G58" i="55"/>
  <c r="D58" i="55" s="1"/>
  <c r="G57" i="55"/>
  <c r="G56" i="55"/>
  <c r="D56" i="55" s="1"/>
  <c r="G55" i="55"/>
  <c r="D55" i="55" s="1"/>
  <c r="G54" i="55"/>
  <c r="D54" i="55" s="1"/>
  <c r="G53" i="55"/>
  <c r="D53" i="55" s="1"/>
  <c r="G52" i="55"/>
  <c r="D52" i="55" s="1"/>
  <c r="G51" i="55"/>
  <c r="D51" i="55" s="1"/>
  <c r="G50" i="55"/>
  <c r="D50" i="55" s="1"/>
  <c r="G49" i="55"/>
  <c r="G48" i="55"/>
  <c r="D48" i="55" s="1"/>
  <c r="G47" i="55"/>
  <c r="D47" i="55" s="1"/>
  <c r="G46" i="55"/>
  <c r="D46" i="55" s="1"/>
  <c r="G45" i="55"/>
  <c r="D45" i="55" s="1"/>
  <c r="G44" i="55"/>
  <c r="D44" i="55" s="1"/>
  <c r="G43" i="55"/>
  <c r="D43" i="55" s="1"/>
  <c r="G42" i="55"/>
  <c r="D42" i="55" s="1"/>
  <c r="G41" i="55"/>
  <c r="G40" i="55"/>
  <c r="D40" i="55" s="1"/>
  <c r="G39" i="55"/>
  <c r="D39" i="55" s="1"/>
  <c r="G38" i="55"/>
  <c r="D38" i="55" s="1"/>
  <c r="G37" i="55"/>
  <c r="D37" i="55" s="1"/>
  <c r="G36" i="55"/>
  <c r="D36" i="55" s="1"/>
  <c r="G35" i="55"/>
  <c r="D35" i="55" s="1"/>
  <c r="G34" i="55"/>
  <c r="D34" i="55" s="1"/>
  <c r="G33" i="55"/>
  <c r="G32" i="55"/>
  <c r="D32" i="55" s="1"/>
  <c r="G31" i="55"/>
  <c r="D31" i="55" s="1"/>
  <c r="G30" i="55"/>
  <c r="D30" i="55" s="1"/>
  <c r="G29" i="55"/>
  <c r="D29" i="55" s="1"/>
  <c r="G28" i="55"/>
  <c r="D28" i="55" s="1"/>
  <c r="G27" i="55"/>
  <c r="D27" i="55" s="1"/>
  <c r="G26" i="55"/>
  <c r="D26" i="55" s="1"/>
  <c r="G25" i="55"/>
  <c r="G24" i="55"/>
  <c r="D24" i="55" s="1"/>
  <c r="G23" i="55"/>
  <c r="D23" i="55" s="1"/>
  <c r="D1356" i="55"/>
  <c r="D1354" i="55"/>
  <c r="D1353" i="55"/>
  <c r="D1352" i="55"/>
  <c r="D1348" i="55"/>
  <c r="D1346" i="55"/>
  <c r="D1345" i="55"/>
  <c r="D1340" i="55"/>
  <c r="D1338" i="55"/>
  <c r="D1337" i="55"/>
  <c r="D1336" i="55"/>
  <c r="D1332" i="55"/>
  <c r="D1330" i="55"/>
  <c r="D1329" i="55"/>
  <c r="D1324" i="55"/>
  <c r="D1322" i="55"/>
  <c r="D1321" i="55"/>
  <c r="D1320" i="55"/>
  <c r="D1316" i="55"/>
  <c r="D1314" i="55"/>
  <c r="D1313" i="55"/>
  <c r="D1308" i="55"/>
  <c r="D1303" i="55"/>
  <c r="D1302" i="55"/>
  <c r="D1301" i="55"/>
  <c r="D1295" i="55"/>
  <c r="D1294" i="55"/>
  <c r="D1289" i="55"/>
  <c r="D1287" i="55"/>
  <c r="D1286" i="55"/>
  <c r="D1285" i="55"/>
  <c r="D1281" i="55"/>
  <c r="D1279" i="55"/>
  <c r="D1278" i="55"/>
  <c r="D1271" i="55"/>
  <c r="D1270" i="55"/>
  <c r="D1269" i="55"/>
  <c r="D1265" i="55"/>
  <c r="D1263" i="55"/>
  <c r="D1262" i="55"/>
  <c r="D1257" i="55"/>
  <c r="D1255" i="55"/>
  <c r="D1251" i="55"/>
  <c r="D1250" i="55"/>
  <c r="D1246" i="55"/>
  <c r="D1244" i="55"/>
  <c r="D1243" i="55"/>
  <c r="D1242" i="55"/>
  <c r="D1238" i="55"/>
  <c r="D1236" i="55"/>
  <c r="D1235" i="55"/>
  <c r="D1230" i="55"/>
  <c r="D1228" i="55"/>
  <c r="D1227" i="55"/>
  <c r="D1226" i="55"/>
  <c r="D1222" i="55"/>
  <c r="D1220" i="55"/>
  <c r="D1219" i="55"/>
  <c r="D1218" i="55"/>
  <c r="D1214" i="55"/>
  <c r="D1212" i="55"/>
  <c r="D1211" i="55"/>
  <c r="D1206" i="55"/>
  <c r="D1204" i="55"/>
  <c r="D1203" i="55"/>
  <c r="D1202" i="55"/>
  <c r="D1197" i="55"/>
  <c r="D1194" i="55"/>
  <c r="D1193" i="55"/>
  <c r="D1189" i="55"/>
  <c r="D1188" i="55"/>
  <c r="D1187" i="55"/>
  <c r="D1186" i="55"/>
  <c r="D1185" i="55"/>
  <c r="D1181" i="55"/>
  <c r="D1179" i="55"/>
  <c r="D1178" i="55"/>
  <c r="D1173" i="55"/>
  <c r="D1172" i="55"/>
  <c r="D1171" i="55"/>
  <c r="D1170" i="55"/>
  <c r="D1169" i="55"/>
  <c r="D1165" i="55"/>
  <c r="D1163" i="55"/>
  <c r="D1162" i="55"/>
  <c r="D1161" i="55"/>
  <c r="D1157" i="55"/>
  <c r="D1155" i="55"/>
  <c r="D1154" i="55"/>
  <c r="D1153" i="55"/>
  <c r="D1149" i="55"/>
  <c r="D1144" i="55"/>
  <c r="D1143" i="55"/>
  <c r="D1142" i="55"/>
  <c r="D1138" i="55"/>
  <c r="D1136" i="55"/>
  <c r="D1135" i="55"/>
  <c r="D1134" i="55"/>
  <c r="D1130" i="55"/>
  <c r="D1128" i="55"/>
  <c r="D1127" i="55"/>
  <c r="D1126" i="55"/>
  <c r="D1122" i="55"/>
  <c r="D1120" i="55"/>
  <c r="D1119" i="55"/>
  <c r="D1118" i="55"/>
  <c r="D1114" i="55"/>
  <c r="D1112" i="55"/>
  <c r="D1111" i="55"/>
  <c r="D1110" i="55"/>
  <c r="D1106" i="55"/>
  <c r="D1105" i="55"/>
  <c r="D1104" i="55"/>
  <c r="D1103" i="55"/>
  <c r="D1102" i="55"/>
  <c r="D1098" i="55"/>
  <c r="D1089" i="55"/>
  <c r="D1088" i="55"/>
  <c r="D1085" i="55"/>
  <c r="D1084" i="55"/>
  <c r="D1083" i="55"/>
  <c r="D1082" i="55"/>
  <c r="D1080" i="55"/>
  <c r="D1076" i="55"/>
  <c r="D1074" i="55"/>
  <c r="D1073" i="55"/>
  <c r="D1072" i="55"/>
  <c r="D1068" i="55"/>
  <c r="D1067" i="55"/>
  <c r="D1065" i="55"/>
  <c r="D1064" i="55"/>
  <c r="D1060" i="55"/>
  <c r="D1058" i="55"/>
  <c r="D1057" i="55"/>
  <c r="D1052" i="55"/>
  <c r="D1051" i="55"/>
  <c r="D1050" i="55"/>
  <c r="D1049" i="55"/>
  <c r="D1048" i="55"/>
  <c r="D1046" i="55"/>
  <c r="D1044" i="55"/>
  <c r="D1043" i="55"/>
  <c r="D1040" i="55"/>
  <c r="D1033" i="55"/>
  <c r="D1032" i="55"/>
  <c r="D1031" i="55"/>
  <c r="D1030" i="55"/>
  <c r="D1029" i="55"/>
  <c r="D1025" i="55"/>
  <c r="D1023" i="55"/>
  <c r="D1022" i="55"/>
  <c r="D1021" i="55"/>
  <c r="D1017" i="55"/>
  <c r="D1016" i="55"/>
  <c r="D1015" i="55"/>
  <c r="D1013" i="55"/>
  <c r="D1009" i="55"/>
  <c r="D1008" i="55"/>
  <c r="D1007" i="55"/>
  <c r="D1006" i="55"/>
  <c r="D1001" i="55"/>
  <c r="D999" i="55"/>
  <c r="D998" i="55"/>
  <c r="D997" i="55"/>
  <c r="D993" i="55"/>
  <c r="D992" i="55"/>
  <c r="D991" i="55"/>
  <c r="D990" i="55"/>
  <c r="D989" i="55"/>
  <c r="D982" i="55"/>
  <c r="D981" i="55"/>
  <c r="D980" i="55"/>
  <c r="D979" i="55"/>
  <c r="D978" i="55"/>
  <c r="D974" i="55"/>
  <c r="D972" i="55"/>
  <c r="D970" i="55"/>
  <c r="D966" i="55"/>
  <c r="D965" i="55"/>
  <c r="D964" i="55"/>
  <c r="D963" i="55"/>
  <c r="D958" i="55"/>
  <c r="D956" i="55"/>
  <c r="D955" i="55"/>
  <c r="D954" i="55"/>
  <c r="D950" i="55"/>
  <c r="D949" i="55"/>
  <c r="D948" i="55"/>
  <c r="D947" i="55"/>
  <c r="D946" i="55"/>
  <c r="D942" i="55"/>
  <c r="D940" i="55"/>
  <c r="D939" i="55"/>
  <c r="D938" i="55"/>
  <c r="D934" i="55"/>
  <c r="D930" i="55"/>
  <c r="D929" i="55"/>
  <c r="D923" i="55"/>
  <c r="D922" i="55"/>
  <c r="D921" i="55"/>
  <c r="D917" i="55"/>
  <c r="D915" i="55"/>
  <c r="D913" i="55"/>
  <c r="D907" i="55"/>
  <c r="D906" i="55"/>
  <c r="D905" i="55"/>
  <c r="D901" i="55"/>
  <c r="D900" i="55"/>
  <c r="D899" i="55"/>
  <c r="D898" i="55"/>
  <c r="D897" i="55"/>
  <c r="D893" i="55"/>
  <c r="D891" i="55"/>
  <c r="D890" i="55"/>
  <c r="D889" i="55"/>
  <c r="D885" i="55"/>
  <c r="D883" i="55"/>
  <c r="D882" i="55"/>
  <c r="D881" i="55"/>
  <c r="D875" i="55"/>
  <c r="D872" i="55"/>
  <c r="D871" i="55"/>
  <c r="D870" i="55"/>
  <c r="D864" i="55"/>
  <c r="D863" i="55"/>
  <c r="D856" i="55"/>
  <c r="D855" i="55"/>
  <c r="D854" i="55"/>
  <c r="D848" i="55"/>
  <c r="D847" i="55"/>
  <c r="D846" i="55"/>
  <c r="D842" i="55"/>
  <c r="D840" i="55"/>
  <c r="D839" i="55"/>
  <c r="D833" i="55"/>
  <c r="D832" i="55"/>
  <c r="D830" i="55"/>
  <c r="D820" i="55"/>
  <c r="D818" i="55"/>
  <c r="D815" i="55"/>
  <c r="D811" i="55"/>
  <c r="D810" i="55"/>
  <c r="D809" i="55"/>
  <c r="D804" i="55"/>
  <c r="D802" i="55"/>
  <c r="D800" i="55"/>
  <c r="D799" i="55"/>
  <c r="D797" i="55"/>
  <c r="D795" i="55"/>
  <c r="D794" i="55"/>
  <c r="D789" i="55"/>
  <c r="D786" i="55"/>
  <c r="D780" i="55"/>
  <c r="D778" i="55"/>
  <c r="D773" i="55"/>
  <c r="D767" i="55"/>
  <c r="D761" i="55"/>
  <c r="D760" i="55"/>
  <c r="D759" i="55"/>
  <c r="D758" i="55"/>
  <c r="D751" i="55"/>
  <c r="D749" i="55"/>
  <c r="D743" i="55"/>
  <c r="D740" i="55"/>
  <c r="D737" i="55"/>
  <c r="D735" i="55"/>
  <c r="D734" i="55"/>
  <c r="D727" i="55"/>
  <c r="D726" i="55"/>
  <c r="D725" i="55"/>
  <c r="D719" i="55"/>
  <c r="D714" i="55"/>
  <c r="D713" i="55"/>
  <c r="D708" i="55"/>
  <c r="D702" i="55"/>
  <c r="D700" i="55"/>
  <c r="D694" i="55"/>
  <c r="D692" i="55"/>
  <c r="D691" i="55"/>
  <c r="D684" i="55"/>
  <c r="D683" i="55"/>
  <c r="D678" i="55"/>
  <c r="D676" i="55"/>
  <c r="D675" i="55"/>
  <c r="D674" i="55"/>
  <c r="D668" i="55"/>
  <c r="D657" i="55"/>
  <c r="D651" i="55"/>
  <c r="D649" i="55"/>
  <c r="D647" i="55"/>
  <c r="D641" i="55"/>
  <c r="D633" i="55"/>
  <c r="D625" i="55"/>
  <c r="D623" i="55"/>
  <c r="D619" i="55"/>
  <c r="D617" i="55"/>
  <c r="D615" i="55"/>
  <c r="D613" i="55"/>
  <c r="D607" i="55"/>
  <c r="D606" i="55"/>
  <c r="D600" i="55"/>
  <c r="D598" i="55"/>
  <c r="D590" i="55"/>
  <c r="D588" i="55"/>
  <c r="D584" i="55"/>
  <c r="D582" i="55"/>
  <c r="D576" i="55"/>
  <c r="D575" i="55"/>
  <c r="D574" i="55"/>
  <c r="D570" i="55"/>
  <c r="D566" i="55"/>
  <c r="D551" i="55"/>
  <c r="D548" i="55"/>
  <c r="D543" i="55"/>
  <c r="D535" i="55"/>
  <c r="D527" i="55"/>
  <c r="D519" i="55"/>
  <c r="D511" i="55"/>
  <c r="D505" i="55"/>
  <c r="D503" i="55"/>
  <c r="D492" i="55"/>
  <c r="D484" i="55"/>
  <c r="D476" i="55"/>
  <c r="D468" i="55"/>
  <c r="D460" i="55"/>
  <c r="D454" i="55"/>
  <c r="D452" i="55"/>
  <c r="D443" i="55"/>
  <c r="D441" i="55"/>
  <c r="D433" i="55"/>
  <c r="D431" i="55"/>
  <c r="D425" i="55"/>
  <c r="D419" i="55"/>
  <c r="D418" i="55"/>
  <c r="D417" i="55"/>
  <c r="D409" i="55"/>
  <c r="D407" i="55"/>
  <c r="D403" i="55"/>
  <c r="D401" i="55"/>
  <c r="D392" i="55"/>
  <c r="D390" i="55"/>
  <c r="D388" i="55"/>
  <c r="D382" i="55"/>
  <c r="D380" i="55"/>
  <c r="D376" i="55"/>
  <c r="D375" i="55"/>
  <c r="D374" i="55"/>
  <c r="D366" i="55"/>
  <c r="D358" i="55"/>
  <c r="D350" i="55"/>
  <c r="D339" i="55"/>
  <c r="D331" i="55"/>
  <c r="D329" i="55"/>
  <c r="D325" i="55"/>
  <c r="D323" i="55"/>
  <c r="D315" i="55"/>
  <c r="D307" i="55"/>
  <c r="D301" i="55"/>
  <c r="D299" i="55"/>
  <c r="D291" i="55"/>
  <c r="D277" i="55"/>
  <c r="D275" i="55"/>
  <c r="D271" i="55"/>
  <c r="D269" i="55"/>
  <c r="D263" i="55"/>
  <c r="D261" i="55"/>
  <c r="D253" i="55"/>
  <c r="D251" i="55"/>
  <c r="D245" i="55"/>
  <c r="D237" i="55"/>
  <c r="D228" i="55"/>
  <c r="D227" i="55"/>
  <c r="D226" i="55"/>
  <c r="D224" i="55"/>
  <c r="D220" i="55"/>
  <c r="D218" i="55"/>
  <c r="D210" i="55"/>
  <c r="D202" i="55"/>
  <c r="D194" i="55"/>
  <c r="D186" i="55"/>
  <c r="D184" i="55"/>
  <c r="D175" i="55"/>
  <c r="D173" i="55"/>
  <c r="D167" i="55"/>
  <c r="D161" i="55"/>
  <c r="D159" i="55"/>
  <c r="D151" i="55"/>
  <c r="D145" i="55"/>
  <c r="D143" i="55"/>
  <c r="D135" i="55"/>
  <c r="D134" i="55"/>
  <c r="D124" i="55"/>
  <c r="D123" i="55"/>
  <c r="D116" i="55"/>
  <c r="D108" i="55"/>
  <c r="D106" i="55"/>
  <c r="D100" i="55"/>
  <c r="D92" i="55"/>
  <c r="D91" i="55"/>
  <c r="D84" i="55"/>
  <c r="D76" i="55"/>
  <c r="D71" i="55"/>
  <c r="D65" i="55"/>
  <c r="D57" i="55"/>
  <c r="D49" i="55"/>
  <c r="D41" i="55"/>
  <c r="D33" i="55"/>
  <c r="D25" i="55"/>
  <c r="H45" i="54"/>
  <c r="G44" i="54"/>
  <c r="F43" i="54"/>
  <c r="E42" i="54"/>
  <c r="D41" i="54"/>
  <c r="H45" i="53"/>
  <c r="G44" i="53"/>
  <c r="F43" i="53"/>
  <c r="E42" i="53"/>
  <c r="D41" i="53"/>
  <c r="H45" i="52"/>
  <c r="G44" i="52"/>
  <c r="F43" i="52"/>
  <c r="E42" i="52"/>
  <c r="D41" i="52"/>
  <c r="H45" i="51"/>
  <c r="G44" i="51"/>
  <c r="F43" i="51"/>
  <c r="E42" i="51"/>
  <c r="D41" i="51"/>
  <c r="H45" i="50"/>
  <c r="G44" i="50"/>
  <c r="F43" i="50"/>
  <c r="E42" i="50"/>
  <c r="D41" i="50"/>
  <c r="E20" i="50"/>
  <c r="M65" i="49"/>
  <c r="L64" i="49"/>
  <c r="K63" i="49"/>
  <c r="J62" i="49"/>
  <c r="I61" i="49"/>
  <c r="H60" i="49"/>
  <c r="G59" i="49"/>
  <c r="F58" i="49"/>
  <c r="E57" i="49"/>
  <c r="D56" i="49"/>
  <c r="L27" i="49"/>
  <c r="K27" i="49"/>
  <c r="J27" i="49"/>
  <c r="I27" i="49"/>
  <c r="H27" i="49"/>
  <c r="G27" i="49"/>
  <c r="F27" i="49"/>
  <c r="E27" i="49"/>
  <c r="D27" i="49"/>
  <c r="M26" i="49"/>
  <c r="K26" i="49"/>
  <c r="J26" i="49"/>
  <c r="I26" i="49"/>
  <c r="H26" i="49"/>
  <c r="G26" i="49"/>
  <c r="F26" i="49"/>
  <c r="E26" i="49"/>
  <c r="D26" i="49"/>
  <c r="M25" i="49"/>
  <c r="L25" i="49"/>
  <c r="J25" i="49"/>
  <c r="I25" i="49"/>
  <c r="H25" i="49"/>
  <c r="G25" i="49"/>
  <c r="F25" i="49"/>
  <c r="E25" i="49"/>
  <c r="D25" i="49"/>
  <c r="M24" i="49"/>
  <c r="L24" i="49"/>
  <c r="K24" i="49"/>
  <c r="I24" i="49"/>
  <c r="H24" i="49"/>
  <c r="G24" i="49"/>
  <c r="F24" i="49"/>
  <c r="E24" i="49"/>
  <c r="D24" i="49"/>
  <c r="M23" i="49"/>
  <c r="L23" i="49"/>
  <c r="K23" i="49"/>
  <c r="J23" i="49"/>
  <c r="H23" i="49"/>
  <c r="G23" i="49"/>
  <c r="F23" i="49"/>
  <c r="E23" i="49"/>
  <c r="D23" i="49"/>
  <c r="M22" i="49"/>
  <c r="L22" i="49"/>
  <c r="K22" i="49"/>
  <c r="J22" i="49"/>
  <c r="I22" i="49"/>
  <c r="G22" i="49"/>
  <c r="F22" i="49"/>
  <c r="E22" i="49"/>
  <c r="D22" i="49"/>
  <c r="M21" i="49"/>
  <c r="L21" i="49"/>
  <c r="K21" i="49"/>
  <c r="J21" i="49"/>
  <c r="I21" i="49"/>
  <c r="H21" i="49"/>
  <c r="F21" i="49"/>
  <c r="E21" i="49"/>
  <c r="D21" i="49"/>
  <c r="M20" i="49"/>
  <c r="L20" i="49"/>
  <c r="K20" i="49"/>
  <c r="J20" i="49"/>
  <c r="I20" i="49"/>
  <c r="H20" i="49"/>
  <c r="G20" i="49"/>
  <c r="E20" i="49"/>
  <c r="D20" i="49"/>
  <c r="M19" i="49"/>
  <c r="L19" i="49"/>
  <c r="K19" i="49"/>
  <c r="J19" i="49"/>
  <c r="I19" i="49"/>
  <c r="H19" i="49"/>
  <c r="G19" i="49"/>
  <c r="F19" i="49"/>
  <c r="D19" i="49"/>
  <c r="M18" i="49"/>
  <c r="L18" i="49"/>
  <c r="K18" i="49"/>
  <c r="J18" i="49"/>
  <c r="I18" i="49"/>
  <c r="H18" i="49"/>
  <c r="G18" i="49"/>
  <c r="F18" i="49"/>
  <c r="E18" i="49"/>
  <c r="M65" i="48"/>
  <c r="L64" i="48"/>
  <c r="K63" i="48"/>
  <c r="J62" i="48"/>
  <c r="I61" i="48"/>
  <c r="H60" i="48"/>
  <c r="G59" i="48"/>
  <c r="F58" i="48"/>
  <c r="E57" i="48"/>
  <c r="D56" i="48"/>
  <c r="L27" i="48"/>
  <c r="K27" i="48"/>
  <c r="J27" i="48"/>
  <c r="I27" i="48"/>
  <c r="H27" i="48"/>
  <c r="G27" i="48"/>
  <c r="F27" i="48"/>
  <c r="E27" i="48"/>
  <c r="D27" i="48"/>
  <c r="M26" i="48"/>
  <c r="K26" i="48"/>
  <c r="J26" i="48"/>
  <c r="I26" i="48"/>
  <c r="H26" i="48"/>
  <c r="G26" i="48"/>
  <c r="F26" i="48"/>
  <c r="E26" i="48"/>
  <c r="D26" i="48"/>
  <c r="M25" i="48"/>
  <c r="L25" i="48"/>
  <c r="J25" i="48"/>
  <c r="I25" i="48"/>
  <c r="H25" i="48"/>
  <c r="G25" i="48"/>
  <c r="F25" i="48"/>
  <c r="E25" i="48"/>
  <c r="D25" i="48"/>
  <c r="M24" i="48"/>
  <c r="L24" i="48"/>
  <c r="K24" i="48"/>
  <c r="I24" i="48"/>
  <c r="H24" i="48"/>
  <c r="G24" i="48"/>
  <c r="F24" i="48"/>
  <c r="E24" i="48"/>
  <c r="D24" i="48"/>
  <c r="M23" i="48"/>
  <c r="L23" i="48"/>
  <c r="K23" i="48"/>
  <c r="J23" i="48"/>
  <c r="H23" i="48"/>
  <c r="G23" i="48"/>
  <c r="F23" i="48"/>
  <c r="E23" i="48"/>
  <c r="D23" i="48"/>
  <c r="M22" i="48"/>
  <c r="L22" i="48"/>
  <c r="K22" i="48"/>
  <c r="J22" i="48"/>
  <c r="I22" i="48"/>
  <c r="G22" i="48"/>
  <c r="F22" i="48"/>
  <c r="E22" i="48"/>
  <c r="D22" i="48"/>
  <c r="M21" i="48"/>
  <c r="L21" i="48"/>
  <c r="K21" i="48"/>
  <c r="J21" i="48"/>
  <c r="I21" i="48"/>
  <c r="H21" i="48"/>
  <c r="F21" i="48"/>
  <c r="E21" i="48"/>
  <c r="D21" i="48"/>
  <c r="M20" i="48"/>
  <c r="L20" i="48"/>
  <c r="K20" i="48"/>
  <c r="J20" i="48"/>
  <c r="I20" i="48"/>
  <c r="H20" i="48"/>
  <c r="G20" i="48"/>
  <c r="E20" i="48"/>
  <c r="D20" i="48"/>
  <c r="M19" i="48"/>
  <c r="L19" i="48"/>
  <c r="K19" i="48"/>
  <c r="J19" i="48"/>
  <c r="I19" i="48"/>
  <c r="H19" i="48"/>
  <c r="G19" i="48"/>
  <c r="F19" i="48"/>
  <c r="D19" i="48"/>
  <c r="M18" i="48"/>
  <c r="L18" i="48"/>
  <c r="K18" i="48"/>
  <c r="J18" i="48"/>
  <c r="I18" i="48"/>
  <c r="H18" i="48"/>
  <c r="G18" i="48"/>
  <c r="F18" i="48"/>
  <c r="E18" i="48"/>
  <c r="M65" i="47"/>
  <c r="L64" i="47"/>
  <c r="K63" i="47"/>
  <c r="J62" i="47"/>
  <c r="I61" i="47"/>
  <c r="H60" i="47"/>
  <c r="G59" i="47"/>
  <c r="F58" i="47"/>
  <c r="E57" i="47"/>
  <c r="D56" i="47"/>
  <c r="L27" i="47"/>
  <c r="K27" i="47"/>
  <c r="J27" i="47"/>
  <c r="I27" i="47"/>
  <c r="H27" i="47"/>
  <c r="G27" i="47"/>
  <c r="F27" i="47"/>
  <c r="E27" i="47"/>
  <c r="D27" i="47"/>
  <c r="M26" i="47"/>
  <c r="K26" i="47"/>
  <c r="J26" i="47"/>
  <c r="I26" i="47"/>
  <c r="H26" i="47"/>
  <c r="G26" i="47"/>
  <c r="F26" i="47"/>
  <c r="E26" i="47"/>
  <c r="D26" i="47"/>
  <c r="M25" i="47"/>
  <c r="L25" i="47"/>
  <c r="J25" i="47"/>
  <c r="I25" i="47"/>
  <c r="H25" i="47"/>
  <c r="G25" i="47"/>
  <c r="F25" i="47"/>
  <c r="E25" i="47"/>
  <c r="D25" i="47"/>
  <c r="M24" i="47"/>
  <c r="L24" i="47"/>
  <c r="K24" i="47"/>
  <c r="I24" i="47"/>
  <c r="H24" i="47"/>
  <c r="G24" i="47"/>
  <c r="F24" i="47"/>
  <c r="E24" i="47"/>
  <c r="D24" i="47"/>
  <c r="M23" i="47"/>
  <c r="L23" i="47"/>
  <c r="K23" i="47"/>
  <c r="J23" i="47"/>
  <c r="H23" i="47"/>
  <c r="G23" i="47"/>
  <c r="F23" i="47"/>
  <c r="E23" i="47"/>
  <c r="D23" i="47"/>
  <c r="M22" i="47"/>
  <c r="L22" i="47"/>
  <c r="K22" i="47"/>
  <c r="J22" i="47"/>
  <c r="I22" i="47"/>
  <c r="G22" i="47"/>
  <c r="F22" i="47"/>
  <c r="E22" i="47"/>
  <c r="D22" i="47"/>
  <c r="M21" i="47"/>
  <c r="L21" i="47"/>
  <c r="K21" i="47"/>
  <c r="J21" i="47"/>
  <c r="I21" i="47"/>
  <c r="H21" i="47"/>
  <c r="F21" i="47"/>
  <c r="E21" i="47"/>
  <c r="D21" i="47"/>
  <c r="M20" i="47"/>
  <c r="L20" i="47"/>
  <c r="K20" i="47"/>
  <c r="J20" i="47"/>
  <c r="I20" i="47"/>
  <c r="H20" i="47"/>
  <c r="G20" i="47"/>
  <c r="E20" i="47"/>
  <c r="D20" i="47"/>
  <c r="M19" i="47"/>
  <c r="L19" i="47"/>
  <c r="K19" i="47"/>
  <c r="J19" i="47"/>
  <c r="I19" i="47"/>
  <c r="H19" i="47"/>
  <c r="G19" i="47"/>
  <c r="F19" i="47"/>
  <c r="D19" i="47"/>
  <c r="M18" i="47"/>
  <c r="L18" i="47"/>
  <c r="K18" i="47"/>
  <c r="J18" i="47"/>
  <c r="I18" i="47"/>
  <c r="H18" i="47"/>
  <c r="G18" i="47"/>
  <c r="F18" i="47"/>
  <c r="E18" i="47"/>
  <c r="M65" i="46"/>
  <c r="L64" i="46"/>
  <c r="K63" i="46"/>
  <c r="J62" i="46"/>
  <c r="I61" i="46"/>
  <c r="H60" i="46"/>
  <c r="G59" i="46"/>
  <c r="F58" i="46"/>
  <c r="E57" i="46"/>
  <c r="D56" i="46"/>
  <c r="M65" i="24"/>
  <c r="E57" i="24"/>
  <c r="F58" i="24"/>
  <c r="G59" i="24"/>
  <c r="H60" i="24"/>
  <c r="I61" i="24"/>
  <c r="J62" i="24"/>
  <c r="K63" i="24"/>
  <c r="L64" i="24"/>
  <c r="D56" i="24"/>
  <c r="L27" i="24"/>
  <c r="K27" i="24"/>
  <c r="J27" i="24"/>
  <c r="I27" i="24"/>
  <c r="H27" i="24"/>
  <c r="G27" i="24"/>
  <c r="F27" i="24"/>
  <c r="E27" i="24"/>
  <c r="M26" i="24"/>
  <c r="K26" i="24"/>
  <c r="J26" i="24"/>
  <c r="I26" i="24"/>
  <c r="H26" i="24"/>
  <c r="G26" i="24"/>
  <c r="F26" i="24"/>
  <c r="E26" i="24"/>
  <c r="M25" i="24"/>
  <c r="L25" i="24"/>
  <c r="J25" i="24"/>
  <c r="I25" i="24"/>
  <c r="H25" i="24"/>
  <c r="G25" i="24"/>
  <c r="F25" i="24"/>
  <c r="E25" i="24"/>
  <c r="M24" i="24"/>
  <c r="L24" i="24"/>
  <c r="K24" i="24"/>
  <c r="I24" i="24"/>
  <c r="H24" i="24"/>
  <c r="G24" i="24"/>
  <c r="F24" i="24"/>
  <c r="E24" i="24"/>
  <c r="M23" i="24"/>
  <c r="L23" i="24"/>
  <c r="K23" i="24"/>
  <c r="J23" i="24"/>
  <c r="H23" i="24"/>
  <c r="G23" i="24"/>
  <c r="F23" i="24"/>
  <c r="E23" i="24"/>
  <c r="M22" i="24"/>
  <c r="L22" i="24"/>
  <c r="K22" i="24"/>
  <c r="J22" i="24"/>
  <c r="I22" i="24"/>
  <c r="G22" i="24"/>
  <c r="F22" i="24"/>
  <c r="E22" i="24"/>
  <c r="M21" i="24"/>
  <c r="L21" i="24"/>
  <c r="K21" i="24"/>
  <c r="J21" i="24"/>
  <c r="I21" i="24"/>
  <c r="H21" i="24"/>
  <c r="F21" i="24"/>
  <c r="E21" i="24"/>
  <c r="M20" i="24"/>
  <c r="L20" i="24"/>
  <c r="K20" i="24"/>
  <c r="J20" i="24"/>
  <c r="I20" i="24"/>
  <c r="H20" i="24"/>
  <c r="G20" i="24"/>
  <c r="E20" i="24"/>
  <c r="M19" i="24"/>
  <c r="L19" i="24"/>
  <c r="K19" i="24"/>
  <c r="J19" i="24"/>
  <c r="I19" i="24"/>
  <c r="H19" i="24"/>
  <c r="G19" i="24"/>
  <c r="F19" i="24"/>
  <c r="M18" i="24"/>
  <c r="L18" i="24"/>
  <c r="K18" i="24"/>
  <c r="J18" i="24"/>
  <c r="I18" i="24"/>
  <c r="H18" i="24"/>
  <c r="G18" i="24"/>
  <c r="F18" i="24"/>
  <c r="E18" i="24"/>
  <c r="D20" i="24"/>
  <c r="D21" i="24"/>
  <c r="D22" i="24"/>
  <c r="D23" i="24"/>
  <c r="D24" i="24"/>
  <c r="D25" i="24"/>
  <c r="D26" i="24"/>
  <c r="D27" i="24"/>
  <c r="D19" i="24"/>
  <c r="G2685" i="14"/>
  <c r="D2685" i="14" s="1"/>
  <c r="G2684" i="14"/>
  <c r="D2684" i="14" s="1"/>
  <c r="G2683" i="14"/>
  <c r="D2683" i="14" s="1"/>
  <c r="G2682" i="14"/>
  <c r="D2682" i="14" s="1"/>
  <c r="G2681" i="14"/>
  <c r="D2681" i="14" s="1"/>
  <c r="G2680" i="14"/>
  <c r="D2680" i="14" s="1"/>
  <c r="G2679" i="14"/>
  <c r="D2679" i="14" s="1"/>
  <c r="G2678" i="14"/>
  <c r="D2678" i="14" s="1"/>
  <c r="G2677" i="14"/>
  <c r="D2677" i="14" s="1"/>
  <c r="G2676" i="14"/>
  <c r="D2676" i="14" s="1"/>
  <c r="G2675" i="14"/>
  <c r="D2675" i="14" s="1"/>
  <c r="G2674" i="14"/>
  <c r="D2674" i="14" s="1"/>
  <c r="G2673" i="14"/>
  <c r="D2673" i="14" s="1"/>
  <c r="G2672" i="14"/>
  <c r="D2672" i="14" s="1"/>
  <c r="G2671" i="14"/>
  <c r="D2671" i="14" s="1"/>
  <c r="G2670" i="14"/>
  <c r="D2670" i="14" s="1"/>
  <c r="G2669" i="14"/>
  <c r="D2669" i="14" s="1"/>
  <c r="G2668" i="14"/>
  <c r="D2668" i="14" s="1"/>
  <c r="G2667" i="14"/>
  <c r="D2667" i="14" s="1"/>
  <c r="G2666" i="14"/>
  <c r="D2666" i="14" s="1"/>
  <c r="G2665" i="14"/>
  <c r="D2665" i="14" s="1"/>
  <c r="G2664" i="14"/>
  <c r="D2664" i="14" s="1"/>
  <c r="G2663" i="14"/>
  <c r="D2663" i="14" s="1"/>
  <c r="G2662" i="14"/>
  <c r="D2662" i="14" s="1"/>
  <c r="G2661" i="14"/>
  <c r="D2661" i="14" s="1"/>
  <c r="G2660" i="14"/>
  <c r="D2660" i="14" s="1"/>
  <c r="G2659" i="14"/>
  <c r="D2659" i="14" s="1"/>
  <c r="G2658" i="14"/>
  <c r="D2658" i="14" s="1"/>
  <c r="G2657" i="14"/>
  <c r="D2657" i="14" s="1"/>
  <c r="G2656" i="14"/>
  <c r="D2656" i="14" s="1"/>
  <c r="G2655" i="14"/>
  <c r="D2655" i="14" s="1"/>
  <c r="G2654" i="14"/>
  <c r="D2654" i="14" s="1"/>
  <c r="G2653" i="14"/>
  <c r="D2653" i="14" s="1"/>
  <c r="G2652" i="14"/>
  <c r="D2652" i="14" s="1"/>
  <c r="G2651" i="14"/>
  <c r="D2651" i="14" s="1"/>
  <c r="G2650" i="14"/>
  <c r="D2650" i="14" s="1"/>
  <c r="G2649" i="14"/>
  <c r="D2649" i="14" s="1"/>
  <c r="G2648" i="14"/>
  <c r="D2648" i="14" s="1"/>
  <c r="G2647" i="14"/>
  <c r="D2647" i="14" s="1"/>
  <c r="G2646" i="14"/>
  <c r="D2646" i="14" s="1"/>
  <c r="G2645" i="14"/>
  <c r="D2645" i="14" s="1"/>
  <c r="G2644" i="14"/>
  <c r="D2644" i="14" s="1"/>
  <c r="G2643" i="14"/>
  <c r="D2643" i="14" s="1"/>
  <c r="G2642" i="14"/>
  <c r="D2642" i="14" s="1"/>
  <c r="G2641" i="14"/>
  <c r="D2641" i="14" s="1"/>
  <c r="G2640" i="14"/>
  <c r="D2640" i="14" s="1"/>
  <c r="G2639" i="14"/>
  <c r="D2639" i="14" s="1"/>
  <c r="G2638" i="14"/>
  <c r="D2638" i="14" s="1"/>
  <c r="G2637" i="14"/>
  <c r="D2637" i="14" s="1"/>
  <c r="G2636" i="14"/>
  <c r="D2636" i="14" s="1"/>
  <c r="G2632" i="14"/>
  <c r="D2632" i="14" s="1"/>
  <c r="G2631" i="14"/>
  <c r="D2631" i="14" s="1"/>
  <c r="G2630" i="14"/>
  <c r="D2630" i="14" s="1"/>
  <c r="G2629" i="14"/>
  <c r="D2629" i="14" s="1"/>
  <c r="G2628" i="14"/>
  <c r="D2628" i="14" s="1"/>
  <c r="G2627" i="14"/>
  <c r="D2627" i="14" s="1"/>
  <c r="G2626" i="14"/>
  <c r="D2626" i="14" s="1"/>
  <c r="G2625" i="14"/>
  <c r="D2625" i="14" s="1"/>
  <c r="G2624" i="14"/>
  <c r="D2624" i="14" s="1"/>
  <c r="G2623" i="14"/>
  <c r="D2623" i="14" s="1"/>
  <c r="G2622" i="14"/>
  <c r="D2622" i="14" s="1"/>
  <c r="G2621" i="14"/>
  <c r="D2621" i="14" s="1"/>
  <c r="G2620" i="14"/>
  <c r="D2620" i="14" s="1"/>
  <c r="G2619" i="14"/>
  <c r="D2619" i="14" s="1"/>
  <c r="G2618" i="14"/>
  <c r="D2618" i="14" s="1"/>
  <c r="G2617" i="14"/>
  <c r="D2617" i="14" s="1"/>
  <c r="G2616" i="14"/>
  <c r="D2616" i="14" s="1"/>
  <c r="G2615" i="14"/>
  <c r="D2615" i="14" s="1"/>
  <c r="G2614" i="14"/>
  <c r="D2614" i="14" s="1"/>
  <c r="G2613" i="14"/>
  <c r="D2613" i="14" s="1"/>
  <c r="G2612" i="14"/>
  <c r="D2612" i="14" s="1"/>
  <c r="G2611" i="14"/>
  <c r="D2611" i="14" s="1"/>
  <c r="G2610" i="14"/>
  <c r="D2610" i="14" s="1"/>
  <c r="G2609" i="14"/>
  <c r="D2609" i="14" s="1"/>
  <c r="G2608" i="14"/>
  <c r="D2608" i="14" s="1"/>
  <c r="G2607" i="14"/>
  <c r="D2607" i="14" s="1"/>
  <c r="G2606" i="14"/>
  <c r="D2606" i="14" s="1"/>
  <c r="G2605" i="14"/>
  <c r="D2605" i="14" s="1"/>
  <c r="G2604" i="14"/>
  <c r="D2604" i="14" s="1"/>
  <c r="G2603" i="14"/>
  <c r="D2603" i="14" s="1"/>
  <c r="G2602" i="14"/>
  <c r="D2602" i="14" s="1"/>
  <c r="G2601" i="14"/>
  <c r="D2601" i="14" s="1"/>
  <c r="G2600" i="14"/>
  <c r="D2600" i="14" s="1"/>
  <c r="G2599" i="14"/>
  <c r="D2599" i="14" s="1"/>
  <c r="G2598" i="14"/>
  <c r="D2598" i="14" s="1"/>
  <c r="G2597" i="14"/>
  <c r="D2597" i="14" s="1"/>
  <c r="G2596" i="14"/>
  <c r="D2596" i="14" s="1"/>
  <c r="G2595" i="14"/>
  <c r="D2595" i="14" s="1"/>
  <c r="G2594" i="14"/>
  <c r="D2594" i="14" s="1"/>
  <c r="G2593" i="14"/>
  <c r="D2593" i="14" s="1"/>
  <c r="G2592" i="14"/>
  <c r="D2592" i="14" s="1"/>
  <c r="G2591" i="14"/>
  <c r="D2591" i="14" s="1"/>
  <c r="G2590" i="14"/>
  <c r="D2590" i="14" s="1"/>
  <c r="G2589" i="14"/>
  <c r="D2589" i="14" s="1"/>
  <c r="G2588" i="14"/>
  <c r="D2588" i="14" s="1"/>
  <c r="G2587" i="14"/>
  <c r="D2587" i="14" s="1"/>
  <c r="G2586" i="14"/>
  <c r="D2586" i="14" s="1"/>
  <c r="G2585" i="14"/>
  <c r="D2585" i="14" s="1"/>
  <c r="G2584" i="14"/>
  <c r="D2584" i="14" s="1"/>
  <c r="G2583" i="14"/>
  <c r="D2583" i="14" s="1"/>
  <c r="G2579" i="14"/>
  <c r="D2579" i="14" s="1"/>
  <c r="G2578" i="14"/>
  <c r="D2578" i="14" s="1"/>
  <c r="G2577" i="14"/>
  <c r="D2577" i="14" s="1"/>
  <c r="G2576" i="14"/>
  <c r="D2576" i="14" s="1"/>
  <c r="G2575" i="14"/>
  <c r="D2575" i="14" s="1"/>
  <c r="G2574" i="14"/>
  <c r="D2574" i="14" s="1"/>
  <c r="G2573" i="14"/>
  <c r="D2573" i="14" s="1"/>
  <c r="G2572" i="14"/>
  <c r="D2572" i="14" s="1"/>
  <c r="G2571" i="14"/>
  <c r="D2571" i="14" s="1"/>
  <c r="G2570" i="14"/>
  <c r="D2570" i="14" s="1"/>
  <c r="G2569" i="14"/>
  <c r="D2569" i="14" s="1"/>
  <c r="G2568" i="14"/>
  <c r="D2568" i="14" s="1"/>
  <c r="G2567" i="14"/>
  <c r="D2567" i="14" s="1"/>
  <c r="G2566" i="14"/>
  <c r="D2566" i="14" s="1"/>
  <c r="G2565" i="14"/>
  <c r="D2565" i="14" s="1"/>
  <c r="G2564" i="14"/>
  <c r="D2564" i="14" s="1"/>
  <c r="G2563" i="14"/>
  <c r="D2563" i="14" s="1"/>
  <c r="G2562" i="14"/>
  <c r="D2562" i="14" s="1"/>
  <c r="G2561" i="14"/>
  <c r="D2561" i="14" s="1"/>
  <c r="G2560" i="14"/>
  <c r="D2560" i="14" s="1"/>
  <c r="G2559" i="14"/>
  <c r="D2559" i="14" s="1"/>
  <c r="G2558" i="14"/>
  <c r="D2558" i="14" s="1"/>
  <c r="G2557" i="14"/>
  <c r="D2557" i="14" s="1"/>
  <c r="G2556" i="14"/>
  <c r="D2556" i="14" s="1"/>
  <c r="G2555" i="14"/>
  <c r="D2555" i="14" s="1"/>
  <c r="G2554" i="14"/>
  <c r="D2554" i="14" s="1"/>
  <c r="G2553" i="14"/>
  <c r="D2553" i="14" s="1"/>
  <c r="G2552" i="14"/>
  <c r="D2552" i="14" s="1"/>
  <c r="G2551" i="14"/>
  <c r="D2551" i="14" s="1"/>
  <c r="G2550" i="14"/>
  <c r="D2550" i="14" s="1"/>
  <c r="G2549" i="14"/>
  <c r="D2549" i="14" s="1"/>
  <c r="G2548" i="14"/>
  <c r="D2548" i="14" s="1"/>
  <c r="G2547" i="14"/>
  <c r="D2547" i="14" s="1"/>
  <c r="G2546" i="14"/>
  <c r="D2546" i="14" s="1"/>
  <c r="G2545" i="14"/>
  <c r="D2545" i="14" s="1"/>
  <c r="G2544" i="14"/>
  <c r="D2544" i="14" s="1"/>
  <c r="G2543" i="14"/>
  <c r="D2543" i="14" s="1"/>
  <c r="G2542" i="14"/>
  <c r="D2542" i="14" s="1"/>
  <c r="G2541" i="14"/>
  <c r="D2541" i="14" s="1"/>
  <c r="G2540" i="14"/>
  <c r="D2540" i="14" s="1"/>
  <c r="G2539" i="14"/>
  <c r="D2539" i="14" s="1"/>
  <c r="G2538" i="14"/>
  <c r="D2538" i="14" s="1"/>
  <c r="G2537" i="14"/>
  <c r="D2537" i="14" s="1"/>
  <c r="G2536" i="14"/>
  <c r="D2536" i="14" s="1"/>
  <c r="G2535" i="14"/>
  <c r="D2535" i="14" s="1"/>
  <c r="G2534" i="14"/>
  <c r="D2534" i="14" s="1"/>
  <c r="G2533" i="14"/>
  <c r="D2533" i="14" s="1"/>
  <c r="G2532" i="14"/>
  <c r="D2532" i="14" s="1"/>
  <c r="G2531" i="14"/>
  <c r="D2531" i="14"/>
  <c r="G2530" i="14"/>
  <c r="D2530" i="14" s="1"/>
  <c r="G2526" i="14"/>
  <c r="D2526" i="14" s="1"/>
  <c r="G2525" i="14"/>
  <c r="D2525" i="14" s="1"/>
  <c r="G2524" i="14"/>
  <c r="D2524" i="14" s="1"/>
  <c r="G2523" i="14"/>
  <c r="D2523" i="14" s="1"/>
  <c r="G2522" i="14"/>
  <c r="D2522" i="14"/>
  <c r="G2521" i="14"/>
  <c r="D2521" i="14" s="1"/>
  <c r="G2520" i="14"/>
  <c r="D2520" i="14" s="1"/>
  <c r="G2519" i="14"/>
  <c r="D2519" i="14"/>
  <c r="G2518" i="14"/>
  <c r="D2518" i="14" s="1"/>
  <c r="G2517" i="14"/>
  <c r="D2517" i="14" s="1"/>
  <c r="G2516" i="14"/>
  <c r="D2516" i="14" s="1"/>
  <c r="G2515" i="14"/>
  <c r="D2515" i="14" s="1"/>
  <c r="G2514" i="14"/>
  <c r="D2514" i="14" s="1"/>
  <c r="G2513" i="14"/>
  <c r="D2513" i="14" s="1"/>
  <c r="G2512" i="14"/>
  <c r="D2512" i="14" s="1"/>
  <c r="G2511" i="14"/>
  <c r="D2511" i="14" s="1"/>
  <c r="G2510" i="14"/>
  <c r="D2510" i="14" s="1"/>
  <c r="G2509" i="14"/>
  <c r="D2509" i="14" s="1"/>
  <c r="G2508" i="14"/>
  <c r="D2508" i="14" s="1"/>
  <c r="G2507" i="14"/>
  <c r="D2507" i="14" s="1"/>
  <c r="G2506" i="14"/>
  <c r="D2506" i="14" s="1"/>
  <c r="G2505" i="14"/>
  <c r="D2505" i="14" s="1"/>
  <c r="G2504" i="14"/>
  <c r="D2504" i="14" s="1"/>
  <c r="G2503" i="14"/>
  <c r="D2503" i="14" s="1"/>
  <c r="G2502" i="14"/>
  <c r="D2502" i="14" s="1"/>
  <c r="G2501" i="14"/>
  <c r="D2501" i="14" s="1"/>
  <c r="G2500" i="14"/>
  <c r="D2500" i="14" s="1"/>
  <c r="G2499" i="14"/>
  <c r="D2499" i="14" s="1"/>
  <c r="G2498" i="14"/>
  <c r="D2498" i="14" s="1"/>
  <c r="G2497" i="14"/>
  <c r="D2497" i="14" s="1"/>
  <c r="G2496" i="14"/>
  <c r="D2496" i="14" s="1"/>
  <c r="G2495" i="14"/>
  <c r="D2495" i="14" s="1"/>
  <c r="G2494" i="14"/>
  <c r="D2494" i="14" s="1"/>
  <c r="G2493" i="14"/>
  <c r="D2493" i="14" s="1"/>
  <c r="G2492" i="14"/>
  <c r="D2492" i="14" s="1"/>
  <c r="G2491" i="14"/>
  <c r="D2491" i="14" s="1"/>
  <c r="G2490" i="14"/>
  <c r="D2490" i="14"/>
  <c r="G2489" i="14"/>
  <c r="D2489" i="14" s="1"/>
  <c r="G2488" i="14"/>
  <c r="D2488" i="14" s="1"/>
  <c r="G2487" i="14"/>
  <c r="D2487" i="14" s="1"/>
  <c r="G2486" i="14"/>
  <c r="D2486" i="14" s="1"/>
  <c r="G2485" i="14"/>
  <c r="D2485" i="14" s="1"/>
  <c r="G2484" i="14"/>
  <c r="D2484" i="14" s="1"/>
  <c r="G2483" i="14"/>
  <c r="D2483" i="14" s="1"/>
  <c r="G2482" i="14"/>
  <c r="D2482" i="14" s="1"/>
  <c r="G2481" i="14"/>
  <c r="D2481" i="14" s="1"/>
  <c r="G2480" i="14"/>
  <c r="D2480" i="14" s="1"/>
  <c r="G2479" i="14"/>
  <c r="D2479" i="14" s="1"/>
  <c r="G2478" i="14"/>
  <c r="D2478" i="14" s="1"/>
  <c r="G2477" i="14"/>
  <c r="D2477" i="14" s="1"/>
  <c r="G2473" i="14"/>
  <c r="D2473" i="14" s="1"/>
  <c r="G2472" i="14"/>
  <c r="D2472" i="14" s="1"/>
  <c r="G2471" i="14"/>
  <c r="D2471" i="14" s="1"/>
  <c r="G2470" i="14"/>
  <c r="D2470" i="14" s="1"/>
  <c r="G2469" i="14"/>
  <c r="D2469" i="14" s="1"/>
  <c r="G2468" i="14"/>
  <c r="D2468" i="14" s="1"/>
  <c r="G2467" i="14"/>
  <c r="D2467" i="14" s="1"/>
  <c r="G2466" i="14"/>
  <c r="D2466" i="14" s="1"/>
  <c r="G2465" i="14"/>
  <c r="D2465" i="14" s="1"/>
  <c r="G2464" i="14"/>
  <c r="D2464" i="14" s="1"/>
  <c r="G2463" i="14"/>
  <c r="D2463" i="14" s="1"/>
  <c r="G2462" i="14"/>
  <c r="D2462" i="14" s="1"/>
  <c r="G2461" i="14"/>
  <c r="D2461" i="14" s="1"/>
  <c r="G2460" i="14"/>
  <c r="D2460" i="14" s="1"/>
  <c r="G2459" i="14"/>
  <c r="D2459" i="14" s="1"/>
  <c r="G2458" i="14"/>
  <c r="D2458" i="14" s="1"/>
  <c r="G2457" i="14"/>
  <c r="D2457" i="14" s="1"/>
  <c r="G2456" i="14"/>
  <c r="D2456" i="14" s="1"/>
  <c r="G2455" i="14"/>
  <c r="D2455" i="14" s="1"/>
  <c r="G2454" i="14"/>
  <c r="D2454" i="14" s="1"/>
  <c r="G2453" i="14"/>
  <c r="D2453" i="14" s="1"/>
  <c r="G2452" i="14"/>
  <c r="D2452" i="14" s="1"/>
  <c r="G2451" i="14"/>
  <c r="D2451" i="14" s="1"/>
  <c r="G2450" i="14"/>
  <c r="D2450" i="14" s="1"/>
  <c r="G2449" i="14"/>
  <c r="D2449" i="14" s="1"/>
  <c r="G2448" i="14"/>
  <c r="D2448" i="14"/>
  <c r="G2447" i="14"/>
  <c r="D2447" i="14" s="1"/>
  <c r="G2446" i="14"/>
  <c r="D2446" i="14" s="1"/>
  <c r="G2445" i="14"/>
  <c r="D2445" i="14" s="1"/>
  <c r="G2444" i="14"/>
  <c r="D2444" i="14" s="1"/>
  <c r="G2443" i="14"/>
  <c r="D2443" i="14" s="1"/>
  <c r="G2442" i="14"/>
  <c r="D2442" i="14" s="1"/>
  <c r="G2441" i="14"/>
  <c r="D2441" i="14" s="1"/>
  <c r="G2440" i="14"/>
  <c r="D2440" i="14" s="1"/>
  <c r="G2439" i="14"/>
  <c r="D2439" i="14" s="1"/>
  <c r="G2438" i="14"/>
  <c r="D2438" i="14" s="1"/>
  <c r="G2437" i="14"/>
  <c r="D2437" i="14" s="1"/>
  <c r="G2436" i="14"/>
  <c r="D2436" i="14" s="1"/>
  <c r="G2435" i="14"/>
  <c r="D2435" i="14" s="1"/>
  <c r="G2434" i="14"/>
  <c r="D2434" i="14" s="1"/>
  <c r="G2433" i="14"/>
  <c r="D2433" i="14" s="1"/>
  <c r="G2432" i="14"/>
  <c r="D2432" i="14" s="1"/>
  <c r="G2431" i="14"/>
  <c r="D2431" i="14" s="1"/>
  <c r="G2430" i="14"/>
  <c r="D2430" i="14" s="1"/>
  <c r="G2429" i="14"/>
  <c r="D2429" i="14" s="1"/>
  <c r="G2428" i="14"/>
  <c r="D2428" i="14" s="1"/>
  <c r="G2427" i="14"/>
  <c r="D2427" i="14" s="1"/>
  <c r="G2426" i="14"/>
  <c r="D2426" i="14" s="1"/>
  <c r="G2425" i="14"/>
  <c r="D2425" i="14" s="1"/>
  <c r="G2424" i="14"/>
  <c r="D2424" i="14" s="1"/>
  <c r="G2420" i="14"/>
  <c r="D2420" i="14" s="1"/>
  <c r="G2419" i="14"/>
  <c r="D2419" i="14" s="1"/>
  <c r="G2418" i="14"/>
  <c r="D2418" i="14" s="1"/>
  <c r="G2417" i="14"/>
  <c r="D2417" i="14" s="1"/>
  <c r="G2416" i="14"/>
  <c r="D2416" i="14" s="1"/>
  <c r="G2415" i="14"/>
  <c r="D2415" i="14" s="1"/>
  <c r="G2414" i="14"/>
  <c r="D2414" i="14" s="1"/>
  <c r="G2413" i="14"/>
  <c r="D2413" i="14" s="1"/>
  <c r="G2412" i="14"/>
  <c r="D2412" i="14" s="1"/>
  <c r="G2411" i="14"/>
  <c r="D2411" i="14" s="1"/>
  <c r="G2410" i="14"/>
  <c r="D2410" i="14" s="1"/>
  <c r="G2409" i="14"/>
  <c r="D2409" i="14" s="1"/>
  <c r="G2408" i="14"/>
  <c r="D2408" i="14" s="1"/>
  <c r="G2407" i="14"/>
  <c r="D2407" i="14" s="1"/>
  <c r="G2406" i="14"/>
  <c r="D2406" i="14" s="1"/>
  <c r="G2405" i="14"/>
  <c r="D2405" i="14" s="1"/>
  <c r="G2404" i="14"/>
  <c r="D2404" i="14" s="1"/>
  <c r="G2403" i="14"/>
  <c r="D2403" i="14" s="1"/>
  <c r="G2402" i="14"/>
  <c r="D2402" i="14" s="1"/>
  <c r="G2401" i="14"/>
  <c r="D2401" i="14" s="1"/>
  <c r="G2400" i="14"/>
  <c r="D2400" i="14" s="1"/>
  <c r="G2399" i="14"/>
  <c r="D2399" i="14" s="1"/>
  <c r="G2398" i="14"/>
  <c r="D2398" i="14" s="1"/>
  <c r="G2397" i="14"/>
  <c r="D2397" i="14" s="1"/>
  <c r="G2396" i="14"/>
  <c r="D2396" i="14" s="1"/>
  <c r="G2395" i="14"/>
  <c r="D2395" i="14" s="1"/>
  <c r="G2394" i="14"/>
  <c r="D2394" i="14" s="1"/>
  <c r="G2393" i="14"/>
  <c r="D2393" i="14" s="1"/>
  <c r="G2392" i="14"/>
  <c r="D2392" i="14" s="1"/>
  <c r="G2391" i="14"/>
  <c r="D2391" i="14" s="1"/>
  <c r="G2390" i="14"/>
  <c r="D2390" i="14" s="1"/>
  <c r="G2389" i="14"/>
  <c r="D2389" i="14" s="1"/>
  <c r="G2388" i="14"/>
  <c r="D2388" i="14" s="1"/>
  <c r="G2387" i="14"/>
  <c r="D2387" i="14" s="1"/>
  <c r="G2386" i="14"/>
  <c r="D2386" i="14" s="1"/>
  <c r="G2385" i="14"/>
  <c r="D2385" i="14" s="1"/>
  <c r="G2384" i="14"/>
  <c r="D2384" i="14"/>
  <c r="G2383" i="14"/>
  <c r="D2383" i="14" s="1"/>
  <c r="G2382" i="14"/>
  <c r="D2382" i="14" s="1"/>
  <c r="G2381" i="14"/>
  <c r="D2381" i="14" s="1"/>
  <c r="G2380" i="14"/>
  <c r="D2380" i="14" s="1"/>
  <c r="G2379" i="14"/>
  <c r="D2379" i="14" s="1"/>
  <c r="G2378" i="14"/>
  <c r="D2378" i="14" s="1"/>
  <c r="G2377" i="14"/>
  <c r="D2377" i="14" s="1"/>
  <c r="G2376" i="14"/>
  <c r="D2376" i="14" s="1"/>
  <c r="G2375" i="14"/>
  <c r="D2375" i="14" s="1"/>
  <c r="G2374" i="14"/>
  <c r="D2374" i="14" s="1"/>
  <c r="G2373" i="14"/>
  <c r="D2373" i="14" s="1"/>
  <c r="G2372" i="14"/>
  <c r="D2372" i="14" s="1"/>
  <c r="G2371" i="14"/>
  <c r="D2371" i="14" s="1"/>
  <c r="G2367" i="14"/>
  <c r="D2367" i="14" s="1"/>
  <c r="G2366" i="14"/>
  <c r="D2366" i="14" s="1"/>
  <c r="G2365" i="14"/>
  <c r="D2365" i="14" s="1"/>
  <c r="G2364" i="14"/>
  <c r="D2364" i="14" s="1"/>
  <c r="G2363" i="14"/>
  <c r="D2363" i="14" s="1"/>
  <c r="G2362" i="14"/>
  <c r="D2362" i="14" s="1"/>
  <c r="G2361" i="14"/>
  <c r="D2361" i="14" s="1"/>
  <c r="G2360" i="14"/>
  <c r="D2360" i="14" s="1"/>
  <c r="G2359" i="14"/>
  <c r="D2359" i="14" s="1"/>
  <c r="G2358" i="14"/>
  <c r="D2358" i="14" s="1"/>
  <c r="G2357" i="14"/>
  <c r="D2357" i="14"/>
  <c r="G2356" i="14"/>
  <c r="D2356" i="14" s="1"/>
  <c r="G2355" i="14"/>
  <c r="D2355" i="14" s="1"/>
  <c r="G2354" i="14"/>
  <c r="D2354" i="14" s="1"/>
  <c r="G2353" i="14"/>
  <c r="D2353" i="14" s="1"/>
  <c r="G2352" i="14"/>
  <c r="D2352" i="14" s="1"/>
  <c r="G2351" i="14"/>
  <c r="D2351" i="14" s="1"/>
  <c r="G2350" i="14"/>
  <c r="D2350" i="14" s="1"/>
  <c r="G2349" i="14"/>
  <c r="D2349" i="14" s="1"/>
  <c r="G2348" i="14"/>
  <c r="D2348" i="14" s="1"/>
  <c r="G2347" i="14"/>
  <c r="D2347" i="14" s="1"/>
  <c r="G2346" i="14"/>
  <c r="D2346" i="14" s="1"/>
  <c r="G2345" i="14"/>
  <c r="D2345" i="14" s="1"/>
  <c r="G2344" i="14"/>
  <c r="D2344" i="14" s="1"/>
  <c r="G2343" i="14"/>
  <c r="D2343" i="14" s="1"/>
  <c r="G2342" i="14"/>
  <c r="D2342" i="14" s="1"/>
  <c r="G2341" i="14"/>
  <c r="D2341" i="14" s="1"/>
  <c r="G2340" i="14"/>
  <c r="D2340" i="14" s="1"/>
  <c r="G2339" i="14"/>
  <c r="D2339" i="14" s="1"/>
  <c r="G2338" i="14"/>
  <c r="D2338" i="14" s="1"/>
  <c r="G2337" i="14"/>
  <c r="D2337" i="14" s="1"/>
  <c r="G2336" i="14"/>
  <c r="D2336" i="14" s="1"/>
  <c r="G2335" i="14"/>
  <c r="D2335" i="14" s="1"/>
  <c r="G2334" i="14"/>
  <c r="D2334" i="14" s="1"/>
  <c r="G2333" i="14"/>
  <c r="D2333" i="14" s="1"/>
  <c r="G2332" i="14"/>
  <c r="D2332" i="14" s="1"/>
  <c r="G2331" i="14"/>
  <c r="D2331" i="14" s="1"/>
  <c r="G2330" i="14"/>
  <c r="D2330" i="14" s="1"/>
  <c r="G2329" i="14"/>
  <c r="D2329" i="14" s="1"/>
  <c r="G2328" i="14"/>
  <c r="D2328" i="14" s="1"/>
  <c r="G2327" i="14"/>
  <c r="D2327" i="14" s="1"/>
  <c r="G2326" i="14"/>
  <c r="D2326" i="14" s="1"/>
  <c r="G2325" i="14"/>
  <c r="D2325" i="14" s="1"/>
  <c r="G2324" i="14"/>
  <c r="D2324" i="14" s="1"/>
  <c r="G2323" i="14"/>
  <c r="D2323" i="14" s="1"/>
  <c r="G2322" i="14"/>
  <c r="D2322" i="14" s="1"/>
  <c r="G2321" i="14"/>
  <c r="D2321" i="14" s="1"/>
  <c r="G2320" i="14"/>
  <c r="D2320" i="14" s="1"/>
  <c r="G2319" i="14"/>
  <c r="D2319" i="14" s="1"/>
  <c r="G2318" i="14"/>
  <c r="D2318" i="14" s="1"/>
  <c r="G2314" i="14"/>
  <c r="D2314" i="14" s="1"/>
  <c r="G2313" i="14"/>
  <c r="D2313" i="14" s="1"/>
  <c r="G2312" i="14"/>
  <c r="D2312" i="14" s="1"/>
  <c r="G2311" i="14"/>
  <c r="D2311" i="14" s="1"/>
  <c r="G2310" i="14"/>
  <c r="D2310" i="14" s="1"/>
  <c r="G2309" i="14"/>
  <c r="D2309" i="14" s="1"/>
  <c r="G2308" i="14"/>
  <c r="D2308" i="14" s="1"/>
  <c r="G2307" i="14"/>
  <c r="D2307" i="14" s="1"/>
  <c r="G2306" i="14"/>
  <c r="D2306" i="14" s="1"/>
  <c r="G2305" i="14"/>
  <c r="D2305" i="14" s="1"/>
  <c r="G2304" i="14"/>
  <c r="D2304" i="14" s="1"/>
  <c r="G2303" i="14"/>
  <c r="D2303" i="14" s="1"/>
  <c r="G2302" i="14"/>
  <c r="D2302" i="14" s="1"/>
  <c r="G2301" i="14"/>
  <c r="D2301" i="14" s="1"/>
  <c r="G2300" i="14"/>
  <c r="D2300" i="14" s="1"/>
  <c r="G2299" i="14"/>
  <c r="D2299" i="14" s="1"/>
  <c r="G2298" i="14"/>
  <c r="D2298" i="14" s="1"/>
  <c r="G2297" i="14"/>
  <c r="D2297" i="14" s="1"/>
  <c r="G2296" i="14"/>
  <c r="D2296" i="14" s="1"/>
  <c r="G2295" i="14"/>
  <c r="D2295" i="14" s="1"/>
  <c r="G2294" i="14"/>
  <c r="D2294" i="14" s="1"/>
  <c r="G2293" i="14"/>
  <c r="D2293" i="14" s="1"/>
  <c r="G2292" i="14"/>
  <c r="D2292" i="14" s="1"/>
  <c r="G2291" i="14"/>
  <c r="D2291" i="14" s="1"/>
  <c r="G2290" i="14"/>
  <c r="D2290" i="14" s="1"/>
  <c r="G2289" i="14"/>
  <c r="D2289" i="14" s="1"/>
  <c r="G2288" i="14"/>
  <c r="D2288" i="14" s="1"/>
  <c r="G2287" i="14"/>
  <c r="D2287" i="14" s="1"/>
  <c r="G2286" i="14"/>
  <c r="D2286" i="14" s="1"/>
  <c r="G2285" i="14"/>
  <c r="D2285" i="14" s="1"/>
  <c r="G2284" i="14"/>
  <c r="D2284" i="14" s="1"/>
  <c r="G2283" i="14"/>
  <c r="D2283" i="14" s="1"/>
  <c r="G2282" i="14"/>
  <c r="D2282" i="14" s="1"/>
  <c r="G2281" i="14"/>
  <c r="D2281" i="14" s="1"/>
  <c r="G2280" i="14"/>
  <c r="D2280" i="14" s="1"/>
  <c r="G2279" i="14"/>
  <c r="D2279" i="14" s="1"/>
  <c r="G2278" i="14"/>
  <c r="D2278" i="14" s="1"/>
  <c r="G2277" i="14"/>
  <c r="D2277" i="14" s="1"/>
  <c r="G2276" i="14"/>
  <c r="D2276" i="14" s="1"/>
  <c r="G2275" i="14"/>
  <c r="D2275" i="14" s="1"/>
  <c r="G2274" i="14"/>
  <c r="D2274" i="14" s="1"/>
  <c r="G2273" i="14"/>
  <c r="D2273" i="14" s="1"/>
  <c r="G2272" i="14"/>
  <c r="D2272" i="14" s="1"/>
  <c r="G2271" i="14"/>
  <c r="D2271" i="14" s="1"/>
  <c r="G2270" i="14"/>
  <c r="D2270" i="14" s="1"/>
  <c r="G2269" i="14"/>
  <c r="D2269" i="14" s="1"/>
  <c r="G2268" i="14"/>
  <c r="D2268" i="14" s="1"/>
  <c r="G2267" i="14"/>
  <c r="D2267" i="14" s="1"/>
  <c r="G2266" i="14"/>
  <c r="D2266" i="14" s="1"/>
  <c r="G2265" i="14"/>
  <c r="D2265" i="14" s="1"/>
  <c r="G2261" i="14"/>
  <c r="D2261" i="14" s="1"/>
  <c r="G2260" i="14"/>
  <c r="D2260" i="14" s="1"/>
  <c r="G2259" i="14"/>
  <c r="D2259" i="14" s="1"/>
  <c r="G2258" i="14"/>
  <c r="D2258" i="14" s="1"/>
  <c r="G2257" i="14"/>
  <c r="D2257" i="14" s="1"/>
  <c r="G2256" i="14"/>
  <c r="D2256" i="14" s="1"/>
  <c r="G2255" i="14"/>
  <c r="D2255" i="14" s="1"/>
  <c r="G2254" i="14"/>
  <c r="D2254" i="14" s="1"/>
  <c r="G2253" i="14"/>
  <c r="D2253" i="14" s="1"/>
  <c r="G2252" i="14"/>
  <c r="D2252" i="14" s="1"/>
  <c r="G2251" i="14"/>
  <c r="D2251" i="14" s="1"/>
  <c r="G2250" i="14"/>
  <c r="D2250" i="14" s="1"/>
  <c r="G2249" i="14"/>
  <c r="D2249" i="14" s="1"/>
  <c r="G2248" i="14"/>
  <c r="D2248" i="14" s="1"/>
  <c r="G2247" i="14"/>
  <c r="D2247" i="14" s="1"/>
  <c r="G2246" i="14"/>
  <c r="D2246" i="14" s="1"/>
  <c r="G2245" i="14"/>
  <c r="D2245" i="14" s="1"/>
  <c r="G2244" i="14"/>
  <c r="D2244" i="14" s="1"/>
  <c r="G2243" i="14"/>
  <c r="D2243" i="14" s="1"/>
  <c r="G2242" i="14"/>
  <c r="D2242" i="14" s="1"/>
  <c r="G2241" i="14"/>
  <c r="D2241" i="14"/>
  <c r="G2240" i="14"/>
  <c r="D2240" i="14" s="1"/>
  <c r="G2239" i="14"/>
  <c r="D2239" i="14" s="1"/>
  <c r="G2238" i="14"/>
  <c r="D2238" i="14" s="1"/>
  <c r="G2237" i="14"/>
  <c r="D2237" i="14" s="1"/>
  <c r="G2236" i="14"/>
  <c r="D2236" i="14" s="1"/>
  <c r="G2235" i="14"/>
  <c r="D2235" i="14" s="1"/>
  <c r="G2234" i="14"/>
  <c r="D2234" i="14" s="1"/>
  <c r="G2233" i="14"/>
  <c r="D2233" i="14" s="1"/>
  <c r="G2232" i="14"/>
  <c r="D2232" i="14" s="1"/>
  <c r="G2231" i="14"/>
  <c r="D2231" i="14" s="1"/>
  <c r="G2230" i="14"/>
  <c r="D2230" i="14" s="1"/>
  <c r="G2229" i="14"/>
  <c r="D2229" i="14" s="1"/>
  <c r="G2228" i="14"/>
  <c r="D2228" i="14" s="1"/>
  <c r="G2227" i="14"/>
  <c r="D2227" i="14" s="1"/>
  <c r="G2226" i="14"/>
  <c r="D2226" i="14" s="1"/>
  <c r="G2225" i="14"/>
  <c r="D2225" i="14" s="1"/>
  <c r="G2224" i="14"/>
  <c r="D2224" i="14" s="1"/>
  <c r="G2223" i="14"/>
  <c r="D2223" i="14" s="1"/>
  <c r="G2222" i="14"/>
  <c r="D2222" i="14" s="1"/>
  <c r="G2221" i="14"/>
  <c r="D2221" i="14" s="1"/>
  <c r="G2220" i="14"/>
  <c r="D2220" i="14" s="1"/>
  <c r="G2219" i="14"/>
  <c r="D2219" i="14" s="1"/>
  <c r="G2218" i="14"/>
  <c r="D2218" i="14" s="1"/>
  <c r="G2217" i="14"/>
  <c r="D2217" i="14" s="1"/>
  <c r="G2216" i="14"/>
  <c r="D2216" i="14" s="1"/>
  <c r="G2215" i="14"/>
  <c r="D2215" i="14" s="1"/>
  <c r="G2214" i="14"/>
  <c r="D2214" i="14" s="1"/>
  <c r="G2213" i="14"/>
  <c r="D2213" i="14" s="1"/>
  <c r="G2212" i="14"/>
  <c r="D2212" i="14" s="1"/>
  <c r="G2208" i="14"/>
  <c r="D2208" i="14" s="1"/>
  <c r="G2207" i="14"/>
  <c r="D2207" i="14" s="1"/>
  <c r="G2206" i="14"/>
  <c r="D2206" i="14" s="1"/>
  <c r="G2205" i="14"/>
  <c r="D2205" i="14" s="1"/>
  <c r="G2204" i="14"/>
  <c r="D2204" i="14" s="1"/>
  <c r="G2203" i="14"/>
  <c r="D2203" i="14" s="1"/>
  <c r="G2202" i="14"/>
  <c r="D2202" i="14" s="1"/>
  <c r="G2201" i="14"/>
  <c r="D2201" i="14" s="1"/>
  <c r="G2200" i="14"/>
  <c r="D2200" i="14" s="1"/>
  <c r="G2199" i="14"/>
  <c r="D2199" i="14" s="1"/>
  <c r="G2198" i="14"/>
  <c r="D2198" i="14" s="1"/>
  <c r="G2197" i="14"/>
  <c r="D2197" i="14" s="1"/>
  <c r="G2196" i="14"/>
  <c r="D2196" i="14" s="1"/>
  <c r="G2195" i="14"/>
  <c r="D2195" i="14" s="1"/>
  <c r="G2194" i="14"/>
  <c r="D2194" i="14" s="1"/>
  <c r="G2193" i="14"/>
  <c r="D2193" i="14" s="1"/>
  <c r="G2192" i="14"/>
  <c r="D2192" i="14" s="1"/>
  <c r="G2191" i="14"/>
  <c r="D2191" i="14" s="1"/>
  <c r="G2190" i="14"/>
  <c r="D2190" i="14" s="1"/>
  <c r="G2189" i="14"/>
  <c r="D2189" i="14" s="1"/>
  <c r="G2188" i="14"/>
  <c r="D2188" i="14" s="1"/>
  <c r="G2187" i="14"/>
  <c r="D2187" i="14" s="1"/>
  <c r="G2186" i="14"/>
  <c r="D2186" i="14" s="1"/>
  <c r="G2185" i="14"/>
  <c r="D2185" i="14" s="1"/>
  <c r="G2184" i="14"/>
  <c r="D2184" i="14" s="1"/>
  <c r="G2183" i="14"/>
  <c r="D2183" i="14" s="1"/>
  <c r="G2182" i="14"/>
  <c r="D2182" i="14" s="1"/>
  <c r="G2181" i="14"/>
  <c r="D2181" i="14" s="1"/>
  <c r="G2180" i="14"/>
  <c r="D2180" i="14" s="1"/>
  <c r="G2179" i="14"/>
  <c r="D2179" i="14" s="1"/>
  <c r="G2178" i="14"/>
  <c r="D2178" i="14" s="1"/>
  <c r="G2177" i="14"/>
  <c r="D2177" i="14" s="1"/>
  <c r="G2176" i="14"/>
  <c r="D2176" i="14" s="1"/>
  <c r="G2175" i="14"/>
  <c r="D2175" i="14" s="1"/>
  <c r="G2174" i="14"/>
  <c r="D2174" i="14" s="1"/>
  <c r="G2173" i="14"/>
  <c r="D2173" i="14" s="1"/>
  <c r="G2172" i="14"/>
  <c r="D2172" i="14" s="1"/>
  <c r="G2171" i="14"/>
  <c r="D2171" i="14" s="1"/>
  <c r="G2170" i="14"/>
  <c r="D2170" i="14" s="1"/>
  <c r="G2169" i="14"/>
  <c r="D2169" i="14" s="1"/>
  <c r="G2168" i="14"/>
  <c r="D2168" i="14" s="1"/>
  <c r="G2167" i="14"/>
  <c r="D2167" i="14" s="1"/>
  <c r="G2166" i="14"/>
  <c r="D2166" i="14" s="1"/>
  <c r="G2165" i="14"/>
  <c r="D2165" i="14" s="1"/>
  <c r="G2164" i="14"/>
  <c r="D2164" i="14" s="1"/>
  <c r="G2163" i="14"/>
  <c r="D2163" i="14" s="1"/>
  <c r="G2162" i="14"/>
  <c r="D2162" i="14" s="1"/>
  <c r="G2161" i="14"/>
  <c r="D2161" i="14" s="1"/>
  <c r="G2160" i="14"/>
  <c r="D2160" i="14" s="1"/>
  <c r="G2159" i="14"/>
  <c r="D2159" i="14" s="1"/>
  <c r="G2152" i="14"/>
  <c r="D2152" i="14" s="1"/>
  <c r="G2151" i="14"/>
  <c r="D2151" i="14" s="1"/>
  <c r="G2150" i="14"/>
  <c r="D2150" i="14" s="1"/>
  <c r="G2149" i="14"/>
  <c r="D2149" i="14" s="1"/>
  <c r="G2148" i="14"/>
  <c r="D2148" i="14" s="1"/>
  <c r="G2147" i="14"/>
  <c r="D2147" i="14" s="1"/>
  <c r="G2146" i="14"/>
  <c r="D2146" i="14" s="1"/>
  <c r="G2145" i="14"/>
  <c r="D2145" i="14" s="1"/>
  <c r="G2144" i="14"/>
  <c r="D2144" i="14" s="1"/>
  <c r="G2143" i="14"/>
  <c r="D2143" i="14" s="1"/>
  <c r="G2142" i="14"/>
  <c r="D2142" i="14" s="1"/>
  <c r="G2141" i="14"/>
  <c r="D2141" i="14" s="1"/>
  <c r="G2140" i="14"/>
  <c r="D2140" i="14" s="1"/>
  <c r="G2139" i="14"/>
  <c r="D2139" i="14" s="1"/>
  <c r="G2138" i="14"/>
  <c r="D2138" i="14" s="1"/>
  <c r="G2137" i="14"/>
  <c r="D2137" i="14" s="1"/>
  <c r="G2136" i="14"/>
  <c r="D2136" i="14" s="1"/>
  <c r="G2135" i="14"/>
  <c r="D2135" i="14" s="1"/>
  <c r="G2134" i="14"/>
  <c r="D2134" i="14" s="1"/>
  <c r="G2133" i="14"/>
  <c r="D2133" i="14" s="1"/>
  <c r="G2132" i="14"/>
  <c r="D2132" i="14" s="1"/>
  <c r="G2131" i="14"/>
  <c r="D2131" i="14" s="1"/>
  <c r="G2130" i="14"/>
  <c r="D2130" i="14" s="1"/>
  <c r="G2129" i="14"/>
  <c r="D2129" i="14" s="1"/>
  <c r="G2128" i="14"/>
  <c r="D2128" i="14" s="1"/>
  <c r="G2127" i="14"/>
  <c r="D2127" i="14" s="1"/>
  <c r="G2126" i="14"/>
  <c r="D2126" i="14" s="1"/>
  <c r="G2125" i="14"/>
  <c r="D2125" i="14" s="1"/>
  <c r="G2124" i="14"/>
  <c r="D2124" i="14" s="1"/>
  <c r="G2123" i="14"/>
  <c r="D2123" i="14" s="1"/>
  <c r="G2122" i="14"/>
  <c r="D2122" i="14" s="1"/>
  <c r="G2121" i="14"/>
  <c r="D2121" i="14" s="1"/>
  <c r="G2120" i="14"/>
  <c r="D2120" i="14" s="1"/>
  <c r="G2119" i="14"/>
  <c r="D2119" i="14" s="1"/>
  <c r="G2118" i="14"/>
  <c r="D2118" i="14" s="1"/>
  <c r="G2117" i="14"/>
  <c r="D2117" i="14" s="1"/>
  <c r="G2116" i="14"/>
  <c r="D2116" i="14" s="1"/>
  <c r="G2115" i="14"/>
  <c r="D2115" i="14" s="1"/>
  <c r="G2114" i="14"/>
  <c r="D2114" i="14" s="1"/>
  <c r="G2113" i="14"/>
  <c r="D2113" i="14" s="1"/>
  <c r="G2112" i="14"/>
  <c r="D2112" i="14" s="1"/>
  <c r="G2111" i="14"/>
  <c r="D2111" i="14" s="1"/>
  <c r="G2110" i="14"/>
  <c r="D2110" i="14" s="1"/>
  <c r="G2109" i="14"/>
  <c r="D2109" i="14" s="1"/>
  <c r="G2108" i="14"/>
  <c r="D2108" i="14" s="1"/>
  <c r="G2107" i="14"/>
  <c r="D2107" i="14" s="1"/>
  <c r="G2106" i="14"/>
  <c r="D2106" i="14" s="1"/>
  <c r="G2105" i="14"/>
  <c r="D2105" i="14" s="1"/>
  <c r="G2104" i="14"/>
  <c r="D2104" i="14" s="1"/>
  <c r="G2103" i="14"/>
  <c r="D2103" i="14" s="1"/>
  <c r="G2099" i="14"/>
  <c r="D2099" i="14" s="1"/>
  <c r="G2098" i="14"/>
  <c r="D2098" i="14" s="1"/>
  <c r="G2097" i="14"/>
  <c r="D2097" i="14" s="1"/>
  <c r="G2096" i="14"/>
  <c r="D2096" i="14" s="1"/>
  <c r="G2095" i="14"/>
  <c r="D2095" i="14" s="1"/>
  <c r="G2094" i="14"/>
  <c r="D2094" i="14" s="1"/>
  <c r="G2093" i="14"/>
  <c r="D2093" i="14" s="1"/>
  <c r="G2092" i="14"/>
  <c r="D2092" i="14" s="1"/>
  <c r="G2091" i="14"/>
  <c r="D2091" i="14" s="1"/>
  <c r="G2090" i="14"/>
  <c r="D2090" i="14" s="1"/>
  <c r="G2089" i="14"/>
  <c r="D2089" i="14" s="1"/>
  <c r="G2088" i="14"/>
  <c r="D2088" i="14" s="1"/>
  <c r="G2087" i="14"/>
  <c r="D2087" i="14" s="1"/>
  <c r="G2086" i="14"/>
  <c r="D2086" i="14" s="1"/>
  <c r="G2085" i="14"/>
  <c r="D2085" i="14"/>
  <c r="G2084" i="14"/>
  <c r="D2084" i="14" s="1"/>
  <c r="G2083" i="14"/>
  <c r="D2083" i="14" s="1"/>
  <c r="G2082" i="14"/>
  <c r="D2082" i="14" s="1"/>
  <c r="G2081" i="14"/>
  <c r="D2081" i="14" s="1"/>
  <c r="G2080" i="14"/>
  <c r="D2080" i="14" s="1"/>
  <c r="G2079" i="14"/>
  <c r="D2079" i="14" s="1"/>
  <c r="G2078" i="14"/>
  <c r="D2078" i="14" s="1"/>
  <c r="G2077" i="14"/>
  <c r="D2077" i="14" s="1"/>
  <c r="G2076" i="14"/>
  <c r="D2076" i="14" s="1"/>
  <c r="G2075" i="14"/>
  <c r="D2075" i="14" s="1"/>
  <c r="G2074" i="14"/>
  <c r="D2074" i="14" s="1"/>
  <c r="G2073" i="14"/>
  <c r="D2073" i="14" s="1"/>
  <c r="G2072" i="14"/>
  <c r="D2072" i="14" s="1"/>
  <c r="G2071" i="14"/>
  <c r="D2071" i="14" s="1"/>
  <c r="G2070" i="14"/>
  <c r="D2070" i="14" s="1"/>
  <c r="G2069" i="14"/>
  <c r="D2069" i="14" s="1"/>
  <c r="G2068" i="14"/>
  <c r="D2068" i="14" s="1"/>
  <c r="G2067" i="14"/>
  <c r="D2067" i="14" s="1"/>
  <c r="G2066" i="14"/>
  <c r="D2066" i="14" s="1"/>
  <c r="G2065" i="14"/>
  <c r="D2065" i="14" s="1"/>
  <c r="G2064" i="14"/>
  <c r="D2064" i="14" s="1"/>
  <c r="G2063" i="14"/>
  <c r="D2063" i="14" s="1"/>
  <c r="G2062" i="14"/>
  <c r="D2062" i="14" s="1"/>
  <c r="G2061" i="14"/>
  <c r="D2061" i="14" s="1"/>
  <c r="G2060" i="14"/>
  <c r="D2060" i="14" s="1"/>
  <c r="G2059" i="14"/>
  <c r="D2059" i="14" s="1"/>
  <c r="G2058" i="14"/>
  <c r="D2058" i="14" s="1"/>
  <c r="G2057" i="14"/>
  <c r="D2057" i="14" s="1"/>
  <c r="G2056" i="14"/>
  <c r="D2056" i="14" s="1"/>
  <c r="G2055" i="14"/>
  <c r="D2055" i="14" s="1"/>
  <c r="G2054" i="14"/>
  <c r="D2054" i="14" s="1"/>
  <c r="G2053" i="14"/>
  <c r="D2053" i="14"/>
  <c r="G2052" i="14"/>
  <c r="D2052" i="14" s="1"/>
  <c r="G2051" i="14"/>
  <c r="D2051" i="14" s="1"/>
  <c r="G2050" i="14"/>
  <c r="D2050" i="14" s="1"/>
  <c r="G2046" i="14"/>
  <c r="D2046" i="14" s="1"/>
  <c r="G2045" i="14"/>
  <c r="D2045" i="14" s="1"/>
  <c r="G2044" i="14"/>
  <c r="D2044" i="14" s="1"/>
  <c r="G2043" i="14"/>
  <c r="D2043" i="14" s="1"/>
  <c r="G2042" i="14"/>
  <c r="D2042" i="14" s="1"/>
  <c r="G2041" i="14"/>
  <c r="D2041" i="14" s="1"/>
  <c r="G2040" i="14"/>
  <c r="D2040" i="14" s="1"/>
  <c r="G2039" i="14"/>
  <c r="D2039" i="14" s="1"/>
  <c r="G2038" i="14"/>
  <c r="D2038" i="14" s="1"/>
  <c r="G2037" i="14"/>
  <c r="D2037" i="14" s="1"/>
  <c r="G2036" i="14"/>
  <c r="D2036" i="14" s="1"/>
  <c r="G2035" i="14"/>
  <c r="D2035" i="14" s="1"/>
  <c r="G2034" i="14"/>
  <c r="D2034" i="14" s="1"/>
  <c r="G2033" i="14"/>
  <c r="D2033" i="14" s="1"/>
  <c r="G2032" i="14"/>
  <c r="D2032" i="14" s="1"/>
  <c r="G2031" i="14"/>
  <c r="D2031" i="14" s="1"/>
  <c r="G2030" i="14"/>
  <c r="D2030" i="14" s="1"/>
  <c r="G2029" i="14"/>
  <c r="D2029" i="14" s="1"/>
  <c r="G2028" i="14"/>
  <c r="D2028" i="14" s="1"/>
  <c r="G2027" i="14"/>
  <c r="D2027" i="14" s="1"/>
  <c r="G2026" i="14"/>
  <c r="D2026" i="14" s="1"/>
  <c r="G2025" i="14"/>
  <c r="D2025" i="14" s="1"/>
  <c r="G2024" i="14"/>
  <c r="D2024" i="14" s="1"/>
  <c r="G2023" i="14"/>
  <c r="D2023" i="14" s="1"/>
  <c r="G2022" i="14"/>
  <c r="D2022" i="14" s="1"/>
  <c r="G2021" i="14"/>
  <c r="D2021" i="14" s="1"/>
  <c r="G2020" i="14"/>
  <c r="D2020" i="14" s="1"/>
  <c r="G2019" i="14"/>
  <c r="D2019" i="14" s="1"/>
  <c r="G2018" i="14"/>
  <c r="D2018" i="14" s="1"/>
  <c r="G2017" i="14"/>
  <c r="D2017" i="14" s="1"/>
  <c r="G2016" i="14"/>
  <c r="D2016" i="14" s="1"/>
  <c r="G2015" i="14"/>
  <c r="D2015" i="14" s="1"/>
  <c r="G2014" i="14"/>
  <c r="D2014" i="14" s="1"/>
  <c r="G2013" i="14"/>
  <c r="D2013" i="14" s="1"/>
  <c r="G2012" i="14"/>
  <c r="D2012" i="14" s="1"/>
  <c r="G2011" i="14"/>
  <c r="D2011" i="14" s="1"/>
  <c r="G2010" i="14"/>
  <c r="D2010" i="14" s="1"/>
  <c r="G2009" i="14"/>
  <c r="D2009" i="14" s="1"/>
  <c r="G2008" i="14"/>
  <c r="D2008" i="14" s="1"/>
  <c r="G2007" i="14"/>
  <c r="D2007" i="14" s="1"/>
  <c r="G2006" i="14"/>
  <c r="D2006" i="14" s="1"/>
  <c r="G2005" i="14"/>
  <c r="D2005" i="14" s="1"/>
  <c r="G2004" i="14"/>
  <c r="D2004" i="14" s="1"/>
  <c r="G2003" i="14"/>
  <c r="D2003" i="14" s="1"/>
  <c r="G2002" i="14"/>
  <c r="D2002" i="14" s="1"/>
  <c r="G2001" i="14"/>
  <c r="D2001" i="14" s="1"/>
  <c r="G2000" i="14"/>
  <c r="D2000" i="14" s="1"/>
  <c r="G1999" i="14"/>
  <c r="D1999" i="14" s="1"/>
  <c r="G1998" i="14"/>
  <c r="D1998" i="14" s="1"/>
  <c r="G1997" i="14"/>
  <c r="D1997" i="14" s="1"/>
  <c r="G1993" i="14"/>
  <c r="D1993" i="14" s="1"/>
  <c r="G1992" i="14"/>
  <c r="D1992" i="14" s="1"/>
  <c r="G1991" i="14"/>
  <c r="D1991" i="14"/>
  <c r="G1990" i="14"/>
  <c r="D1990" i="14" s="1"/>
  <c r="G1989" i="14"/>
  <c r="D1989" i="14" s="1"/>
  <c r="G1988" i="14"/>
  <c r="D1988" i="14" s="1"/>
  <c r="G1987" i="14"/>
  <c r="D1987" i="14" s="1"/>
  <c r="G1986" i="14"/>
  <c r="D1986" i="14" s="1"/>
  <c r="G1985" i="14"/>
  <c r="D1985" i="14" s="1"/>
  <c r="G1984" i="14"/>
  <c r="D1984" i="14" s="1"/>
  <c r="G1983" i="14"/>
  <c r="D1983" i="14" s="1"/>
  <c r="G1982" i="14"/>
  <c r="D1982" i="14" s="1"/>
  <c r="G1981" i="14"/>
  <c r="D1981" i="14" s="1"/>
  <c r="G1980" i="14"/>
  <c r="D1980" i="14" s="1"/>
  <c r="G1979" i="14"/>
  <c r="D1979" i="14" s="1"/>
  <c r="G1978" i="14"/>
  <c r="D1978" i="14" s="1"/>
  <c r="G1977" i="14"/>
  <c r="D1977" i="14"/>
  <c r="G1976" i="14"/>
  <c r="D1976" i="14" s="1"/>
  <c r="G1975" i="14"/>
  <c r="D1975" i="14" s="1"/>
  <c r="G1974" i="14"/>
  <c r="D1974" i="14" s="1"/>
  <c r="G1973" i="14"/>
  <c r="D1973" i="14"/>
  <c r="G1972" i="14"/>
  <c r="D1972" i="14" s="1"/>
  <c r="G1971" i="14"/>
  <c r="D1971" i="14" s="1"/>
  <c r="G1970" i="14"/>
  <c r="D1970" i="14" s="1"/>
  <c r="G1969" i="14"/>
  <c r="D1969" i="14" s="1"/>
  <c r="G1968" i="14"/>
  <c r="D1968" i="14" s="1"/>
  <c r="G1967" i="14"/>
  <c r="D1967" i="14" s="1"/>
  <c r="G1966" i="14"/>
  <c r="D1966" i="14" s="1"/>
  <c r="G1965" i="14"/>
  <c r="D1965" i="14" s="1"/>
  <c r="G1964" i="14"/>
  <c r="D1964" i="14" s="1"/>
  <c r="G1963" i="14"/>
  <c r="D1963" i="14" s="1"/>
  <c r="G1962" i="14"/>
  <c r="D1962" i="14" s="1"/>
  <c r="G1961" i="14"/>
  <c r="D1961" i="14" s="1"/>
  <c r="G1960" i="14"/>
  <c r="D1960" i="14" s="1"/>
  <c r="G1959" i="14"/>
  <c r="D1959" i="14"/>
  <c r="G1958" i="14"/>
  <c r="D1958" i="14" s="1"/>
  <c r="G1957" i="14"/>
  <c r="D1957" i="14"/>
  <c r="G1956" i="14"/>
  <c r="D1956" i="14" s="1"/>
  <c r="G1955" i="14"/>
  <c r="D1955" i="14" s="1"/>
  <c r="G1954" i="14"/>
  <c r="D1954" i="14" s="1"/>
  <c r="G1953" i="14"/>
  <c r="D1953" i="14" s="1"/>
  <c r="G1952" i="14"/>
  <c r="D1952" i="14" s="1"/>
  <c r="G1951" i="14"/>
  <c r="D1951" i="14" s="1"/>
  <c r="G1950" i="14"/>
  <c r="D1950" i="14" s="1"/>
  <c r="G1949" i="14"/>
  <c r="D1949" i="14" s="1"/>
  <c r="G1948" i="14"/>
  <c r="D1948" i="14" s="1"/>
  <c r="G1947" i="14"/>
  <c r="D1947" i="14" s="1"/>
  <c r="G1946" i="14"/>
  <c r="D1946" i="14" s="1"/>
  <c r="G1945" i="14"/>
  <c r="D1945" i="14" s="1"/>
  <c r="G1944" i="14"/>
  <c r="D1944" i="14" s="1"/>
  <c r="G1940" i="14"/>
  <c r="D1940" i="14" s="1"/>
  <c r="G1939" i="14"/>
  <c r="D1939" i="14" s="1"/>
  <c r="G1938" i="14"/>
  <c r="D1938" i="14" s="1"/>
  <c r="G1937" i="14"/>
  <c r="D1937" i="14" s="1"/>
  <c r="G1936" i="14"/>
  <c r="D1936" i="14" s="1"/>
  <c r="G1935" i="14"/>
  <c r="D1935" i="14" s="1"/>
  <c r="G1934" i="14"/>
  <c r="D1934" i="14" s="1"/>
  <c r="G1933" i="14"/>
  <c r="D1933" i="14" s="1"/>
  <c r="G1932" i="14"/>
  <c r="D1932" i="14" s="1"/>
  <c r="G1931" i="14"/>
  <c r="D1931" i="14" s="1"/>
  <c r="G1930" i="14"/>
  <c r="D1930" i="14" s="1"/>
  <c r="G1929" i="14"/>
  <c r="D1929" i="14" s="1"/>
  <c r="G1928" i="14"/>
  <c r="D1928" i="14" s="1"/>
  <c r="G1927" i="14"/>
  <c r="D1927" i="14" s="1"/>
  <c r="G1926" i="14"/>
  <c r="D1926" i="14" s="1"/>
  <c r="G1925" i="14"/>
  <c r="D1925" i="14" s="1"/>
  <c r="G1924" i="14"/>
  <c r="D1924" i="14" s="1"/>
  <c r="G1923" i="14"/>
  <c r="D1923" i="14" s="1"/>
  <c r="G1922" i="14"/>
  <c r="D1922" i="14" s="1"/>
  <c r="G1921" i="14"/>
  <c r="D1921" i="14" s="1"/>
  <c r="G1920" i="14"/>
  <c r="D1920" i="14" s="1"/>
  <c r="G1919" i="14"/>
  <c r="D1919" i="14" s="1"/>
  <c r="G1918" i="14"/>
  <c r="D1918" i="14" s="1"/>
  <c r="G1917" i="14"/>
  <c r="D1917" i="14" s="1"/>
  <c r="G1916" i="14"/>
  <c r="D1916" i="14" s="1"/>
  <c r="G1915" i="14"/>
  <c r="D1915" i="14" s="1"/>
  <c r="G1914" i="14"/>
  <c r="D1914" i="14" s="1"/>
  <c r="G1913" i="14"/>
  <c r="D1913" i="14" s="1"/>
  <c r="G1912" i="14"/>
  <c r="D1912" i="14" s="1"/>
  <c r="G1911" i="14"/>
  <c r="D1911" i="14" s="1"/>
  <c r="G1910" i="14"/>
  <c r="D1910" i="14" s="1"/>
  <c r="G1909" i="14"/>
  <c r="D1909" i="14" s="1"/>
  <c r="G1908" i="14"/>
  <c r="D1908" i="14" s="1"/>
  <c r="G1907" i="14"/>
  <c r="D1907" i="14" s="1"/>
  <c r="G1906" i="14"/>
  <c r="D1906" i="14" s="1"/>
  <c r="G1905" i="14"/>
  <c r="D1905" i="14" s="1"/>
  <c r="G1904" i="14"/>
  <c r="D1904" i="14" s="1"/>
  <c r="G1903" i="14"/>
  <c r="D1903" i="14" s="1"/>
  <c r="G1902" i="14"/>
  <c r="D1902" i="14" s="1"/>
  <c r="G1901" i="14"/>
  <c r="D1901" i="14" s="1"/>
  <c r="G1900" i="14"/>
  <c r="D1900" i="14" s="1"/>
  <c r="G1899" i="14"/>
  <c r="D1899" i="14" s="1"/>
  <c r="G1898" i="14"/>
  <c r="D1898" i="14" s="1"/>
  <c r="G1897" i="14"/>
  <c r="D1897" i="14" s="1"/>
  <c r="G1896" i="14"/>
  <c r="D1896" i="14" s="1"/>
  <c r="G1895" i="14"/>
  <c r="D1895" i="14" s="1"/>
  <c r="G1894" i="14"/>
  <c r="D1894" i="14" s="1"/>
  <c r="G1893" i="14"/>
  <c r="D1893" i="14" s="1"/>
  <c r="G1892" i="14"/>
  <c r="D1892" i="14" s="1"/>
  <c r="G1891" i="14"/>
  <c r="D1891" i="14" s="1"/>
  <c r="G1887" i="14"/>
  <c r="D1887" i="14" s="1"/>
  <c r="G1886" i="14"/>
  <c r="D1886" i="14" s="1"/>
  <c r="G1885" i="14"/>
  <c r="D1885" i="14" s="1"/>
  <c r="G1884" i="14"/>
  <c r="D1884" i="14" s="1"/>
  <c r="G1883" i="14"/>
  <c r="D1883" i="14" s="1"/>
  <c r="G1882" i="14"/>
  <c r="D1882" i="14" s="1"/>
  <c r="G1881" i="14"/>
  <c r="D1881" i="14" s="1"/>
  <c r="G1880" i="14"/>
  <c r="D1880" i="14" s="1"/>
  <c r="G1879" i="14"/>
  <c r="D1879" i="14" s="1"/>
  <c r="G1878" i="14"/>
  <c r="D1878" i="14" s="1"/>
  <c r="G1877" i="14"/>
  <c r="D1877" i="14" s="1"/>
  <c r="G1876" i="14"/>
  <c r="D1876" i="14" s="1"/>
  <c r="G1875" i="14"/>
  <c r="D1875" i="14" s="1"/>
  <c r="G1874" i="14"/>
  <c r="D1874" i="14" s="1"/>
  <c r="G1873" i="14"/>
  <c r="D1873" i="14" s="1"/>
  <c r="G1872" i="14"/>
  <c r="D1872" i="14" s="1"/>
  <c r="G1871" i="14"/>
  <c r="D1871" i="14" s="1"/>
  <c r="G1870" i="14"/>
  <c r="D1870" i="14" s="1"/>
  <c r="G1869" i="14"/>
  <c r="D1869" i="14" s="1"/>
  <c r="G1868" i="14"/>
  <c r="D1868" i="14" s="1"/>
  <c r="G1867" i="14"/>
  <c r="D1867" i="14"/>
  <c r="G1866" i="14"/>
  <c r="D1866" i="14" s="1"/>
  <c r="G1865" i="14"/>
  <c r="D1865" i="14" s="1"/>
  <c r="G1864" i="14"/>
  <c r="D1864" i="14" s="1"/>
  <c r="G1863" i="14"/>
  <c r="D1863" i="14" s="1"/>
  <c r="G1862" i="14"/>
  <c r="D1862" i="14" s="1"/>
  <c r="G1861" i="14"/>
  <c r="D1861" i="14" s="1"/>
  <c r="G1860" i="14"/>
  <c r="D1860" i="14" s="1"/>
  <c r="G1859" i="14"/>
  <c r="D1859" i="14" s="1"/>
  <c r="G1858" i="14"/>
  <c r="D1858" i="14" s="1"/>
  <c r="G1857" i="14"/>
  <c r="D1857" i="14" s="1"/>
  <c r="G1856" i="14"/>
  <c r="D1856" i="14" s="1"/>
  <c r="G1855" i="14"/>
  <c r="D1855" i="14" s="1"/>
  <c r="G1854" i="14"/>
  <c r="D1854" i="14" s="1"/>
  <c r="G1853" i="14"/>
  <c r="D1853" i="14"/>
  <c r="G1852" i="14"/>
  <c r="D1852" i="14" s="1"/>
  <c r="G1851" i="14"/>
  <c r="D1851" i="14" s="1"/>
  <c r="G1850" i="14"/>
  <c r="D1850" i="14" s="1"/>
  <c r="G1849" i="14"/>
  <c r="D1849" i="14"/>
  <c r="G1848" i="14"/>
  <c r="D1848" i="14" s="1"/>
  <c r="G1847" i="14"/>
  <c r="D1847" i="14" s="1"/>
  <c r="G1846" i="14"/>
  <c r="D1846" i="14" s="1"/>
  <c r="G1845" i="14"/>
  <c r="D1845" i="14" s="1"/>
  <c r="G1844" i="14"/>
  <c r="D1844" i="14" s="1"/>
  <c r="G1843" i="14"/>
  <c r="D1843" i="14" s="1"/>
  <c r="G1842" i="14"/>
  <c r="D1842" i="14" s="1"/>
  <c r="G1841" i="14"/>
  <c r="D1841" i="14" s="1"/>
  <c r="G1840" i="14"/>
  <c r="D1840" i="14" s="1"/>
  <c r="G1839" i="14"/>
  <c r="D1839" i="14" s="1"/>
  <c r="G1838" i="14"/>
  <c r="D1838" i="14" s="1"/>
  <c r="G1834" i="14"/>
  <c r="D1834" i="14" s="1"/>
  <c r="G1833" i="14"/>
  <c r="D1833" i="14" s="1"/>
  <c r="G1832" i="14"/>
  <c r="D1832" i="14" s="1"/>
  <c r="G1831" i="14"/>
  <c r="D1831" i="14" s="1"/>
  <c r="G1830" i="14"/>
  <c r="D1830" i="14" s="1"/>
  <c r="G1829" i="14"/>
  <c r="D1829" i="14" s="1"/>
  <c r="G1828" i="14"/>
  <c r="D1828" i="14" s="1"/>
  <c r="G1827" i="14"/>
  <c r="D1827" i="14" s="1"/>
  <c r="G1826" i="14"/>
  <c r="D1826" i="14" s="1"/>
  <c r="G1825" i="14"/>
  <c r="D1825" i="14" s="1"/>
  <c r="G1824" i="14"/>
  <c r="D1824" i="14" s="1"/>
  <c r="G1823" i="14"/>
  <c r="D1823" i="14" s="1"/>
  <c r="G1822" i="14"/>
  <c r="D1822" i="14" s="1"/>
  <c r="G1821" i="14"/>
  <c r="D1821" i="14" s="1"/>
  <c r="G1820" i="14"/>
  <c r="D1820" i="14" s="1"/>
  <c r="G1819" i="14"/>
  <c r="D1819" i="14" s="1"/>
  <c r="G1818" i="14"/>
  <c r="D1818" i="14" s="1"/>
  <c r="G1817" i="14"/>
  <c r="D1817" i="14" s="1"/>
  <c r="G1816" i="14"/>
  <c r="D1816" i="14" s="1"/>
  <c r="G1815" i="14"/>
  <c r="D1815" i="14" s="1"/>
  <c r="G1814" i="14"/>
  <c r="D1814" i="14" s="1"/>
  <c r="G1813" i="14"/>
  <c r="D1813" i="14" s="1"/>
  <c r="G1812" i="14"/>
  <c r="D1812" i="14" s="1"/>
  <c r="G1811" i="14"/>
  <c r="D1811" i="14" s="1"/>
  <c r="G1810" i="14"/>
  <c r="D1810" i="14" s="1"/>
  <c r="G1809" i="14"/>
  <c r="D1809" i="14" s="1"/>
  <c r="G1808" i="14"/>
  <c r="D1808" i="14" s="1"/>
  <c r="G1807" i="14"/>
  <c r="D1807" i="14" s="1"/>
  <c r="G1806" i="14"/>
  <c r="D1806" i="14" s="1"/>
  <c r="G1805" i="14"/>
  <c r="D1805" i="14" s="1"/>
  <c r="G1804" i="14"/>
  <c r="D1804" i="14" s="1"/>
  <c r="G1803" i="14"/>
  <c r="D1803" i="14" s="1"/>
  <c r="G1802" i="14"/>
  <c r="D1802" i="14" s="1"/>
  <c r="G1801" i="14"/>
  <c r="D1801" i="14" s="1"/>
  <c r="G1800" i="14"/>
  <c r="D1800" i="14" s="1"/>
  <c r="G1799" i="14"/>
  <c r="D1799" i="14" s="1"/>
  <c r="G1798" i="14"/>
  <c r="D1798" i="14" s="1"/>
  <c r="G1797" i="14"/>
  <c r="D1797" i="14" s="1"/>
  <c r="G1796" i="14"/>
  <c r="D1796" i="14" s="1"/>
  <c r="G1795" i="14"/>
  <c r="D1795" i="14" s="1"/>
  <c r="G1794" i="14"/>
  <c r="D1794" i="14" s="1"/>
  <c r="G1793" i="14"/>
  <c r="D1793" i="14" s="1"/>
  <c r="G1792" i="14"/>
  <c r="D1792" i="14" s="1"/>
  <c r="G1791" i="14"/>
  <c r="D1791" i="14" s="1"/>
  <c r="G1790" i="14"/>
  <c r="D1790" i="14" s="1"/>
  <c r="G1789" i="14"/>
  <c r="D1789" i="14" s="1"/>
  <c r="G1788" i="14"/>
  <c r="D1788" i="14" s="1"/>
  <c r="G1787" i="14"/>
  <c r="D1787" i="14" s="1"/>
  <c r="G1786" i="14"/>
  <c r="D1786" i="14" s="1"/>
  <c r="G1785" i="14"/>
  <c r="D1785" i="14" s="1"/>
  <c r="G1781" i="14"/>
  <c r="D1781" i="14"/>
  <c r="G1780" i="14"/>
  <c r="D1780" i="14" s="1"/>
  <c r="G1779" i="14"/>
  <c r="D1779" i="14" s="1"/>
  <c r="G1778" i="14"/>
  <c r="D1778" i="14" s="1"/>
  <c r="G1777" i="14"/>
  <c r="D1777" i="14" s="1"/>
  <c r="G1776" i="14"/>
  <c r="D1776" i="14" s="1"/>
  <c r="G1775" i="14"/>
  <c r="D1775" i="14" s="1"/>
  <c r="G1774" i="14"/>
  <c r="D1774" i="14" s="1"/>
  <c r="G1773" i="14"/>
  <c r="D1773" i="14" s="1"/>
  <c r="G1772" i="14"/>
  <c r="D1772" i="14" s="1"/>
  <c r="G1771" i="14"/>
  <c r="D1771" i="14" s="1"/>
  <c r="G1770" i="14"/>
  <c r="D1770" i="14" s="1"/>
  <c r="G1769" i="14"/>
  <c r="D1769" i="14" s="1"/>
  <c r="G1768" i="14"/>
  <c r="D1768" i="14" s="1"/>
  <c r="G1767" i="14"/>
  <c r="D1767" i="14" s="1"/>
  <c r="G1766" i="14"/>
  <c r="D1766" i="14" s="1"/>
  <c r="G1765" i="14"/>
  <c r="D1765" i="14"/>
  <c r="G1764" i="14"/>
  <c r="D1764" i="14" s="1"/>
  <c r="G1763" i="14"/>
  <c r="D1763" i="14" s="1"/>
  <c r="G1762" i="14"/>
  <c r="D1762" i="14" s="1"/>
  <c r="G1761" i="14"/>
  <c r="D1761" i="14" s="1"/>
  <c r="G1760" i="14"/>
  <c r="D1760" i="14" s="1"/>
  <c r="G1759" i="14"/>
  <c r="D1759" i="14" s="1"/>
  <c r="G1758" i="14"/>
  <c r="D1758" i="14" s="1"/>
  <c r="G1757" i="14"/>
  <c r="D1757" i="14" s="1"/>
  <c r="G1756" i="14"/>
  <c r="D1756" i="14" s="1"/>
  <c r="G1755" i="14"/>
  <c r="D1755" i="14" s="1"/>
  <c r="G1754" i="14"/>
  <c r="D1754" i="14" s="1"/>
  <c r="G1753" i="14"/>
  <c r="D1753" i="14" s="1"/>
  <c r="G1752" i="14"/>
  <c r="D1752" i="14" s="1"/>
  <c r="G1751" i="14"/>
  <c r="D1751" i="14"/>
  <c r="G1750" i="14"/>
  <c r="D1750" i="14" s="1"/>
  <c r="G1749" i="14"/>
  <c r="D1749" i="14" s="1"/>
  <c r="G1748" i="14"/>
  <c r="D1748" i="14" s="1"/>
  <c r="G1747" i="14"/>
  <c r="D1747" i="14" s="1"/>
  <c r="G1746" i="14"/>
  <c r="D1746" i="14" s="1"/>
  <c r="G1745" i="14"/>
  <c r="D1745" i="14" s="1"/>
  <c r="G1744" i="14"/>
  <c r="D1744" i="14" s="1"/>
  <c r="G1743" i="14"/>
  <c r="D1743" i="14" s="1"/>
  <c r="G1742" i="14"/>
  <c r="D1742" i="14" s="1"/>
  <c r="G1741" i="14"/>
  <c r="D1741" i="14" s="1"/>
  <c r="G1740" i="14"/>
  <c r="D1740" i="14" s="1"/>
  <c r="G1739" i="14"/>
  <c r="D1739" i="14" s="1"/>
  <c r="G1738" i="14"/>
  <c r="D1738" i="14" s="1"/>
  <c r="G1737" i="14"/>
  <c r="D1737" i="14" s="1"/>
  <c r="G1736" i="14"/>
  <c r="D1736" i="14" s="1"/>
  <c r="G1735" i="14"/>
  <c r="D1735" i="14"/>
  <c r="G1734" i="14"/>
  <c r="D1734" i="14" s="1"/>
  <c r="G1733" i="14"/>
  <c r="D1733" i="14" s="1"/>
  <c r="G1732" i="14"/>
  <c r="D1732" i="14" s="1"/>
  <c r="G1728" i="14"/>
  <c r="D1728" i="14" s="1"/>
  <c r="G1727" i="14"/>
  <c r="D1727" i="14" s="1"/>
  <c r="G1726" i="14"/>
  <c r="D1726" i="14" s="1"/>
  <c r="G1725" i="14"/>
  <c r="D1725" i="14" s="1"/>
  <c r="G1724" i="14"/>
  <c r="D1724" i="14" s="1"/>
  <c r="G1723" i="14"/>
  <c r="D1723" i="14" s="1"/>
  <c r="G1722" i="14"/>
  <c r="D1722" i="14" s="1"/>
  <c r="G1721" i="14"/>
  <c r="D1721" i="14" s="1"/>
  <c r="G1720" i="14"/>
  <c r="D1720" i="14" s="1"/>
  <c r="G1719" i="14"/>
  <c r="D1719" i="14" s="1"/>
  <c r="G1718" i="14"/>
  <c r="D1718" i="14" s="1"/>
  <c r="G1717" i="14"/>
  <c r="D1717" i="14" s="1"/>
  <c r="G1716" i="14"/>
  <c r="D1716" i="14" s="1"/>
  <c r="G1715" i="14"/>
  <c r="D1715" i="14" s="1"/>
  <c r="G1714" i="14"/>
  <c r="D1714" i="14" s="1"/>
  <c r="G1713" i="14"/>
  <c r="D1713" i="14" s="1"/>
  <c r="G1712" i="14"/>
  <c r="D1712" i="14" s="1"/>
  <c r="G1711" i="14"/>
  <c r="D1711" i="14" s="1"/>
  <c r="G1710" i="14"/>
  <c r="D1710" i="14" s="1"/>
  <c r="G1709" i="14"/>
  <c r="D1709" i="14" s="1"/>
  <c r="G1708" i="14"/>
  <c r="D1708" i="14" s="1"/>
  <c r="G1707" i="14"/>
  <c r="D1707" i="14" s="1"/>
  <c r="G1706" i="14"/>
  <c r="D1706" i="14" s="1"/>
  <c r="G1705" i="14"/>
  <c r="D1705" i="14" s="1"/>
  <c r="G1704" i="14"/>
  <c r="D1704" i="14" s="1"/>
  <c r="G1703" i="14"/>
  <c r="D1703" i="14" s="1"/>
  <c r="G1702" i="14"/>
  <c r="D1702" i="14" s="1"/>
  <c r="G1701" i="14"/>
  <c r="D1701" i="14" s="1"/>
  <c r="G1700" i="14"/>
  <c r="D1700" i="14" s="1"/>
  <c r="G1699" i="14"/>
  <c r="D1699" i="14" s="1"/>
  <c r="G1698" i="14"/>
  <c r="D1698" i="14" s="1"/>
  <c r="G1697" i="14"/>
  <c r="D1697" i="14" s="1"/>
  <c r="G1696" i="14"/>
  <c r="D1696" i="14" s="1"/>
  <c r="G1695" i="14"/>
  <c r="D1695" i="14" s="1"/>
  <c r="G1694" i="14"/>
  <c r="D1694" i="14" s="1"/>
  <c r="G1693" i="14"/>
  <c r="D1693" i="14" s="1"/>
  <c r="G1692" i="14"/>
  <c r="D1692" i="14" s="1"/>
  <c r="G1691" i="14"/>
  <c r="D1691" i="14" s="1"/>
  <c r="G1690" i="14"/>
  <c r="D1690" i="14" s="1"/>
  <c r="G1689" i="14"/>
  <c r="D1689" i="14" s="1"/>
  <c r="G1688" i="14"/>
  <c r="D1688" i="14" s="1"/>
  <c r="G1687" i="14"/>
  <c r="D1687" i="14" s="1"/>
  <c r="G1686" i="14"/>
  <c r="D1686" i="14" s="1"/>
  <c r="G1685" i="14"/>
  <c r="D1685" i="14" s="1"/>
  <c r="G1684" i="14"/>
  <c r="D1684" i="14" s="1"/>
  <c r="G1683" i="14"/>
  <c r="D1683" i="14" s="1"/>
  <c r="G1682" i="14"/>
  <c r="D1682" i="14" s="1"/>
  <c r="G1681" i="14"/>
  <c r="D1681" i="14" s="1"/>
  <c r="G1680" i="14"/>
  <c r="D1680" i="14" s="1"/>
  <c r="G1679" i="14"/>
  <c r="D1679" i="14" s="1"/>
  <c r="G1675" i="14"/>
  <c r="D1675" i="14" s="1"/>
  <c r="G1674" i="14"/>
  <c r="D1674" i="14" s="1"/>
  <c r="G1673" i="14"/>
  <c r="D1673" i="14" s="1"/>
  <c r="G1672" i="14"/>
  <c r="D1672" i="14" s="1"/>
  <c r="G1671" i="14"/>
  <c r="D1671" i="14" s="1"/>
  <c r="G1670" i="14"/>
  <c r="D1670" i="14" s="1"/>
  <c r="G1669" i="14"/>
  <c r="D1669" i="14" s="1"/>
  <c r="G1668" i="14"/>
  <c r="D1668" i="14" s="1"/>
  <c r="G1667" i="14"/>
  <c r="D1667" i="14" s="1"/>
  <c r="G1666" i="14"/>
  <c r="D1666" i="14" s="1"/>
  <c r="G1665" i="14"/>
  <c r="D1665" i="14" s="1"/>
  <c r="G1664" i="14"/>
  <c r="D1664" i="14" s="1"/>
  <c r="G1663" i="14"/>
  <c r="D1663" i="14" s="1"/>
  <c r="G1662" i="14"/>
  <c r="D1662" i="14" s="1"/>
  <c r="G1661" i="14"/>
  <c r="D1661" i="14" s="1"/>
  <c r="G1660" i="14"/>
  <c r="D1660" i="14" s="1"/>
  <c r="G1659" i="14"/>
  <c r="D1659" i="14" s="1"/>
  <c r="G1658" i="14"/>
  <c r="D1658" i="14" s="1"/>
  <c r="G1657" i="14"/>
  <c r="D1657" i="14" s="1"/>
  <c r="G1656" i="14"/>
  <c r="D1656" i="14" s="1"/>
  <c r="G1655" i="14"/>
  <c r="D1655" i="14" s="1"/>
  <c r="G1654" i="14"/>
  <c r="D1654" i="14" s="1"/>
  <c r="G1653" i="14"/>
  <c r="D1653" i="14" s="1"/>
  <c r="G1652" i="14"/>
  <c r="D1652" i="14" s="1"/>
  <c r="G1651" i="14"/>
  <c r="D1651" i="14" s="1"/>
  <c r="G1650" i="14"/>
  <c r="D1650" i="14" s="1"/>
  <c r="G1649" i="14"/>
  <c r="D1649" i="14" s="1"/>
  <c r="G1648" i="14"/>
  <c r="D1648" i="14" s="1"/>
  <c r="G1647" i="14"/>
  <c r="D1647" i="14" s="1"/>
  <c r="G1646" i="14"/>
  <c r="D1646" i="14" s="1"/>
  <c r="G1645" i="14"/>
  <c r="D1645" i="14" s="1"/>
  <c r="G1644" i="14"/>
  <c r="D1644" i="14" s="1"/>
  <c r="G1643" i="14"/>
  <c r="D1643" i="14" s="1"/>
  <c r="G1642" i="14"/>
  <c r="D1642" i="14" s="1"/>
  <c r="G1641" i="14"/>
  <c r="D1641" i="14" s="1"/>
  <c r="G1640" i="14"/>
  <c r="D1640" i="14" s="1"/>
  <c r="G1639" i="14"/>
  <c r="D1639" i="14" s="1"/>
  <c r="G1638" i="14"/>
  <c r="D1638" i="14" s="1"/>
  <c r="G1637" i="14"/>
  <c r="D1637" i="14" s="1"/>
  <c r="G1636" i="14"/>
  <c r="D1636" i="14" s="1"/>
  <c r="G1635" i="14"/>
  <c r="D1635" i="14" s="1"/>
  <c r="G1634" i="14"/>
  <c r="D1634" i="14" s="1"/>
  <c r="G1633" i="14"/>
  <c r="D1633" i="14" s="1"/>
  <c r="G1632" i="14"/>
  <c r="D1632" i="14" s="1"/>
  <c r="G1631" i="14"/>
  <c r="D1631" i="14" s="1"/>
  <c r="G1630" i="14"/>
  <c r="D1630" i="14" s="1"/>
  <c r="G1629" i="14"/>
  <c r="D1629" i="14" s="1"/>
  <c r="G1628" i="14"/>
  <c r="D1628" i="14" s="1"/>
  <c r="G1627" i="14"/>
  <c r="D1627" i="14" s="1"/>
  <c r="G1626" i="14"/>
  <c r="D1626" i="14" s="1"/>
  <c r="G1619" i="14"/>
  <c r="D1619" i="14" s="1"/>
  <c r="G1618" i="14"/>
  <c r="D1618" i="14" s="1"/>
  <c r="G1617" i="14"/>
  <c r="D1617" i="14" s="1"/>
  <c r="G1616" i="14"/>
  <c r="D1616" i="14" s="1"/>
  <c r="G1615" i="14"/>
  <c r="D1615" i="14" s="1"/>
  <c r="G1614" i="14"/>
  <c r="D1614" i="14" s="1"/>
  <c r="G1613" i="14"/>
  <c r="D1613" i="14" s="1"/>
  <c r="G1612" i="14"/>
  <c r="D1612" i="14" s="1"/>
  <c r="G1611" i="14"/>
  <c r="D1611" i="14" s="1"/>
  <c r="G1610" i="14"/>
  <c r="D1610" i="14" s="1"/>
  <c r="G1609" i="14"/>
  <c r="D1609" i="14" s="1"/>
  <c r="G1608" i="14"/>
  <c r="D1608" i="14" s="1"/>
  <c r="G1607" i="14"/>
  <c r="D1607" i="14" s="1"/>
  <c r="G1606" i="14"/>
  <c r="D1606" i="14" s="1"/>
  <c r="G1605" i="14"/>
  <c r="D1605" i="14" s="1"/>
  <c r="G1604" i="14"/>
  <c r="D1604" i="14" s="1"/>
  <c r="G1603" i="14"/>
  <c r="D1603" i="14" s="1"/>
  <c r="G1602" i="14"/>
  <c r="D1602" i="14" s="1"/>
  <c r="G1601" i="14"/>
  <c r="D1601" i="14" s="1"/>
  <c r="G1600" i="14"/>
  <c r="D1600" i="14"/>
  <c r="G1599" i="14"/>
  <c r="D1599" i="14" s="1"/>
  <c r="G1598" i="14"/>
  <c r="D1598" i="14" s="1"/>
  <c r="G1597" i="14"/>
  <c r="D1597" i="14" s="1"/>
  <c r="G1596" i="14"/>
  <c r="D1596" i="14" s="1"/>
  <c r="G1595" i="14"/>
  <c r="D1595" i="14" s="1"/>
  <c r="G1594" i="14"/>
  <c r="D1594" i="14" s="1"/>
  <c r="G1593" i="14"/>
  <c r="D1593" i="14" s="1"/>
  <c r="G1592" i="14"/>
  <c r="D1592" i="14" s="1"/>
  <c r="G1591" i="14"/>
  <c r="D1591" i="14" s="1"/>
  <c r="G1590" i="14"/>
  <c r="D1590" i="14" s="1"/>
  <c r="G1589" i="14"/>
  <c r="D1589" i="14" s="1"/>
  <c r="G1588" i="14"/>
  <c r="D1588" i="14" s="1"/>
  <c r="G1587" i="14"/>
  <c r="D1587" i="14" s="1"/>
  <c r="G1586" i="14"/>
  <c r="D1586" i="14" s="1"/>
  <c r="G1585" i="14"/>
  <c r="D1585" i="14" s="1"/>
  <c r="G1584" i="14"/>
  <c r="D1584" i="14" s="1"/>
  <c r="G1583" i="14"/>
  <c r="D1583" i="14" s="1"/>
  <c r="G1582" i="14"/>
  <c r="D1582" i="14" s="1"/>
  <c r="G1581" i="14"/>
  <c r="D1581" i="14" s="1"/>
  <c r="G1580" i="14"/>
  <c r="D1580" i="14" s="1"/>
  <c r="G1579" i="14"/>
  <c r="D1579" i="14" s="1"/>
  <c r="G1578" i="14"/>
  <c r="D1578" i="14" s="1"/>
  <c r="G1577" i="14"/>
  <c r="D1577" i="14" s="1"/>
  <c r="G1576" i="14"/>
  <c r="D1576" i="14" s="1"/>
  <c r="G1575" i="14"/>
  <c r="D1575" i="14" s="1"/>
  <c r="G1574" i="14"/>
  <c r="D1574" i="14" s="1"/>
  <c r="G1573" i="14"/>
  <c r="D1573" i="14" s="1"/>
  <c r="G1572" i="14"/>
  <c r="D1572" i="14" s="1"/>
  <c r="G1571" i="14"/>
  <c r="D1571" i="14" s="1"/>
  <c r="G1570" i="14"/>
  <c r="D1570" i="14" s="1"/>
  <c r="G1566" i="14"/>
  <c r="D1566" i="14" s="1"/>
  <c r="G1565" i="14"/>
  <c r="D1565" i="14" s="1"/>
  <c r="G1564" i="14"/>
  <c r="D1564" i="14" s="1"/>
  <c r="G1563" i="14"/>
  <c r="D1563" i="14" s="1"/>
  <c r="G1562" i="14"/>
  <c r="D1562" i="14" s="1"/>
  <c r="G1561" i="14"/>
  <c r="D1561" i="14" s="1"/>
  <c r="G1560" i="14"/>
  <c r="D1560" i="14" s="1"/>
  <c r="G1559" i="14"/>
  <c r="D1559" i="14" s="1"/>
  <c r="G1558" i="14"/>
  <c r="D1558" i="14" s="1"/>
  <c r="G1557" i="14"/>
  <c r="D1557" i="14"/>
  <c r="G1556" i="14"/>
  <c r="D1556" i="14" s="1"/>
  <c r="G1555" i="14"/>
  <c r="D1555" i="14" s="1"/>
  <c r="G1554" i="14"/>
  <c r="D1554" i="14" s="1"/>
  <c r="G1553" i="14"/>
  <c r="D1553" i="14" s="1"/>
  <c r="G1552" i="14"/>
  <c r="D1552" i="14" s="1"/>
  <c r="G1551" i="14"/>
  <c r="D1551" i="14" s="1"/>
  <c r="G1550" i="14"/>
  <c r="D1550" i="14" s="1"/>
  <c r="G1549" i="14"/>
  <c r="D1549" i="14" s="1"/>
  <c r="G1548" i="14"/>
  <c r="D1548" i="14" s="1"/>
  <c r="G1547" i="14"/>
  <c r="D1547" i="14" s="1"/>
  <c r="G1546" i="14"/>
  <c r="D1546" i="14" s="1"/>
  <c r="G1545" i="14"/>
  <c r="D1545" i="14" s="1"/>
  <c r="G1544" i="14"/>
  <c r="D1544" i="14" s="1"/>
  <c r="G1543" i="14"/>
  <c r="D1543" i="14" s="1"/>
  <c r="G1542" i="14"/>
  <c r="D1542" i="14" s="1"/>
  <c r="G1541" i="14"/>
  <c r="D1541" i="14" s="1"/>
  <c r="G1540" i="14"/>
  <c r="D1540" i="14" s="1"/>
  <c r="G1539" i="14"/>
  <c r="D1539" i="14" s="1"/>
  <c r="G1538" i="14"/>
  <c r="D1538" i="14" s="1"/>
  <c r="G1537" i="14"/>
  <c r="D1537" i="14" s="1"/>
  <c r="G1536" i="14"/>
  <c r="D1536" i="14" s="1"/>
  <c r="G1535" i="14"/>
  <c r="D1535" i="14" s="1"/>
  <c r="G1534" i="14"/>
  <c r="D1534" i="14" s="1"/>
  <c r="G1533" i="14"/>
  <c r="D1533" i="14" s="1"/>
  <c r="G1532" i="14"/>
  <c r="D1532" i="14" s="1"/>
  <c r="G1531" i="14"/>
  <c r="D1531" i="14" s="1"/>
  <c r="G1530" i="14"/>
  <c r="D1530" i="14" s="1"/>
  <c r="G1529" i="14"/>
  <c r="D1529" i="14" s="1"/>
  <c r="G1528" i="14"/>
  <c r="D1528" i="14"/>
  <c r="G1527" i="14"/>
  <c r="D1527" i="14" s="1"/>
  <c r="G1526" i="14"/>
  <c r="D1526" i="14" s="1"/>
  <c r="G1525" i="14"/>
  <c r="D1525" i="14" s="1"/>
  <c r="G1524" i="14"/>
  <c r="D1524" i="14" s="1"/>
  <c r="G1523" i="14"/>
  <c r="D1523" i="14" s="1"/>
  <c r="G1522" i="14"/>
  <c r="D1522" i="14" s="1"/>
  <c r="G1521" i="14"/>
  <c r="D1521" i="14" s="1"/>
  <c r="G1520" i="14"/>
  <c r="D1520" i="14" s="1"/>
  <c r="G1519" i="14"/>
  <c r="D1519" i="14" s="1"/>
  <c r="G1518" i="14"/>
  <c r="D1518" i="14" s="1"/>
  <c r="G1517" i="14"/>
  <c r="D1517" i="14" s="1"/>
  <c r="G1513" i="14"/>
  <c r="D1513" i="14" s="1"/>
  <c r="G1512" i="14"/>
  <c r="D1512" i="14" s="1"/>
  <c r="G1511" i="14"/>
  <c r="D1511" i="14" s="1"/>
  <c r="G1510" i="14"/>
  <c r="D1510" i="14" s="1"/>
  <c r="G1509" i="14"/>
  <c r="D1509" i="14" s="1"/>
  <c r="G1508" i="14"/>
  <c r="D1508" i="14" s="1"/>
  <c r="G1507" i="14"/>
  <c r="D1507" i="14" s="1"/>
  <c r="G1506" i="14"/>
  <c r="D1506" i="14" s="1"/>
  <c r="G1505" i="14"/>
  <c r="D1505" i="14" s="1"/>
  <c r="G1504" i="14"/>
  <c r="D1504" i="14" s="1"/>
  <c r="G1503" i="14"/>
  <c r="D1503" i="14" s="1"/>
  <c r="G1502" i="14"/>
  <c r="D1502" i="14" s="1"/>
  <c r="G1501" i="14"/>
  <c r="D1501" i="14" s="1"/>
  <c r="G1500" i="14"/>
  <c r="D1500" i="14" s="1"/>
  <c r="G1499" i="14"/>
  <c r="D1499" i="14" s="1"/>
  <c r="G1498" i="14"/>
  <c r="D1498" i="14" s="1"/>
  <c r="G1497" i="14"/>
  <c r="D1497" i="14"/>
  <c r="G1496" i="14"/>
  <c r="D1496" i="14" s="1"/>
  <c r="G1495" i="14"/>
  <c r="D1495" i="14" s="1"/>
  <c r="G1494" i="14"/>
  <c r="D1494" i="14" s="1"/>
  <c r="G1493" i="14"/>
  <c r="D1493" i="14" s="1"/>
  <c r="G1492" i="14"/>
  <c r="D1492" i="14" s="1"/>
  <c r="G1491" i="14"/>
  <c r="D1491" i="14" s="1"/>
  <c r="G1490" i="14"/>
  <c r="D1490" i="14" s="1"/>
  <c r="G1489" i="14"/>
  <c r="D1489" i="14" s="1"/>
  <c r="G1488" i="14"/>
  <c r="D1488" i="14" s="1"/>
  <c r="G1487" i="14"/>
  <c r="D1487" i="14" s="1"/>
  <c r="G1486" i="14"/>
  <c r="D1486" i="14" s="1"/>
  <c r="G1485" i="14"/>
  <c r="D1485" i="14" s="1"/>
  <c r="G1484" i="14"/>
  <c r="D1484" i="14" s="1"/>
  <c r="G1483" i="14"/>
  <c r="D1483" i="14" s="1"/>
  <c r="G1482" i="14"/>
  <c r="D1482" i="14" s="1"/>
  <c r="G1481" i="14"/>
  <c r="D1481" i="14" s="1"/>
  <c r="G1480" i="14"/>
  <c r="D1480" i="14" s="1"/>
  <c r="G1479" i="14"/>
  <c r="D1479" i="14" s="1"/>
  <c r="G1478" i="14"/>
  <c r="D1478" i="14" s="1"/>
  <c r="G1477" i="14"/>
  <c r="D1477" i="14" s="1"/>
  <c r="G1476" i="14"/>
  <c r="D1476" i="14" s="1"/>
  <c r="G1475" i="14"/>
  <c r="D1475" i="14" s="1"/>
  <c r="G1474" i="14"/>
  <c r="D1474" i="14" s="1"/>
  <c r="G1473" i="14"/>
  <c r="D1473" i="14" s="1"/>
  <c r="G1472" i="14"/>
  <c r="D1472" i="14" s="1"/>
  <c r="G1471" i="14"/>
  <c r="D1471" i="14" s="1"/>
  <c r="G1470" i="14"/>
  <c r="D1470" i="14" s="1"/>
  <c r="G1469" i="14"/>
  <c r="D1469" i="14" s="1"/>
  <c r="G1468" i="14"/>
  <c r="D1468" i="14" s="1"/>
  <c r="G1467" i="14"/>
  <c r="D1467" i="14" s="1"/>
  <c r="G1466" i="14"/>
  <c r="D1466" i="14" s="1"/>
  <c r="G1465" i="14"/>
  <c r="D1465" i="14"/>
  <c r="G1464" i="14"/>
  <c r="D1464" i="14" s="1"/>
  <c r="G1460" i="14"/>
  <c r="D1460" i="14" s="1"/>
  <c r="G1459" i="14"/>
  <c r="D1459" i="14" s="1"/>
  <c r="G1458" i="14"/>
  <c r="D1458" i="14" s="1"/>
  <c r="G1457" i="14"/>
  <c r="D1457" i="14" s="1"/>
  <c r="G1456" i="14"/>
  <c r="D1456" i="14"/>
  <c r="G1455" i="14"/>
  <c r="D1455" i="14" s="1"/>
  <c r="G1454" i="14"/>
  <c r="D1454" i="14" s="1"/>
  <c r="G1453" i="14"/>
  <c r="D1453" i="14" s="1"/>
  <c r="G1452" i="14"/>
  <c r="D1452" i="14" s="1"/>
  <c r="G1451" i="14"/>
  <c r="D1451" i="14" s="1"/>
  <c r="G1450" i="14"/>
  <c r="D1450" i="14" s="1"/>
  <c r="G1449" i="14"/>
  <c r="D1449" i="14" s="1"/>
  <c r="G1448" i="14"/>
  <c r="D1448" i="14" s="1"/>
  <c r="G1447" i="14"/>
  <c r="D1447" i="14" s="1"/>
  <c r="G1446" i="14"/>
  <c r="D1446" i="14" s="1"/>
  <c r="G1445" i="14"/>
  <c r="D1445" i="14" s="1"/>
  <c r="G1444" i="14"/>
  <c r="D1444" i="14" s="1"/>
  <c r="G1443" i="14"/>
  <c r="D1443" i="14" s="1"/>
  <c r="G1442" i="14"/>
  <c r="D1442" i="14" s="1"/>
  <c r="G1441" i="14"/>
  <c r="D1441" i="14" s="1"/>
  <c r="G1440" i="14"/>
  <c r="D1440" i="14" s="1"/>
  <c r="G1439" i="14"/>
  <c r="D1439" i="14" s="1"/>
  <c r="G1438" i="14"/>
  <c r="D1438" i="14" s="1"/>
  <c r="G1437" i="14"/>
  <c r="D1437" i="14" s="1"/>
  <c r="G1436" i="14"/>
  <c r="D1436" i="14" s="1"/>
  <c r="G1435" i="14"/>
  <c r="D1435" i="14" s="1"/>
  <c r="G1434" i="14"/>
  <c r="D1434" i="14" s="1"/>
  <c r="G1433" i="14"/>
  <c r="D1433" i="14" s="1"/>
  <c r="G1432" i="14"/>
  <c r="D1432" i="14" s="1"/>
  <c r="G1431" i="14"/>
  <c r="D1431" i="14" s="1"/>
  <c r="G1430" i="14"/>
  <c r="D1430" i="14"/>
  <c r="G1429" i="14"/>
  <c r="D1429" i="14" s="1"/>
  <c r="G1428" i="14"/>
  <c r="D1428" i="14" s="1"/>
  <c r="G1427" i="14"/>
  <c r="D1427" i="14" s="1"/>
  <c r="G1426" i="14"/>
  <c r="D1426" i="14" s="1"/>
  <c r="G1425" i="14"/>
  <c r="D1425" i="14" s="1"/>
  <c r="G1424" i="14"/>
  <c r="D1424" i="14" s="1"/>
  <c r="G1423" i="14"/>
  <c r="D1423" i="14" s="1"/>
  <c r="G1422" i="14"/>
  <c r="D1422" i="14" s="1"/>
  <c r="G1421" i="14"/>
  <c r="D1421" i="14" s="1"/>
  <c r="G1420" i="14"/>
  <c r="D1420" i="14" s="1"/>
  <c r="G1419" i="14"/>
  <c r="D1419" i="14" s="1"/>
  <c r="G1418" i="14"/>
  <c r="D1418" i="14" s="1"/>
  <c r="G1417" i="14"/>
  <c r="D1417" i="14" s="1"/>
  <c r="G1416" i="14"/>
  <c r="D1416" i="14" s="1"/>
  <c r="G1415" i="14"/>
  <c r="D1415" i="14" s="1"/>
  <c r="G1414" i="14"/>
  <c r="D1414" i="14" s="1"/>
  <c r="G1413" i="14"/>
  <c r="D1413" i="14"/>
  <c r="G1412" i="14"/>
  <c r="D1412" i="14" s="1"/>
  <c r="G1411" i="14"/>
  <c r="D1411" i="14" s="1"/>
  <c r="G1407" i="14"/>
  <c r="D1407" i="14" s="1"/>
  <c r="G1406" i="14"/>
  <c r="D1406" i="14" s="1"/>
  <c r="G1405" i="14"/>
  <c r="D1405" i="14" s="1"/>
  <c r="G1404" i="14"/>
  <c r="D1404" i="14" s="1"/>
  <c r="G1403" i="14"/>
  <c r="D1403" i="14" s="1"/>
  <c r="G1402" i="14"/>
  <c r="D1402" i="14" s="1"/>
  <c r="G1401" i="14"/>
  <c r="D1401" i="14" s="1"/>
  <c r="G1400" i="14"/>
  <c r="D1400" i="14" s="1"/>
  <c r="G1399" i="14"/>
  <c r="D1399" i="14" s="1"/>
  <c r="G1398" i="14"/>
  <c r="D1398" i="14" s="1"/>
  <c r="G1397" i="14"/>
  <c r="D1397" i="14" s="1"/>
  <c r="G1396" i="14"/>
  <c r="D1396" i="14" s="1"/>
  <c r="G1395" i="14"/>
  <c r="D1395" i="14" s="1"/>
  <c r="G1394" i="14"/>
  <c r="D1394" i="14" s="1"/>
  <c r="G1393" i="14"/>
  <c r="D1393" i="14" s="1"/>
  <c r="G1392" i="14"/>
  <c r="D1392" i="14" s="1"/>
  <c r="G1391" i="14"/>
  <c r="D1391" i="14" s="1"/>
  <c r="G1390" i="14"/>
  <c r="D1390" i="14" s="1"/>
  <c r="G1389" i="14"/>
  <c r="D1389" i="14" s="1"/>
  <c r="G1388" i="14"/>
  <c r="D1388" i="14" s="1"/>
  <c r="G1387" i="14"/>
  <c r="D1387" i="14" s="1"/>
  <c r="G1386" i="14"/>
  <c r="D1386" i="14" s="1"/>
  <c r="G1385" i="14"/>
  <c r="D1385" i="14" s="1"/>
  <c r="G1384" i="14"/>
  <c r="D1384" i="14" s="1"/>
  <c r="G1383" i="14"/>
  <c r="D1383" i="14" s="1"/>
  <c r="G1382" i="14"/>
  <c r="D1382" i="14" s="1"/>
  <c r="G1381" i="14"/>
  <c r="D1381" i="14" s="1"/>
  <c r="G1380" i="14"/>
  <c r="D1380" i="14" s="1"/>
  <c r="G1379" i="14"/>
  <c r="D1379" i="14" s="1"/>
  <c r="G1378" i="14"/>
  <c r="D1378" i="14" s="1"/>
  <c r="G1377" i="14"/>
  <c r="D1377" i="14" s="1"/>
  <c r="G1376" i="14"/>
  <c r="D1376" i="14" s="1"/>
  <c r="G1375" i="14"/>
  <c r="D1375" i="14" s="1"/>
  <c r="G1374" i="14"/>
  <c r="D1374" i="14" s="1"/>
  <c r="G1373" i="14"/>
  <c r="D1373" i="14" s="1"/>
  <c r="G1372" i="14"/>
  <c r="D1372" i="14" s="1"/>
  <c r="G1371" i="14"/>
  <c r="D1371" i="14" s="1"/>
  <c r="G1370" i="14"/>
  <c r="D1370" i="14" s="1"/>
  <c r="G1369" i="14"/>
  <c r="D1369" i="14" s="1"/>
  <c r="G1368" i="14"/>
  <c r="D1368" i="14" s="1"/>
  <c r="G1367" i="14"/>
  <c r="D1367" i="14" s="1"/>
  <c r="G1366" i="14"/>
  <c r="D1366" i="14" s="1"/>
  <c r="G1365" i="14"/>
  <c r="D1365" i="14" s="1"/>
  <c r="G1364" i="14"/>
  <c r="D1364" i="14" s="1"/>
  <c r="G1363" i="14"/>
  <c r="D1363" i="14" s="1"/>
  <c r="G1362" i="14"/>
  <c r="D1362" i="14" s="1"/>
  <c r="G1361" i="14"/>
  <c r="D1361" i="14" s="1"/>
  <c r="G1360" i="14"/>
  <c r="D1360" i="14" s="1"/>
  <c r="G1359" i="14"/>
  <c r="D1359" i="14" s="1"/>
  <c r="G1358" i="14"/>
  <c r="D1358" i="14" s="1"/>
  <c r="G1354" i="14"/>
  <c r="D1354" i="14" s="1"/>
  <c r="G1353" i="14"/>
  <c r="D1353" i="14" s="1"/>
  <c r="G1352" i="14"/>
  <c r="D1352" i="14" s="1"/>
  <c r="G1351" i="14"/>
  <c r="D1351" i="14" s="1"/>
  <c r="G1350" i="14"/>
  <c r="D1350" i="14"/>
  <c r="G1349" i="14"/>
  <c r="D1349" i="14" s="1"/>
  <c r="G1348" i="14"/>
  <c r="D1348" i="14" s="1"/>
  <c r="G1347" i="14"/>
  <c r="D1347" i="14" s="1"/>
  <c r="G1346" i="14"/>
  <c r="D1346" i="14" s="1"/>
  <c r="G1345" i="14"/>
  <c r="D1345" i="14" s="1"/>
  <c r="G1344" i="14"/>
  <c r="D1344" i="14" s="1"/>
  <c r="G1343" i="14"/>
  <c r="D1343" i="14" s="1"/>
  <c r="G1342" i="14"/>
  <c r="D1342" i="14" s="1"/>
  <c r="G1341" i="14"/>
  <c r="D1341" i="14"/>
  <c r="G1340" i="14"/>
  <c r="D1340" i="14" s="1"/>
  <c r="G1339" i="14"/>
  <c r="D1339" i="14" s="1"/>
  <c r="G1338" i="14"/>
  <c r="D1338" i="14" s="1"/>
  <c r="G1337" i="14"/>
  <c r="D1337" i="14" s="1"/>
  <c r="G1336" i="14"/>
  <c r="D1336" i="14" s="1"/>
  <c r="G1335" i="14"/>
  <c r="D1335" i="14" s="1"/>
  <c r="G1334" i="14"/>
  <c r="D1334" i="14" s="1"/>
  <c r="G1333" i="14"/>
  <c r="D1333" i="14" s="1"/>
  <c r="G1332" i="14"/>
  <c r="D1332" i="14" s="1"/>
  <c r="G1331" i="14"/>
  <c r="D1331" i="14" s="1"/>
  <c r="G1330" i="14"/>
  <c r="D1330" i="14" s="1"/>
  <c r="G1329" i="14"/>
  <c r="D1329" i="14"/>
  <c r="G1328" i="14"/>
  <c r="D1328" i="14" s="1"/>
  <c r="G1327" i="14"/>
  <c r="D1327" i="14" s="1"/>
  <c r="G1326" i="14"/>
  <c r="D1326" i="14" s="1"/>
  <c r="G1325" i="14"/>
  <c r="D1325" i="14" s="1"/>
  <c r="G1324" i="14"/>
  <c r="D1324" i="14" s="1"/>
  <c r="G1323" i="14"/>
  <c r="D1323" i="14" s="1"/>
  <c r="G1322" i="14"/>
  <c r="D1322" i="14" s="1"/>
  <c r="G1321" i="14"/>
  <c r="D1321" i="14" s="1"/>
  <c r="G1320" i="14"/>
  <c r="D1320" i="14" s="1"/>
  <c r="G1319" i="14"/>
  <c r="D1319" i="14" s="1"/>
  <c r="G1318" i="14"/>
  <c r="D1318" i="14" s="1"/>
  <c r="G1317" i="14"/>
  <c r="D1317" i="14" s="1"/>
  <c r="G1316" i="14"/>
  <c r="D1316" i="14" s="1"/>
  <c r="G1315" i="14"/>
  <c r="D1315" i="14" s="1"/>
  <c r="G1314" i="14"/>
  <c r="D1314" i="14" s="1"/>
  <c r="G1313" i="14"/>
  <c r="D1313" i="14" s="1"/>
  <c r="G1312" i="14"/>
  <c r="D1312" i="14" s="1"/>
  <c r="G1311" i="14"/>
  <c r="D1311" i="14" s="1"/>
  <c r="G1310" i="14"/>
  <c r="D1310" i="14" s="1"/>
  <c r="G1309" i="14"/>
  <c r="D1309" i="14" s="1"/>
  <c r="G1308" i="14"/>
  <c r="D1308" i="14" s="1"/>
  <c r="G1307" i="14"/>
  <c r="D1307" i="14" s="1"/>
  <c r="G1306" i="14"/>
  <c r="D1306" i="14" s="1"/>
  <c r="G1305" i="14"/>
  <c r="D1305" i="14" s="1"/>
  <c r="G1301" i="14"/>
  <c r="D1301" i="14" s="1"/>
  <c r="G1300" i="14"/>
  <c r="D1300" i="14" s="1"/>
  <c r="G1299" i="14"/>
  <c r="D1299" i="14" s="1"/>
  <c r="G1298" i="14"/>
  <c r="D1298" i="14" s="1"/>
  <c r="G1297" i="14"/>
  <c r="D1297" i="14" s="1"/>
  <c r="G1296" i="14"/>
  <c r="D1296" i="14" s="1"/>
  <c r="G1295" i="14"/>
  <c r="D1295" i="14" s="1"/>
  <c r="G1294" i="14"/>
  <c r="D1294" i="14" s="1"/>
  <c r="G1293" i="14"/>
  <c r="D1293" i="14" s="1"/>
  <c r="G1292" i="14"/>
  <c r="D1292" i="14" s="1"/>
  <c r="G1291" i="14"/>
  <c r="D1291" i="14" s="1"/>
  <c r="G1290" i="14"/>
  <c r="D1290" i="14" s="1"/>
  <c r="G1289" i="14"/>
  <c r="D1289" i="14" s="1"/>
  <c r="G1288" i="14"/>
  <c r="D1288" i="14" s="1"/>
  <c r="G1287" i="14"/>
  <c r="D1287" i="14" s="1"/>
  <c r="G1286" i="14"/>
  <c r="D1286" i="14" s="1"/>
  <c r="G1285" i="14"/>
  <c r="D1285" i="14" s="1"/>
  <c r="G1284" i="14"/>
  <c r="D1284" i="14" s="1"/>
  <c r="G1283" i="14"/>
  <c r="D1283" i="14" s="1"/>
  <c r="G1282" i="14"/>
  <c r="D1282" i="14" s="1"/>
  <c r="G1281" i="14"/>
  <c r="D1281" i="14" s="1"/>
  <c r="G1280" i="14"/>
  <c r="D1280" i="14" s="1"/>
  <c r="G1279" i="14"/>
  <c r="D1279" i="14" s="1"/>
  <c r="G1278" i="14"/>
  <c r="D1278" i="14" s="1"/>
  <c r="G1277" i="14"/>
  <c r="D1277" i="14" s="1"/>
  <c r="G1276" i="14"/>
  <c r="D1276" i="14" s="1"/>
  <c r="G1275" i="14"/>
  <c r="D1275" i="14" s="1"/>
  <c r="G1274" i="14"/>
  <c r="D1274" i="14" s="1"/>
  <c r="G1273" i="14"/>
  <c r="D1273" i="14" s="1"/>
  <c r="G1272" i="14"/>
  <c r="D1272" i="14" s="1"/>
  <c r="G1271" i="14"/>
  <c r="D1271" i="14" s="1"/>
  <c r="G1270" i="14"/>
  <c r="D1270" i="14" s="1"/>
  <c r="G1269" i="14"/>
  <c r="D1269" i="14" s="1"/>
  <c r="G1268" i="14"/>
  <c r="D1268" i="14" s="1"/>
  <c r="G1267" i="14"/>
  <c r="D1267" i="14" s="1"/>
  <c r="G1266" i="14"/>
  <c r="D1266" i="14" s="1"/>
  <c r="G1265" i="14"/>
  <c r="D1265" i="14" s="1"/>
  <c r="G1264" i="14"/>
  <c r="D1264" i="14" s="1"/>
  <c r="G1263" i="14"/>
  <c r="D1263" i="14" s="1"/>
  <c r="G1262" i="14"/>
  <c r="D1262" i="14" s="1"/>
  <c r="G1261" i="14"/>
  <c r="D1261" i="14" s="1"/>
  <c r="G1260" i="14"/>
  <c r="D1260" i="14" s="1"/>
  <c r="G1259" i="14"/>
  <c r="D1259" i="14" s="1"/>
  <c r="G1258" i="14"/>
  <c r="D1258" i="14" s="1"/>
  <c r="G1257" i="14"/>
  <c r="D1257" i="14" s="1"/>
  <c r="G1256" i="14"/>
  <c r="D1256" i="14" s="1"/>
  <c r="G1255" i="14"/>
  <c r="D1255" i="14" s="1"/>
  <c r="G1254" i="14"/>
  <c r="D1254" i="14" s="1"/>
  <c r="G1253" i="14"/>
  <c r="D1253" i="14" s="1"/>
  <c r="G1252" i="14"/>
  <c r="D1252" i="14" s="1"/>
  <c r="G1248" i="14"/>
  <c r="D1248" i="14" s="1"/>
  <c r="G1247" i="14"/>
  <c r="D1247" i="14" s="1"/>
  <c r="G1246" i="14"/>
  <c r="D1246" i="14" s="1"/>
  <c r="G1245" i="14"/>
  <c r="D1245" i="14" s="1"/>
  <c r="G1244" i="14"/>
  <c r="D1244" i="14" s="1"/>
  <c r="G1243" i="14"/>
  <c r="D1243" i="14" s="1"/>
  <c r="G1242" i="14"/>
  <c r="D1242" i="14" s="1"/>
  <c r="G1241" i="14"/>
  <c r="D1241" i="14" s="1"/>
  <c r="G1240" i="14"/>
  <c r="D1240" i="14" s="1"/>
  <c r="G1239" i="14"/>
  <c r="D1239" i="14" s="1"/>
  <c r="G1238" i="14"/>
  <c r="D1238" i="14" s="1"/>
  <c r="G1237" i="14"/>
  <c r="D1237" i="14" s="1"/>
  <c r="G1236" i="14"/>
  <c r="D1236" i="14" s="1"/>
  <c r="G1235" i="14"/>
  <c r="D1235" i="14" s="1"/>
  <c r="G1234" i="14"/>
  <c r="D1234" i="14" s="1"/>
  <c r="G1233" i="14"/>
  <c r="D1233" i="14" s="1"/>
  <c r="G1232" i="14"/>
  <c r="D1232" i="14" s="1"/>
  <c r="G1231" i="14"/>
  <c r="D1231" i="14" s="1"/>
  <c r="G1230" i="14"/>
  <c r="D1230" i="14" s="1"/>
  <c r="G1229" i="14"/>
  <c r="D1229" i="14" s="1"/>
  <c r="G1228" i="14"/>
  <c r="D1228" i="14" s="1"/>
  <c r="G1227" i="14"/>
  <c r="D1227" i="14" s="1"/>
  <c r="G1226" i="14"/>
  <c r="D1226" i="14"/>
  <c r="G1225" i="14"/>
  <c r="D1225" i="14" s="1"/>
  <c r="G1224" i="14"/>
  <c r="D1224" i="14" s="1"/>
  <c r="G1223" i="14"/>
  <c r="D1223" i="14" s="1"/>
  <c r="G1222" i="14"/>
  <c r="D1222" i="14" s="1"/>
  <c r="G1221" i="14"/>
  <c r="D1221" i="14" s="1"/>
  <c r="G1220" i="14"/>
  <c r="D1220" i="14" s="1"/>
  <c r="G1219" i="14"/>
  <c r="D1219" i="14" s="1"/>
  <c r="G1218" i="14"/>
  <c r="D1218" i="14" s="1"/>
  <c r="G1217" i="14"/>
  <c r="D1217" i="14" s="1"/>
  <c r="G1216" i="14"/>
  <c r="D1216" i="14" s="1"/>
  <c r="G1215" i="14"/>
  <c r="D1215" i="14" s="1"/>
  <c r="G1214" i="14"/>
  <c r="D1214" i="14" s="1"/>
  <c r="G1213" i="14"/>
  <c r="D1213" i="14" s="1"/>
  <c r="G1212" i="14"/>
  <c r="D1212" i="14"/>
  <c r="G1211" i="14"/>
  <c r="D1211" i="14" s="1"/>
  <c r="G1210" i="14"/>
  <c r="D1210" i="14" s="1"/>
  <c r="G1209" i="14"/>
  <c r="D1209" i="14" s="1"/>
  <c r="G1208" i="14"/>
  <c r="D1208" i="14" s="1"/>
  <c r="G1207" i="14"/>
  <c r="D1207" i="14" s="1"/>
  <c r="G1206" i="14"/>
  <c r="D1206" i="14" s="1"/>
  <c r="G1205" i="14"/>
  <c r="D1205" i="14" s="1"/>
  <c r="G1204" i="14"/>
  <c r="D1204" i="14" s="1"/>
  <c r="G1203" i="14"/>
  <c r="D1203" i="14" s="1"/>
  <c r="G1202" i="14"/>
  <c r="D1202" i="14" s="1"/>
  <c r="G1201" i="14"/>
  <c r="D1201" i="14" s="1"/>
  <c r="G1200" i="14"/>
  <c r="D1200" i="14" s="1"/>
  <c r="G1199" i="14"/>
  <c r="D1199" i="14" s="1"/>
  <c r="G1195" i="14"/>
  <c r="D1195" i="14" s="1"/>
  <c r="G1194" i="14"/>
  <c r="D1194" i="14" s="1"/>
  <c r="G1193" i="14"/>
  <c r="D1193" i="14" s="1"/>
  <c r="G1192" i="14"/>
  <c r="D1192" i="14" s="1"/>
  <c r="G1191" i="14"/>
  <c r="D1191" i="14"/>
  <c r="G1190" i="14"/>
  <c r="D1190" i="14" s="1"/>
  <c r="G1189" i="14"/>
  <c r="D1189" i="14" s="1"/>
  <c r="G1188" i="14"/>
  <c r="D1188" i="14" s="1"/>
  <c r="G1187" i="14"/>
  <c r="D1187" i="14" s="1"/>
  <c r="G1186" i="14"/>
  <c r="D1186" i="14" s="1"/>
  <c r="G1185" i="14"/>
  <c r="D1185" i="14" s="1"/>
  <c r="G1184" i="14"/>
  <c r="D1184" i="14" s="1"/>
  <c r="G1183" i="14"/>
  <c r="D1183" i="14" s="1"/>
  <c r="G1182" i="14"/>
  <c r="D1182" i="14" s="1"/>
  <c r="G1181" i="14"/>
  <c r="D1181" i="14" s="1"/>
  <c r="G1180" i="14"/>
  <c r="D1180" i="14" s="1"/>
  <c r="G1179" i="14"/>
  <c r="D1179" i="14" s="1"/>
  <c r="G1178" i="14"/>
  <c r="D1178" i="14" s="1"/>
  <c r="G1177" i="14"/>
  <c r="D1177" i="14" s="1"/>
  <c r="G1176" i="14"/>
  <c r="D1176" i="14" s="1"/>
  <c r="G1175" i="14"/>
  <c r="D1175" i="14" s="1"/>
  <c r="G1174" i="14"/>
  <c r="D1174" i="14" s="1"/>
  <c r="G1173" i="14"/>
  <c r="D1173" i="14" s="1"/>
  <c r="G1172" i="14"/>
  <c r="D1172" i="14" s="1"/>
  <c r="G1171" i="14"/>
  <c r="D1171" i="14" s="1"/>
  <c r="G1170" i="14"/>
  <c r="D1170" i="14" s="1"/>
  <c r="G1169" i="14"/>
  <c r="D1169" i="14" s="1"/>
  <c r="G1168" i="14"/>
  <c r="D1168" i="14" s="1"/>
  <c r="G1167" i="14"/>
  <c r="D1167" i="14" s="1"/>
  <c r="G1166" i="14"/>
  <c r="D1166" i="14" s="1"/>
  <c r="G1165" i="14"/>
  <c r="D1165" i="14" s="1"/>
  <c r="G1164" i="14"/>
  <c r="D1164" i="14" s="1"/>
  <c r="G1163" i="14"/>
  <c r="D1163" i="14" s="1"/>
  <c r="G1162" i="14"/>
  <c r="D1162" i="14" s="1"/>
  <c r="G1161" i="14"/>
  <c r="D1161" i="14" s="1"/>
  <c r="G1160" i="14"/>
  <c r="D1160" i="14" s="1"/>
  <c r="G1159" i="14"/>
  <c r="D1159" i="14" s="1"/>
  <c r="G1158" i="14"/>
  <c r="D1158" i="14" s="1"/>
  <c r="G1157" i="14"/>
  <c r="D1157" i="14" s="1"/>
  <c r="G1156" i="14"/>
  <c r="D1156" i="14" s="1"/>
  <c r="G1155" i="14"/>
  <c r="D1155" i="14" s="1"/>
  <c r="G1154" i="14"/>
  <c r="D1154" i="14" s="1"/>
  <c r="G1153" i="14"/>
  <c r="D1153" i="14" s="1"/>
  <c r="G1152" i="14"/>
  <c r="D1152" i="14" s="1"/>
  <c r="G1151" i="14"/>
  <c r="D1151" i="14" s="1"/>
  <c r="G1150" i="14"/>
  <c r="D1150" i="14" s="1"/>
  <c r="G1149" i="14"/>
  <c r="D1149" i="14" s="1"/>
  <c r="G1148" i="14"/>
  <c r="D1148" i="14" s="1"/>
  <c r="G1147" i="14"/>
  <c r="D1147" i="14" s="1"/>
  <c r="G1146" i="14"/>
  <c r="D1146" i="14" s="1"/>
  <c r="G1142" i="14"/>
  <c r="D1142" i="14" s="1"/>
  <c r="G1141" i="14"/>
  <c r="D1141" i="14" s="1"/>
  <c r="G1140" i="14"/>
  <c r="D1140" i="14" s="1"/>
  <c r="G1139" i="14"/>
  <c r="D1139" i="14" s="1"/>
  <c r="G1138" i="14"/>
  <c r="D1138" i="14" s="1"/>
  <c r="G1137" i="14"/>
  <c r="D1137" i="14" s="1"/>
  <c r="G1136" i="14"/>
  <c r="D1136" i="14" s="1"/>
  <c r="G1135" i="14"/>
  <c r="D1135" i="14" s="1"/>
  <c r="G1134" i="14"/>
  <c r="D1134" i="14" s="1"/>
  <c r="G1133" i="14"/>
  <c r="D1133" i="14"/>
  <c r="G1132" i="14"/>
  <c r="D1132" i="14" s="1"/>
  <c r="G1131" i="14"/>
  <c r="D1131" i="14" s="1"/>
  <c r="G1130" i="14"/>
  <c r="D1130" i="14" s="1"/>
  <c r="G1129" i="14"/>
  <c r="D1129" i="14" s="1"/>
  <c r="G1128" i="14"/>
  <c r="D1128" i="14" s="1"/>
  <c r="G1127" i="14"/>
  <c r="D1127" i="14" s="1"/>
  <c r="G1126" i="14"/>
  <c r="D1126" i="14" s="1"/>
  <c r="G1125" i="14"/>
  <c r="D1125" i="14" s="1"/>
  <c r="G1124" i="14"/>
  <c r="D1124" i="14" s="1"/>
  <c r="G1123" i="14"/>
  <c r="D1123" i="14" s="1"/>
  <c r="G1122" i="14"/>
  <c r="D1122" i="14" s="1"/>
  <c r="G1121" i="14"/>
  <c r="D1121" i="14" s="1"/>
  <c r="G1120" i="14"/>
  <c r="D1120" i="14" s="1"/>
  <c r="G1119" i="14"/>
  <c r="D1119" i="14" s="1"/>
  <c r="G1118" i="14"/>
  <c r="D1118" i="14" s="1"/>
  <c r="G1117" i="14"/>
  <c r="D1117" i="14" s="1"/>
  <c r="G1116" i="14"/>
  <c r="D1116" i="14" s="1"/>
  <c r="G1115" i="14"/>
  <c r="D1115" i="14" s="1"/>
  <c r="G1114" i="14"/>
  <c r="D1114" i="14" s="1"/>
  <c r="G1113" i="14"/>
  <c r="D1113" i="14" s="1"/>
  <c r="G1112" i="14"/>
  <c r="D1112" i="14" s="1"/>
  <c r="G1111" i="14"/>
  <c r="D1111" i="14" s="1"/>
  <c r="G1110" i="14"/>
  <c r="D1110" i="14" s="1"/>
  <c r="G1109" i="14"/>
  <c r="D1109" i="14" s="1"/>
  <c r="G1108" i="14"/>
  <c r="D1108" i="14" s="1"/>
  <c r="G1107" i="14"/>
  <c r="D1107" i="14"/>
  <c r="G1106" i="14"/>
  <c r="D1106" i="14" s="1"/>
  <c r="G1105" i="14"/>
  <c r="D1105" i="14" s="1"/>
  <c r="G1104" i="14"/>
  <c r="D1104" i="14" s="1"/>
  <c r="G1103" i="14"/>
  <c r="D1103" i="14" s="1"/>
  <c r="G1102" i="14"/>
  <c r="D1102" i="14" s="1"/>
  <c r="G1101" i="14"/>
  <c r="D1101" i="14" s="1"/>
  <c r="G1100" i="14"/>
  <c r="D1100" i="14" s="1"/>
  <c r="G1099" i="14"/>
  <c r="D1099" i="14" s="1"/>
  <c r="G1098" i="14"/>
  <c r="D1098" i="14" s="1"/>
  <c r="G1097" i="14"/>
  <c r="D1097" i="14" s="1"/>
  <c r="G1096" i="14"/>
  <c r="D1096" i="14" s="1"/>
  <c r="G1095" i="14"/>
  <c r="D1095" i="14"/>
  <c r="G1094" i="14"/>
  <c r="D1094" i="14" s="1"/>
  <c r="G1093" i="14"/>
  <c r="D1093" i="14" s="1"/>
  <c r="G1086" i="14"/>
  <c r="D1086" i="14" s="1"/>
  <c r="G1085" i="14"/>
  <c r="D1085" i="14" s="1"/>
  <c r="G1084" i="14"/>
  <c r="D1084" i="14" s="1"/>
  <c r="G1083" i="14"/>
  <c r="D1083" i="14" s="1"/>
  <c r="G1082" i="14"/>
  <c r="D1082" i="14" s="1"/>
  <c r="G1081" i="14"/>
  <c r="D1081" i="14" s="1"/>
  <c r="G1080" i="14"/>
  <c r="D1080" i="14" s="1"/>
  <c r="G1079" i="14"/>
  <c r="D1079" i="14" s="1"/>
  <c r="G1078" i="14"/>
  <c r="D1078" i="14" s="1"/>
  <c r="G1077" i="14"/>
  <c r="D1077" i="14" s="1"/>
  <c r="G1076" i="14"/>
  <c r="D1076" i="14" s="1"/>
  <c r="G1075" i="14"/>
  <c r="D1075" i="14" s="1"/>
  <c r="G1074" i="14"/>
  <c r="D1074" i="14" s="1"/>
  <c r="G1073" i="14"/>
  <c r="D1073" i="14" s="1"/>
  <c r="G1072" i="14"/>
  <c r="D1072" i="14" s="1"/>
  <c r="G1071" i="14"/>
  <c r="D1071" i="14" s="1"/>
  <c r="G1070" i="14"/>
  <c r="D1070" i="14" s="1"/>
  <c r="G1069" i="14"/>
  <c r="D1069" i="14" s="1"/>
  <c r="G1068" i="14"/>
  <c r="D1068" i="14" s="1"/>
  <c r="G1067" i="14"/>
  <c r="D1067" i="14" s="1"/>
  <c r="G1066" i="14"/>
  <c r="D1066" i="14" s="1"/>
  <c r="G1065" i="14"/>
  <c r="D1065" i="14" s="1"/>
  <c r="G1064" i="14"/>
  <c r="D1064" i="14" s="1"/>
  <c r="G1063" i="14"/>
  <c r="D1063" i="14" s="1"/>
  <c r="G1062" i="14"/>
  <c r="D1062" i="14" s="1"/>
  <c r="G1061" i="14"/>
  <c r="D1061" i="14" s="1"/>
  <c r="G1060" i="14"/>
  <c r="D1060" i="14" s="1"/>
  <c r="G1059" i="14"/>
  <c r="D1059" i="14" s="1"/>
  <c r="G1058" i="14"/>
  <c r="D1058" i="14" s="1"/>
  <c r="G1057" i="14"/>
  <c r="D1057" i="14" s="1"/>
  <c r="G1056" i="14"/>
  <c r="D1056" i="14" s="1"/>
  <c r="G1055" i="14"/>
  <c r="D1055" i="14" s="1"/>
  <c r="G1054" i="14"/>
  <c r="D1054" i="14" s="1"/>
  <c r="G1053" i="14"/>
  <c r="D1053" i="14" s="1"/>
  <c r="G1052" i="14"/>
  <c r="D1052" i="14" s="1"/>
  <c r="G1051" i="14"/>
  <c r="D1051" i="14" s="1"/>
  <c r="G1050" i="14"/>
  <c r="D1050" i="14" s="1"/>
  <c r="G1049" i="14"/>
  <c r="D1049" i="14" s="1"/>
  <c r="G1048" i="14"/>
  <c r="D1048" i="14"/>
  <c r="G1047" i="14"/>
  <c r="D1047" i="14" s="1"/>
  <c r="G1046" i="14"/>
  <c r="D1046" i="14" s="1"/>
  <c r="G1045" i="14"/>
  <c r="D1045" i="14" s="1"/>
  <c r="G1044" i="14"/>
  <c r="D1044" i="14" s="1"/>
  <c r="G1043" i="14"/>
  <c r="D1043" i="14" s="1"/>
  <c r="G1042" i="14"/>
  <c r="D1042" i="14" s="1"/>
  <c r="G1041" i="14"/>
  <c r="D1041" i="14" s="1"/>
  <c r="G1040" i="14"/>
  <c r="D1040" i="14" s="1"/>
  <c r="G1039" i="14"/>
  <c r="D1039" i="14" s="1"/>
  <c r="G1038" i="14"/>
  <c r="D1038" i="14" s="1"/>
  <c r="G1037" i="14"/>
  <c r="D1037" i="14" s="1"/>
  <c r="G1033" i="14"/>
  <c r="D1033" i="14" s="1"/>
  <c r="G1032" i="14"/>
  <c r="D1032" i="14" s="1"/>
  <c r="G1031" i="14"/>
  <c r="D1031" i="14" s="1"/>
  <c r="G1030" i="14"/>
  <c r="D1030" i="14" s="1"/>
  <c r="G1029" i="14"/>
  <c r="D1029" i="14" s="1"/>
  <c r="G1028" i="14"/>
  <c r="D1028" i="14" s="1"/>
  <c r="G1027" i="14"/>
  <c r="D1027" i="14" s="1"/>
  <c r="G1026" i="14"/>
  <c r="D1026" i="14" s="1"/>
  <c r="G1025" i="14"/>
  <c r="D1025" i="14" s="1"/>
  <c r="G1024" i="14"/>
  <c r="D1024" i="14" s="1"/>
  <c r="G1023" i="14"/>
  <c r="D1023" i="14" s="1"/>
  <c r="G1022" i="14"/>
  <c r="D1022" i="14" s="1"/>
  <c r="G1021" i="14"/>
  <c r="D1021" i="14" s="1"/>
  <c r="G1020" i="14"/>
  <c r="D1020" i="14" s="1"/>
  <c r="G1019" i="14"/>
  <c r="D1019" i="14" s="1"/>
  <c r="G1018" i="14"/>
  <c r="D1018" i="14" s="1"/>
  <c r="G1017" i="14"/>
  <c r="D1017" i="14" s="1"/>
  <c r="G1016" i="14"/>
  <c r="D1016" i="14" s="1"/>
  <c r="G1015" i="14"/>
  <c r="D1015" i="14" s="1"/>
  <c r="G1014" i="14"/>
  <c r="D1014" i="14" s="1"/>
  <c r="G1013" i="14"/>
  <c r="D1013" i="14" s="1"/>
  <c r="G1012" i="14"/>
  <c r="D1012" i="14" s="1"/>
  <c r="G1011" i="14"/>
  <c r="D1011" i="14" s="1"/>
  <c r="G1010" i="14"/>
  <c r="D1010" i="14" s="1"/>
  <c r="G1009" i="14"/>
  <c r="D1009" i="14" s="1"/>
  <c r="G1008" i="14"/>
  <c r="D1008" i="14" s="1"/>
  <c r="G1007" i="14"/>
  <c r="D1007" i="14" s="1"/>
  <c r="G1006" i="14"/>
  <c r="D1006" i="14" s="1"/>
  <c r="G1005" i="14"/>
  <c r="D1005" i="14" s="1"/>
  <c r="G1004" i="14"/>
  <c r="D1004" i="14" s="1"/>
  <c r="G1003" i="14"/>
  <c r="D1003" i="14" s="1"/>
  <c r="G1002" i="14"/>
  <c r="D1002" i="14" s="1"/>
  <c r="G1001" i="14"/>
  <c r="D1001" i="14" s="1"/>
  <c r="G1000" i="14"/>
  <c r="D1000" i="14" s="1"/>
  <c r="G999" i="14"/>
  <c r="D999" i="14" s="1"/>
  <c r="G998" i="14"/>
  <c r="D998" i="14" s="1"/>
  <c r="G997" i="14"/>
  <c r="D997" i="14" s="1"/>
  <c r="G996" i="14"/>
  <c r="D996" i="14" s="1"/>
  <c r="G995" i="14"/>
  <c r="D995" i="14" s="1"/>
  <c r="G994" i="14"/>
  <c r="D994" i="14" s="1"/>
  <c r="G993" i="14"/>
  <c r="D993" i="14" s="1"/>
  <c r="G992" i="14"/>
  <c r="D992" i="14" s="1"/>
  <c r="G991" i="14"/>
  <c r="D991" i="14" s="1"/>
  <c r="G990" i="14"/>
  <c r="D990" i="14" s="1"/>
  <c r="G989" i="14"/>
  <c r="D989" i="14" s="1"/>
  <c r="G988" i="14"/>
  <c r="D988" i="14" s="1"/>
  <c r="G987" i="14"/>
  <c r="D987" i="14" s="1"/>
  <c r="G986" i="14"/>
  <c r="D986" i="14" s="1"/>
  <c r="G985" i="14"/>
  <c r="D985" i="14" s="1"/>
  <c r="G984" i="14"/>
  <c r="D984" i="14" s="1"/>
  <c r="G980" i="14"/>
  <c r="D980" i="14" s="1"/>
  <c r="G979" i="14"/>
  <c r="D979" i="14" s="1"/>
  <c r="G978" i="14"/>
  <c r="D978" i="14" s="1"/>
  <c r="G977" i="14"/>
  <c r="D977" i="14" s="1"/>
  <c r="G976" i="14"/>
  <c r="D976" i="14" s="1"/>
  <c r="G975" i="14"/>
  <c r="D975" i="14" s="1"/>
  <c r="G974" i="14"/>
  <c r="D974" i="14" s="1"/>
  <c r="G973" i="14"/>
  <c r="D973" i="14" s="1"/>
  <c r="G972" i="14"/>
  <c r="D972" i="14" s="1"/>
  <c r="G971" i="14"/>
  <c r="D971" i="14" s="1"/>
  <c r="G970" i="14"/>
  <c r="D970" i="14" s="1"/>
  <c r="G969" i="14"/>
  <c r="D969" i="14" s="1"/>
  <c r="G968" i="14"/>
  <c r="D968" i="14" s="1"/>
  <c r="G967" i="14"/>
  <c r="D967" i="14" s="1"/>
  <c r="G966" i="14"/>
  <c r="D966" i="14" s="1"/>
  <c r="G965" i="14"/>
  <c r="D965" i="14" s="1"/>
  <c r="G964" i="14"/>
  <c r="D964" i="14" s="1"/>
  <c r="G963" i="14"/>
  <c r="D963" i="14" s="1"/>
  <c r="G962" i="14"/>
  <c r="D962" i="14" s="1"/>
  <c r="G961" i="14"/>
  <c r="D961" i="14" s="1"/>
  <c r="G960" i="14"/>
  <c r="D960" i="14" s="1"/>
  <c r="G959" i="14"/>
  <c r="D959" i="14" s="1"/>
  <c r="G958" i="14"/>
  <c r="D958" i="14" s="1"/>
  <c r="G957" i="14"/>
  <c r="D957" i="14" s="1"/>
  <c r="G956" i="14"/>
  <c r="D956" i="14" s="1"/>
  <c r="G955" i="14"/>
  <c r="D955" i="14" s="1"/>
  <c r="G954" i="14"/>
  <c r="D954" i="14" s="1"/>
  <c r="G953" i="14"/>
  <c r="D953" i="14" s="1"/>
  <c r="G952" i="14"/>
  <c r="D952" i="14" s="1"/>
  <c r="G951" i="14"/>
  <c r="D951" i="14" s="1"/>
  <c r="G950" i="14"/>
  <c r="D950" i="14" s="1"/>
  <c r="G949" i="14"/>
  <c r="D949" i="14" s="1"/>
  <c r="G948" i="14"/>
  <c r="D948" i="14" s="1"/>
  <c r="G947" i="14"/>
  <c r="D947" i="14" s="1"/>
  <c r="G946" i="14"/>
  <c r="D946" i="14"/>
  <c r="G945" i="14"/>
  <c r="D945" i="14" s="1"/>
  <c r="G944" i="14"/>
  <c r="D944" i="14" s="1"/>
  <c r="G943" i="14"/>
  <c r="D943" i="14" s="1"/>
  <c r="G942" i="14"/>
  <c r="D942" i="14" s="1"/>
  <c r="G941" i="14"/>
  <c r="D941" i="14" s="1"/>
  <c r="G940" i="14"/>
  <c r="D940" i="14" s="1"/>
  <c r="G939" i="14"/>
  <c r="D939" i="14" s="1"/>
  <c r="G938" i="14"/>
  <c r="D938" i="14" s="1"/>
  <c r="G937" i="14"/>
  <c r="D937" i="14" s="1"/>
  <c r="G936" i="14"/>
  <c r="D936" i="14" s="1"/>
  <c r="G935" i="14"/>
  <c r="D935" i="14" s="1"/>
  <c r="G934" i="14"/>
  <c r="D934" i="14"/>
  <c r="G933" i="14"/>
  <c r="D933" i="14" s="1"/>
  <c r="G932" i="14"/>
  <c r="D932" i="14" s="1"/>
  <c r="G931" i="14"/>
  <c r="D931" i="14" s="1"/>
  <c r="G927" i="14"/>
  <c r="D927" i="14" s="1"/>
  <c r="G926" i="14"/>
  <c r="D926" i="14" s="1"/>
  <c r="G925" i="14"/>
  <c r="D925" i="14" s="1"/>
  <c r="G924" i="14"/>
  <c r="D924" i="14" s="1"/>
  <c r="G923" i="14"/>
  <c r="D923" i="14" s="1"/>
  <c r="G922" i="14"/>
  <c r="D922" i="14" s="1"/>
  <c r="G921" i="14"/>
  <c r="D921" i="14" s="1"/>
  <c r="G920" i="14"/>
  <c r="D920" i="14" s="1"/>
  <c r="G919" i="14"/>
  <c r="D919" i="14" s="1"/>
  <c r="G918" i="14"/>
  <c r="D918" i="14" s="1"/>
  <c r="G917" i="14"/>
  <c r="D917" i="14" s="1"/>
  <c r="G916" i="14"/>
  <c r="D916" i="14" s="1"/>
  <c r="G915" i="14"/>
  <c r="D915" i="14" s="1"/>
  <c r="G914" i="14"/>
  <c r="D914" i="14" s="1"/>
  <c r="G913" i="14"/>
  <c r="D913" i="14" s="1"/>
  <c r="G912" i="14"/>
  <c r="D912" i="14" s="1"/>
  <c r="G911" i="14"/>
  <c r="D911" i="14" s="1"/>
  <c r="G910" i="14"/>
  <c r="D910" i="14" s="1"/>
  <c r="G909" i="14"/>
  <c r="D909" i="14" s="1"/>
  <c r="G908" i="14"/>
  <c r="D908" i="14" s="1"/>
  <c r="G907" i="14"/>
  <c r="D907" i="14" s="1"/>
  <c r="G906" i="14"/>
  <c r="D906" i="14" s="1"/>
  <c r="G905" i="14"/>
  <c r="D905" i="14" s="1"/>
  <c r="G904" i="14"/>
  <c r="D904" i="14" s="1"/>
  <c r="G903" i="14"/>
  <c r="D903" i="14" s="1"/>
  <c r="G902" i="14"/>
  <c r="D902" i="14" s="1"/>
  <c r="G901" i="14"/>
  <c r="D901" i="14" s="1"/>
  <c r="G900" i="14"/>
  <c r="D900" i="14" s="1"/>
  <c r="G899" i="14"/>
  <c r="D899" i="14" s="1"/>
  <c r="G898" i="14"/>
  <c r="D898" i="14" s="1"/>
  <c r="G897" i="14"/>
  <c r="D897" i="14" s="1"/>
  <c r="G896" i="14"/>
  <c r="D896" i="14" s="1"/>
  <c r="G895" i="14"/>
  <c r="D895" i="14" s="1"/>
  <c r="G894" i="14"/>
  <c r="D894" i="14" s="1"/>
  <c r="G893" i="14"/>
  <c r="D893" i="14" s="1"/>
  <c r="G892" i="14"/>
  <c r="D892" i="14" s="1"/>
  <c r="G891" i="14"/>
  <c r="D891" i="14" s="1"/>
  <c r="G890" i="14"/>
  <c r="D890" i="14" s="1"/>
  <c r="G889" i="14"/>
  <c r="D889" i="14" s="1"/>
  <c r="G888" i="14"/>
  <c r="D888" i="14" s="1"/>
  <c r="G887" i="14"/>
  <c r="D887" i="14" s="1"/>
  <c r="G886" i="14"/>
  <c r="D886" i="14" s="1"/>
  <c r="G885" i="14"/>
  <c r="D885" i="14" s="1"/>
  <c r="G884" i="14"/>
  <c r="D884" i="14" s="1"/>
  <c r="G883" i="14"/>
  <c r="D883" i="14" s="1"/>
  <c r="G882" i="14"/>
  <c r="D882" i="14" s="1"/>
  <c r="G881" i="14"/>
  <c r="D881" i="14" s="1"/>
  <c r="G880" i="14"/>
  <c r="D880" i="14" s="1"/>
  <c r="G879" i="14"/>
  <c r="D879" i="14" s="1"/>
  <c r="G878" i="14"/>
  <c r="D878" i="14" s="1"/>
  <c r="G874" i="14"/>
  <c r="D874" i="14" s="1"/>
  <c r="G873" i="14"/>
  <c r="D873" i="14"/>
  <c r="G872" i="14"/>
  <c r="D872" i="14" s="1"/>
  <c r="G871" i="14"/>
  <c r="D871" i="14" s="1"/>
  <c r="G870" i="14"/>
  <c r="D870" i="14" s="1"/>
  <c r="G869" i="14"/>
  <c r="D869" i="14" s="1"/>
  <c r="G868" i="14"/>
  <c r="D868" i="14" s="1"/>
  <c r="G867" i="14"/>
  <c r="D867" i="14" s="1"/>
  <c r="G866" i="14"/>
  <c r="D866" i="14" s="1"/>
  <c r="G865" i="14"/>
  <c r="D865" i="14" s="1"/>
  <c r="G864" i="14"/>
  <c r="D864" i="14" s="1"/>
  <c r="G863" i="14"/>
  <c r="D863" i="14" s="1"/>
  <c r="G862" i="14"/>
  <c r="D862" i="14" s="1"/>
  <c r="G861" i="14"/>
  <c r="D861" i="14" s="1"/>
  <c r="G860" i="14"/>
  <c r="D860" i="14" s="1"/>
  <c r="G859" i="14"/>
  <c r="D859" i="14" s="1"/>
  <c r="G858" i="14"/>
  <c r="D858" i="14" s="1"/>
  <c r="G857" i="14"/>
  <c r="D857" i="14" s="1"/>
  <c r="G856" i="14"/>
  <c r="D856" i="14" s="1"/>
  <c r="G855" i="14"/>
  <c r="D855" i="14" s="1"/>
  <c r="G854" i="14"/>
  <c r="D854" i="14" s="1"/>
  <c r="G853" i="14"/>
  <c r="D853" i="14" s="1"/>
  <c r="G852" i="14"/>
  <c r="D852" i="14" s="1"/>
  <c r="G851" i="14"/>
  <c r="D851" i="14" s="1"/>
  <c r="G850" i="14"/>
  <c r="D850" i="14" s="1"/>
  <c r="G849" i="14"/>
  <c r="D849" i="14" s="1"/>
  <c r="G848" i="14"/>
  <c r="D848" i="14"/>
  <c r="G847" i="14"/>
  <c r="D847" i="14" s="1"/>
  <c r="G846" i="14"/>
  <c r="D846" i="14" s="1"/>
  <c r="G845" i="14"/>
  <c r="D845" i="14" s="1"/>
  <c r="G844" i="14"/>
  <c r="D844" i="14" s="1"/>
  <c r="G843" i="14"/>
  <c r="D843" i="14" s="1"/>
  <c r="G842" i="14"/>
  <c r="D842" i="14" s="1"/>
  <c r="G841" i="14"/>
  <c r="D841" i="14" s="1"/>
  <c r="G840" i="14"/>
  <c r="D840" i="14" s="1"/>
  <c r="G839" i="14"/>
  <c r="D839" i="14" s="1"/>
  <c r="G838" i="14"/>
  <c r="D838" i="14" s="1"/>
  <c r="G837" i="14"/>
  <c r="D837" i="14" s="1"/>
  <c r="G836" i="14"/>
  <c r="D836" i="14" s="1"/>
  <c r="G835" i="14"/>
  <c r="D835" i="14" s="1"/>
  <c r="G834" i="14"/>
  <c r="D834" i="14" s="1"/>
  <c r="G833" i="14"/>
  <c r="D833" i="14" s="1"/>
  <c r="G832" i="14"/>
  <c r="D832" i="14" s="1"/>
  <c r="G831" i="14"/>
  <c r="D831" i="14" s="1"/>
  <c r="G830" i="14"/>
  <c r="D830" i="14" s="1"/>
  <c r="G829" i="14"/>
  <c r="D829" i="14" s="1"/>
  <c r="G828" i="14"/>
  <c r="D828" i="14" s="1"/>
  <c r="G827" i="14"/>
  <c r="D827" i="14" s="1"/>
  <c r="G826" i="14"/>
  <c r="D826" i="14" s="1"/>
  <c r="G825" i="14"/>
  <c r="D825" i="14" s="1"/>
  <c r="G821" i="14"/>
  <c r="D821" i="14" s="1"/>
  <c r="G820" i="14"/>
  <c r="D820" i="14" s="1"/>
  <c r="G819" i="14"/>
  <c r="D819" i="14" s="1"/>
  <c r="G818" i="14"/>
  <c r="D818" i="14" s="1"/>
  <c r="G817" i="14"/>
  <c r="D817" i="14" s="1"/>
  <c r="G816" i="14"/>
  <c r="D816" i="14" s="1"/>
  <c r="G815" i="14"/>
  <c r="D815" i="14" s="1"/>
  <c r="G814" i="14"/>
  <c r="D814" i="14" s="1"/>
  <c r="G813" i="14"/>
  <c r="D813" i="14" s="1"/>
  <c r="G812" i="14"/>
  <c r="D812" i="14" s="1"/>
  <c r="G811" i="14"/>
  <c r="D811" i="14" s="1"/>
  <c r="G810" i="14"/>
  <c r="D810" i="14" s="1"/>
  <c r="G809" i="14"/>
  <c r="D809" i="14" s="1"/>
  <c r="G808" i="14"/>
  <c r="D808" i="14" s="1"/>
  <c r="G807" i="14"/>
  <c r="D807" i="14" s="1"/>
  <c r="G806" i="14"/>
  <c r="D806" i="14" s="1"/>
  <c r="G805" i="14"/>
  <c r="D805" i="14" s="1"/>
  <c r="G804" i="14"/>
  <c r="D804" i="14" s="1"/>
  <c r="G803" i="14"/>
  <c r="D803" i="14" s="1"/>
  <c r="G802" i="14"/>
  <c r="D802" i="14" s="1"/>
  <c r="G801" i="14"/>
  <c r="D801" i="14" s="1"/>
  <c r="G800" i="14"/>
  <c r="D800" i="14" s="1"/>
  <c r="G799" i="14"/>
  <c r="D799" i="14" s="1"/>
  <c r="G798" i="14"/>
  <c r="D798" i="14" s="1"/>
  <c r="G797" i="14"/>
  <c r="D797" i="14" s="1"/>
  <c r="G796" i="14"/>
  <c r="D796" i="14" s="1"/>
  <c r="G795" i="14"/>
  <c r="D795" i="14" s="1"/>
  <c r="G794" i="14"/>
  <c r="D794" i="14" s="1"/>
  <c r="G793" i="14"/>
  <c r="D793" i="14" s="1"/>
  <c r="G792" i="14"/>
  <c r="D792" i="14" s="1"/>
  <c r="G791" i="14"/>
  <c r="D791" i="14" s="1"/>
  <c r="G790" i="14"/>
  <c r="D790" i="14" s="1"/>
  <c r="G789" i="14"/>
  <c r="D789" i="14" s="1"/>
  <c r="G788" i="14"/>
  <c r="D788" i="14" s="1"/>
  <c r="G787" i="14"/>
  <c r="D787" i="14" s="1"/>
  <c r="G786" i="14"/>
  <c r="D786" i="14" s="1"/>
  <c r="G785" i="14"/>
  <c r="D785" i="14" s="1"/>
  <c r="G784" i="14"/>
  <c r="D784" i="14" s="1"/>
  <c r="G783" i="14"/>
  <c r="D783" i="14" s="1"/>
  <c r="G782" i="14"/>
  <c r="D782" i="14" s="1"/>
  <c r="G781" i="14"/>
  <c r="D781" i="14" s="1"/>
  <c r="G780" i="14"/>
  <c r="D780" i="14" s="1"/>
  <c r="G779" i="14"/>
  <c r="D779" i="14" s="1"/>
  <c r="G778" i="14"/>
  <c r="D778" i="14" s="1"/>
  <c r="G777" i="14"/>
  <c r="D777" i="14" s="1"/>
  <c r="G776" i="14"/>
  <c r="D776" i="14" s="1"/>
  <c r="G775" i="14"/>
  <c r="D775" i="14" s="1"/>
  <c r="G774" i="14"/>
  <c r="D774" i="14" s="1"/>
  <c r="G773" i="14"/>
  <c r="D773" i="14" s="1"/>
  <c r="G772" i="14"/>
  <c r="D772" i="14" s="1"/>
  <c r="G768" i="14"/>
  <c r="D768" i="14" s="1"/>
  <c r="G767" i="14"/>
  <c r="D767" i="14" s="1"/>
  <c r="G766" i="14"/>
  <c r="D766" i="14" s="1"/>
  <c r="G765" i="14"/>
  <c r="D765" i="14" s="1"/>
  <c r="G764" i="14"/>
  <c r="D764" i="14" s="1"/>
  <c r="G763" i="14"/>
  <c r="D763" i="14"/>
  <c r="G762" i="14"/>
  <c r="D762" i="14" s="1"/>
  <c r="G761" i="14"/>
  <c r="D761" i="14" s="1"/>
  <c r="G760" i="14"/>
  <c r="D760" i="14" s="1"/>
  <c r="G759" i="14"/>
  <c r="D759" i="14" s="1"/>
  <c r="G758" i="14"/>
  <c r="D758" i="14" s="1"/>
  <c r="G757" i="14"/>
  <c r="D757" i="14" s="1"/>
  <c r="G756" i="14"/>
  <c r="D756" i="14" s="1"/>
  <c r="G755" i="14"/>
  <c r="D755" i="14"/>
  <c r="G754" i="14"/>
  <c r="D754" i="14" s="1"/>
  <c r="G753" i="14"/>
  <c r="D753" i="14" s="1"/>
  <c r="G752" i="14"/>
  <c r="D752" i="14" s="1"/>
  <c r="G751" i="14"/>
  <c r="D751" i="14" s="1"/>
  <c r="G750" i="14"/>
  <c r="D750" i="14"/>
  <c r="G749" i="14"/>
  <c r="D749" i="14" s="1"/>
  <c r="G748" i="14"/>
  <c r="D748" i="14" s="1"/>
  <c r="G747" i="14"/>
  <c r="D747" i="14" s="1"/>
  <c r="G746" i="14"/>
  <c r="D746" i="14" s="1"/>
  <c r="G745" i="14"/>
  <c r="D745" i="14" s="1"/>
  <c r="G744" i="14"/>
  <c r="D744" i="14" s="1"/>
  <c r="G743" i="14"/>
  <c r="D743" i="14" s="1"/>
  <c r="G742" i="14"/>
  <c r="D742" i="14" s="1"/>
  <c r="G741" i="14"/>
  <c r="D741" i="14" s="1"/>
  <c r="G740" i="14"/>
  <c r="D740" i="14" s="1"/>
  <c r="G739" i="14"/>
  <c r="D739" i="14"/>
  <c r="G738" i="14"/>
  <c r="D738" i="14" s="1"/>
  <c r="G737" i="14"/>
  <c r="D737" i="14" s="1"/>
  <c r="G736" i="14"/>
  <c r="D736" i="14" s="1"/>
  <c r="G735" i="14"/>
  <c r="D735" i="14" s="1"/>
  <c r="G734" i="14"/>
  <c r="D734" i="14" s="1"/>
  <c r="G733" i="14"/>
  <c r="D733" i="14" s="1"/>
  <c r="G732" i="14"/>
  <c r="D732" i="14" s="1"/>
  <c r="G731" i="14"/>
  <c r="D731" i="14" s="1"/>
  <c r="G730" i="14"/>
  <c r="D730" i="14" s="1"/>
  <c r="G729" i="14"/>
  <c r="D729" i="14" s="1"/>
  <c r="G728" i="14"/>
  <c r="D728" i="14" s="1"/>
  <c r="G727" i="14"/>
  <c r="D727" i="14" s="1"/>
  <c r="G726" i="14"/>
  <c r="D726" i="14" s="1"/>
  <c r="G725" i="14"/>
  <c r="D725" i="14" s="1"/>
  <c r="G724" i="14"/>
  <c r="D724" i="14" s="1"/>
  <c r="G723" i="14"/>
  <c r="D723" i="14" s="1"/>
  <c r="G722" i="14"/>
  <c r="D722" i="14" s="1"/>
  <c r="G721" i="14"/>
  <c r="D721" i="14" s="1"/>
  <c r="G720" i="14"/>
  <c r="D720" i="14" s="1"/>
  <c r="G719" i="14"/>
  <c r="D719" i="14" s="1"/>
  <c r="G715" i="14"/>
  <c r="D715" i="14" s="1"/>
  <c r="G714" i="14"/>
  <c r="D714" i="14" s="1"/>
  <c r="G713" i="14"/>
  <c r="D713" i="14" s="1"/>
  <c r="G712" i="14"/>
  <c r="D712" i="14" s="1"/>
  <c r="G711" i="14"/>
  <c r="D711" i="14" s="1"/>
  <c r="G710" i="14"/>
  <c r="D710" i="14" s="1"/>
  <c r="G709" i="14"/>
  <c r="D709" i="14" s="1"/>
  <c r="G708" i="14"/>
  <c r="D708" i="14" s="1"/>
  <c r="G707" i="14"/>
  <c r="D707" i="14" s="1"/>
  <c r="G706" i="14"/>
  <c r="D706" i="14" s="1"/>
  <c r="G705" i="14"/>
  <c r="D705" i="14" s="1"/>
  <c r="G704" i="14"/>
  <c r="D704" i="14" s="1"/>
  <c r="G703" i="14"/>
  <c r="D703" i="14" s="1"/>
  <c r="G702" i="14"/>
  <c r="D702" i="14" s="1"/>
  <c r="G701" i="14"/>
  <c r="D701" i="14" s="1"/>
  <c r="G700" i="14"/>
  <c r="D700" i="14" s="1"/>
  <c r="G699" i="14"/>
  <c r="D699" i="14" s="1"/>
  <c r="G698" i="14"/>
  <c r="D698" i="14" s="1"/>
  <c r="G697" i="14"/>
  <c r="D697" i="14" s="1"/>
  <c r="G696" i="14"/>
  <c r="D696" i="14" s="1"/>
  <c r="G695" i="14"/>
  <c r="D695" i="14" s="1"/>
  <c r="G694" i="14"/>
  <c r="D694" i="14" s="1"/>
  <c r="G693" i="14"/>
  <c r="D693" i="14" s="1"/>
  <c r="G692" i="14"/>
  <c r="D692" i="14" s="1"/>
  <c r="G691" i="14"/>
  <c r="D691" i="14" s="1"/>
  <c r="G690" i="14"/>
  <c r="D690" i="14" s="1"/>
  <c r="G689" i="14"/>
  <c r="D689" i="14" s="1"/>
  <c r="G688" i="14"/>
  <c r="D688" i="14" s="1"/>
  <c r="G687" i="14"/>
  <c r="D687" i="14" s="1"/>
  <c r="G686" i="14"/>
  <c r="D686" i="14" s="1"/>
  <c r="G685" i="14"/>
  <c r="D685" i="14" s="1"/>
  <c r="G684" i="14"/>
  <c r="D684" i="14" s="1"/>
  <c r="G683" i="14"/>
  <c r="D683" i="14" s="1"/>
  <c r="G682" i="14"/>
  <c r="D682" i="14" s="1"/>
  <c r="G681" i="14"/>
  <c r="D681" i="14" s="1"/>
  <c r="G680" i="14"/>
  <c r="D680" i="14" s="1"/>
  <c r="G679" i="14"/>
  <c r="D679" i="14" s="1"/>
  <c r="G678" i="14"/>
  <c r="D678" i="14" s="1"/>
  <c r="G677" i="14"/>
  <c r="D677" i="14" s="1"/>
  <c r="G676" i="14"/>
  <c r="D676" i="14" s="1"/>
  <c r="G675" i="14"/>
  <c r="D675" i="14" s="1"/>
  <c r="G674" i="14"/>
  <c r="D674" i="14" s="1"/>
  <c r="G673" i="14"/>
  <c r="D673" i="14" s="1"/>
  <c r="G672" i="14"/>
  <c r="D672" i="14" s="1"/>
  <c r="G671" i="14"/>
  <c r="D671" i="14" s="1"/>
  <c r="G670" i="14"/>
  <c r="D670" i="14" s="1"/>
  <c r="G669" i="14"/>
  <c r="D669" i="14" s="1"/>
  <c r="G668" i="14"/>
  <c r="D668" i="14" s="1"/>
  <c r="G667" i="14"/>
  <c r="D667" i="14" s="1"/>
  <c r="G666" i="14"/>
  <c r="D666" i="14" s="1"/>
  <c r="G662" i="14"/>
  <c r="D662" i="14" s="1"/>
  <c r="G661" i="14"/>
  <c r="D661" i="14" s="1"/>
  <c r="G660" i="14"/>
  <c r="D660" i="14" s="1"/>
  <c r="G659" i="14"/>
  <c r="D659" i="14" s="1"/>
  <c r="G658" i="14"/>
  <c r="D658" i="14" s="1"/>
  <c r="G657" i="14"/>
  <c r="D657" i="14" s="1"/>
  <c r="G656" i="14"/>
  <c r="D656" i="14" s="1"/>
  <c r="G655" i="14"/>
  <c r="D655" i="14" s="1"/>
  <c r="G654" i="14"/>
  <c r="D654" i="14" s="1"/>
  <c r="G653" i="14"/>
  <c r="D653" i="14" s="1"/>
  <c r="G652" i="14"/>
  <c r="D652" i="14" s="1"/>
  <c r="G651" i="14"/>
  <c r="D651" i="14" s="1"/>
  <c r="G650" i="14"/>
  <c r="D650" i="14" s="1"/>
  <c r="G649" i="14"/>
  <c r="D649" i="14" s="1"/>
  <c r="G648" i="14"/>
  <c r="D648" i="14" s="1"/>
  <c r="G647" i="14"/>
  <c r="D647" i="14" s="1"/>
  <c r="G646" i="14"/>
  <c r="D646" i="14" s="1"/>
  <c r="G645" i="14"/>
  <c r="D645" i="14"/>
  <c r="G644" i="14"/>
  <c r="D644" i="14" s="1"/>
  <c r="G643" i="14"/>
  <c r="D643" i="14" s="1"/>
  <c r="G642" i="14"/>
  <c r="D642" i="14" s="1"/>
  <c r="G641" i="14"/>
  <c r="D641" i="14"/>
  <c r="G640" i="14"/>
  <c r="D640" i="14" s="1"/>
  <c r="G639" i="14"/>
  <c r="D639" i="14" s="1"/>
  <c r="G638" i="14"/>
  <c r="D638" i="14" s="1"/>
  <c r="G637" i="14"/>
  <c r="D637" i="14" s="1"/>
  <c r="G636" i="14"/>
  <c r="D636" i="14" s="1"/>
  <c r="G635" i="14"/>
  <c r="D635" i="14" s="1"/>
  <c r="G634" i="14"/>
  <c r="D634" i="14" s="1"/>
  <c r="G633" i="14"/>
  <c r="D633" i="14" s="1"/>
  <c r="G632" i="14"/>
  <c r="D632" i="14" s="1"/>
  <c r="G631" i="14"/>
  <c r="D631" i="14" s="1"/>
  <c r="G630" i="14"/>
  <c r="D630" i="14" s="1"/>
  <c r="G629" i="14"/>
  <c r="D629" i="14" s="1"/>
  <c r="G628" i="14"/>
  <c r="D628" i="14" s="1"/>
  <c r="G627" i="14"/>
  <c r="D627" i="14" s="1"/>
  <c r="G626" i="14"/>
  <c r="D626" i="14" s="1"/>
  <c r="G625" i="14"/>
  <c r="D625" i="14"/>
  <c r="G624" i="14"/>
  <c r="D624" i="14" s="1"/>
  <c r="G623" i="14"/>
  <c r="D623" i="14" s="1"/>
  <c r="G622" i="14"/>
  <c r="D622" i="14" s="1"/>
  <c r="G621" i="14"/>
  <c r="D621" i="14" s="1"/>
  <c r="G620" i="14"/>
  <c r="D620" i="14" s="1"/>
  <c r="G619" i="14"/>
  <c r="D619" i="14" s="1"/>
  <c r="G618" i="14"/>
  <c r="D618" i="14" s="1"/>
  <c r="G617" i="14"/>
  <c r="D617" i="14" s="1"/>
  <c r="G616" i="14"/>
  <c r="D616" i="14" s="1"/>
  <c r="G615" i="14"/>
  <c r="D615" i="14" s="1"/>
  <c r="G614" i="14"/>
  <c r="D614" i="14" s="1"/>
  <c r="G613" i="14"/>
  <c r="D613" i="14" s="1"/>
  <c r="G609" i="14"/>
  <c r="D609" i="14" s="1"/>
  <c r="G608" i="14"/>
  <c r="D608" i="14" s="1"/>
  <c r="G607" i="14"/>
  <c r="D607" i="14" s="1"/>
  <c r="G606" i="14"/>
  <c r="D606" i="14" s="1"/>
  <c r="G605" i="14"/>
  <c r="D605" i="14" s="1"/>
  <c r="G604" i="14"/>
  <c r="D604" i="14" s="1"/>
  <c r="G603" i="14"/>
  <c r="D603" i="14" s="1"/>
  <c r="G602" i="14"/>
  <c r="D602" i="14" s="1"/>
  <c r="G601" i="14"/>
  <c r="D601" i="14" s="1"/>
  <c r="G600" i="14"/>
  <c r="D600" i="14" s="1"/>
  <c r="G599" i="14"/>
  <c r="D599" i="14" s="1"/>
  <c r="G598" i="14"/>
  <c r="D598" i="14" s="1"/>
  <c r="G597" i="14"/>
  <c r="D597" i="14" s="1"/>
  <c r="G596" i="14"/>
  <c r="D596" i="14" s="1"/>
  <c r="G595" i="14"/>
  <c r="D595" i="14" s="1"/>
  <c r="G594" i="14"/>
  <c r="D594" i="14" s="1"/>
  <c r="G593" i="14"/>
  <c r="D593" i="14" s="1"/>
  <c r="G592" i="14"/>
  <c r="D592" i="14" s="1"/>
  <c r="G591" i="14"/>
  <c r="D591" i="14" s="1"/>
  <c r="G590" i="14"/>
  <c r="D590" i="14" s="1"/>
  <c r="G589" i="14"/>
  <c r="D589" i="14" s="1"/>
  <c r="G588" i="14"/>
  <c r="D588" i="14" s="1"/>
  <c r="G587" i="14"/>
  <c r="D587" i="14" s="1"/>
  <c r="G586" i="14"/>
  <c r="D586" i="14" s="1"/>
  <c r="G585" i="14"/>
  <c r="D585" i="14" s="1"/>
  <c r="G584" i="14"/>
  <c r="D584" i="14" s="1"/>
  <c r="G583" i="14"/>
  <c r="D583" i="14" s="1"/>
  <c r="G582" i="14"/>
  <c r="D582" i="14" s="1"/>
  <c r="G581" i="14"/>
  <c r="D581" i="14" s="1"/>
  <c r="G580" i="14"/>
  <c r="D580" i="14" s="1"/>
  <c r="G579" i="14"/>
  <c r="D579" i="14" s="1"/>
  <c r="G578" i="14"/>
  <c r="D578" i="14" s="1"/>
  <c r="G577" i="14"/>
  <c r="D577" i="14" s="1"/>
  <c r="G576" i="14"/>
  <c r="D576" i="14" s="1"/>
  <c r="G575" i="14"/>
  <c r="D575" i="14" s="1"/>
  <c r="G574" i="14"/>
  <c r="D574" i="14" s="1"/>
  <c r="G573" i="14"/>
  <c r="D573" i="14" s="1"/>
  <c r="G572" i="14"/>
  <c r="D572" i="14" s="1"/>
  <c r="G571" i="14"/>
  <c r="D571" i="14" s="1"/>
  <c r="G570" i="14"/>
  <c r="D570" i="14" s="1"/>
  <c r="G569" i="14"/>
  <c r="D569" i="14" s="1"/>
  <c r="G568" i="14"/>
  <c r="D568" i="14" s="1"/>
  <c r="G567" i="14"/>
  <c r="D567" i="14" s="1"/>
  <c r="G566" i="14"/>
  <c r="D566" i="14" s="1"/>
  <c r="G565" i="14"/>
  <c r="D565" i="14" s="1"/>
  <c r="G564" i="14"/>
  <c r="D564" i="14" s="1"/>
  <c r="G563" i="14"/>
  <c r="D563" i="14" s="1"/>
  <c r="G562" i="14"/>
  <c r="D562" i="14" s="1"/>
  <c r="G561" i="14"/>
  <c r="D561" i="14" s="1"/>
  <c r="G560" i="14"/>
  <c r="D560" i="14" s="1"/>
  <c r="G553" i="14"/>
  <c r="D553" i="14" s="1"/>
  <c r="G552" i="14"/>
  <c r="D552" i="14" s="1"/>
  <c r="G551" i="14"/>
  <c r="D551" i="14" s="1"/>
  <c r="G550" i="14"/>
  <c r="D550" i="14" s="1"/>
  <c r="G549" i="14"/>
  <c r="G548" i="14"/>
  <c r="D548" i="14" s="1"/>
  <c r="G547" i="14"/>
  <c r="D547" i="14" s="1"/>
  <c r="G546" i="14"/>
  <c r="D546" i="14" s="1"/>
  <c r="G545" i="14"/>
  <c r="D545" i="14" s="1"/>
  <c r="G544" i="14"/>
  <c r="D544" i="14" s="1"/>
  <c r="G543" i="14"/>
  <c r="D543" i="14" s="1"/>
  <c r="G542" i="14"/>
  <c r="G541" i="14"/>
  <c r="G540" i="14"/>
  <c r="D540" i="14" s="1"/>
  <c r="G539" i="14"/>
  <c r="G538" i="14"/>
  <c r="D538" i="14" s="1"/>
  <c r="G537" i="14"/>
  <c r="D537" i="14" s="1"/>
  <c r="G536" i="14"/>
  <c r="D536" i="14" s="1"/>
  <c r="G535" i="14"/>
  <c r="G534" i="14"/>
  <c r="D534" i="14" s="1"/>
  <c r="G533" i="14"/>
  <c r="G532" i="14"/>
  <c r="D532" i="14" s="1"/>
  <c r="G531" i="14"/>
  <c r="D531" i="14" s="1"/>
  <c r="G530" i="14"/>
  <c r="D530" i="14" s="1"/>
  <c r="G529" i="14"/>
  <c r="D529" i="14" s="1"/>
  <c r="G528" i="14"/>
  <c r="D528" i="14" s="1"/>
  <c r="G527" i="14"/>
  <c r="G526" i="14"/>
  <c r="D526" i="14" s="1"/>
  <c r="G525" i="14"/>
  <c r="G524" i="14"/>
  <c r="D524" i="14" s="1"/>
  <c r="G523" i="14"/>
  <c r="D523" i="14" s="1"/>
  <c r="G522" i="14"/>
  <c r="D522" i="14" s="1"/>
  <c r="G521" i="14"/>
  <c r="G520" i="14"/>
  <c r="D520" i="14" s="1"/>
  <c r="G519" i="14"/>
  <c r="G518" i="14"/>
  <c r="D518" i="14" s="1"/>
  <c r="G517" i="14"/>
  <c r="D517" i="14" s="1"/>
  <c r="G516" i="14"/>
  <c r="D516" i="14" s="1"/>
  <c r="G515" i="14"/>
  <c r="D515" i="14" s="1"/>
  <c r="G514" i="14"/>
  <c r="D514" i="14" s="1"/>
  <c r="G513" i="14"/>
  <c r="G512" i="14"/>
  <c r="D512" i="14" s="1"/>
  <c r="G511" i="14"/>
  <c r="G510" i="14"/>
  <c r="D510" i="14" s="1"/>
  <c r="G509" i="14"/>
  <c r="G508" i="14"/>
  <c r="D508" i="14" s="1"/>
  <c r="G507" i="14"/>
  <c r="D507" i="14" s="1"/>
  <c r="G506" i="14"/>
  <c r="D506" i="14" s="1"/>
  <c r="G505" i="14"/>
  <c r="D505" i="14" s="1"/>
  <c r="G504" i="14"/>
  <c r="G500" i="14"/>
  <c r="D500" i="14" s="1"/>
  <c r="G499" i="14"/>
  <c r="D499" i="14" s="1"/>
  <c r="G498" i="14"/>
  <c r="G497" i="14"/>
  <c r="D497" i="14" s="1"/>
  <c r="G496" i="14"/>
  <c r="D496" i="14" s="1"/>
  <c r="G495" i="14"/>
  <c r="D495" i="14" s="1"/>
  <c r="G494" i="14"/>
  <c r="G493" i="14"/>
  <c r="G492" i="14"/>
  <c r="G491" i="14"/>
  <c r="G490" i="14"/>
  <c r="D490" i="14" s="1"/>
  <c r="G489" i="14"/>
  <c r="D489" i="14" s="1"/>
  <c r="G488" i="14"/>
  <c r="D488" i="14" s="1"/>
  <c r="G487" i="14"/>
  <c r="D487" i="14" s="1"/>
  <c r="G486" i="14"/>
  <c r="G485" i="14"/>
  <c r="D485" i="14" s="1"/>
  <c r="G484" i="14"/>
  <c r="G483" i="14"/>
  <c r="G482" i="14"/>
  <c r="G481" i="14"/>
  <c r="D481" i="14" s="1"/>
  <c r="G480" i="14"/>
  <c r="D480" i="14" s="1"/>
  <c r="G479" i="14"/>
  <c r="D479" i="14" s="1"/>
  <c r="G478" i="14"/>
  <c r="D478" i="14" s="1"/>
  <c r="G477" i="14"/>
  <c r="D477" i="14" s="1"/>
  <c r="G476" i="14"/>
  <c r="G475" i="14"/>
  <c r="D475" i="14" s="1"/>
  <c r="G474" i="14"/>
  <c r="G473" i="14"/>
  <c r="D473" i="14" s="1"/>
  <c r="G472" i="14"/>
  <c r="G471" i="14"/>
  <c r="D471" i="14" s="1"/>
  <c r="G470" i="14"/>
  <c r="D470" i="14" s="1"/>
  <c r="G469" i="14"/>
  <c r="D469" i="14" s="1"/>
  <c r="G468" i="14"/>
  <c r="G467" i="14"/>
  <c r="D467" i="14" s="1"/>
  <c r="G466" i="14"/>
  <c r="D466" i="14" s="1"/>
  <c r="G465" i="14"/>
  <c r="D465" i="14" s="1"/>
  <c r="G464" i="14"/>
  <c r="D464" i="14" s="1"/>
  <c r="G463" i="14"/>
  <c r="D463" i="14" s="1"/>
  <c r="G462" i="14"/>
  <c r="D462" i="14" s="1"/>
  <c r="G461" i="14"/>
  <c r="D461" i="14" s="1"/>
  <c r="G460" i="14"/>
  <c r="G459" i="14"/>
  <c r="G458" i="14"/>
  <c r="D458" i="14" s="1"/>
  <c r="G457" i="14"/>
  <c r="D457" i="14" s="1"/>
  <c r="G456" i="14"/>
  <c r="D456" i="14" s="1"/>
  <c r="G455" i="14"/>
  <c r="D455" i="14" s="1"/>
  <c r="G454" i="14"/>
  <c r="D454" i="14" s="1"/>
  <c r="G453" i="14"/>
  <c r="G452" i="14"/>
  <c r="G451" i="14"/>
  <c r="G447" i="14"/>
  <c r="G446" i="14"/>
  <c r="D446" i="14" s="1"/>
  <c r="G445" i="14"/>
  <c r="D445" i="14" s="1"/>
  <c r="G444" i="14"/>
  <c r="D444" i="14" s="1"/>
  <c r="G443" i="14"/>
  <c r="G442" i="14"/>
  <c r="G441" i="14"/>
  <c r="G440" i="14"/>
  <c r="G439" i="14"/>
  <c r="G438" i="14"/>
  <c r="G437" i="14"/>
  <c r="D437" i="14" s="1"/>
  <c r="G436" i="14"/>
  <c r="D436" i="14" s="1"/>
  <c r="G435" i="14"/>
  <c r="D435" i="14" s="1"/>
  <c r="G434" i="14"/>
  <c r="G433" i="14"/>
  <c r="D433" i="14" s="1"/>
  <c r="G432" i="14"/>
  <c r="G431" i="14"/>
  <c r="G430" i="14"/>
  <c r="D430" i="14" s="1"/>
  <c r="G429" i="14"/>
  <c r="D429" i="14" s="1"/>
  <c r="G428" i="14"/>
  <c r="D428" i="14" s="1"/>
  <c r="G427" i="14"/>
  <c r="D427" i="14" s="1"/>
  <c r="G426" i="14"/>
  <c r="D426" i="14" s="1"/>
  <c r="G425" i="14"/>
  <c r="G424" i="14"/>
  <c r="D424" i="14" s="1"/>
  <c r="G423" i="14"/>
  <c r="G422" i="14"/>
  <c r="D422" i="14" s="1"/>
  <c r="G421" i="14"/>
  <c r="D421" i="14" s="1"/>
  <c r="G420" i="14"/>
  <c r="D420" i="14" s="1"/>
  <c r="G419" i="14"/>
  <c r="G418" i="14"/>
  <c r="D418" i="14" s="1"/>
  <c r="G417" i="14"/>
  <c r="G416" i="14"/>
  <c r="D416" i="14" s="1"/>
  <c r="G415" i="14"/>
  <c r="G414" i="14"/>
  <c r="D414" i="14" s="1"/>
  <c r="G413" i="14"/>
  <c r="D413" i="14" s="1"/>
  <c r="G412" i="14"/>
  <c r="D412" i="14" s="1"/>
  <c r="G411" i="14"/>
  <c r="D411" i="14" s="1"/>
  <c r="G410" i="14"/>
  <c r="D410" i="14" s="1"/>
  <c r="G409" i="14"/>
  <c r="G408" i="14"/>
  <c r="D408" i="14" s="1"/>
  <c r="G407" i="14"/>
  <c r="G406" i="14"/>
  <c r="D406" i="14" s="1"/>
  <c r="G405" i="14"/>
  <c r="D405" i="14" s="1"/>
  <c r="G404" i="14"/>
  <c r="D404" i="14" s="1"/>
  <c r="G403" i="14"/>
  <c r="G402" i="14"/>
  <c r="D402" i="14" s="1"/>
  <c r="G401" i="14"/>
  <c r="D401" i="14" s="1"/>
  <c r="G400" i="14"/>
  <c r="D400" i="14" s="1"/>
  <c r="G399" i="14"/>
  <c r="G398" i="14"/>
  <c r="D398" i="14" s="1"/>
  <c r="G394" i="14"/>
  <c r="D394" i="14" s="1"/>
  <c r="G393" i="14"/>
  <c r="D393" i="14" s="1"/>
  <c r="G392" i="14"/>
  <c r="D392" i="14" s="1"/>
  <c r="G391" i="14"/>
  <c r="G390" i="14"/>
  <c r="G389" i="14"/>
  <c r="G388" i="14"/>
  <c r="D388" i="14" s="1"/>
  <c r="G387" i="14"/>
  <c r="D387" i="14" s="1"/>
  <c r="G386" i="14"/>
  <c r="D386" i="14" s="1"/>
  <c r="G385" i="14"/>
  <c r="D385" i="14" s="1"/>
  <c r="G384" i="14"/>
  <c r="D384" i="14" s="1"/>
  <c r="G383" i="14"/>
  <c r="G382" i="14"/>
  <c r="G381" i="14"/>
  <c r="D381" i="14" s="1"/>
  <c r="G380" i="14"/>
  <c r="G379" i="14"/>
  <c r="G378" i="14"/>
  <c r="D378" i="14" s="1"/>
  <c r="G377" i="14"/>
  <c r="D377" i="14" s="1"/>
  <c r="G376" i="14"/>
  <c r="D376" i="14" s="1"/>
  <c r="G375" i="14"/>
  <c r="D375" i="14" s="1"/>
  <c r="G374" i="14"/>
  <c r="G373" i="14"/>
  <c r="D373" i="14" s="1"/>
  <c r="G372" i="14"/>
  <c r="G371" i="14"/>
  <c r="D371" i="14" s="1"/>
  <c r="G370" i="14"/>
  <c r="G369" i="14"/>
  <c r="D369" i="14" s="1"/>
  <c r="G368" i="14"/>
  <c r="D368" i="14" s="1"/>
  <c r="G367" i="14"/>
  <c r="D367" i="14" s="1"/>
  <c r="G366" i="14"/>
  <c r="G365" i="14"/>
  <c r="D365" i="14" s="1"/>
  <c r="G364" i="14"/>
  <c r="D364" i="14" s="1"/>
  <c r="G363" i="14"/>
  <c r="G362" i="14"/>
  <c r="D362" i="14" s="1"/>
  <c r="G361" i="14"/>
  <c r="D361" i="14" s="1"/>
  <c r="G360" i="14"/>
  <c r="D360" i="14" s="1"/>
  <c r="G359" i="14"/>
  <c r="D359" i="14" s="1"/>
  <c r="G358" i="14"/>
  <c r="G357" i="14"/>
  <c r="D357" i="14" s="1"/>
  <c r="G356" i="14"/>
  <c r="G355" i="14"/>
  <c r="D355" i="14" s="1"/>
  <c r="G354" i="14"/>
  <c r="G353" i="14"/>
  <c r="D353" i="14" s="1"/>
  <c r="G352" i="14"/>
  <c r="D352" i="14" s="1"/>
  <c r="G351" i="14"/>
  <c r="G350" i="14"/>
  <c r="D350" i="14" s="1"/>
  <c r="G349" i="14"/>
  <c r="G348" i="14"/>
  <c r="D348" i="14" s="1"/>
  <c r="G347" i="14"/>
  <c r="D347" i="14" s="1"/>
  <c r="G346" i="14"/>
  <c r="G345" i="14"/>
  <c r="D345" i="14" s="1"/>
  <c r="G341" i="14"/>
  <c r="G340" i="14"/>
  <c r="D340" i="14" s="1"/>
  <c r="G339" i="14"/>
  <c r="D339" i="14" s="1"/>
  <c r="G338" i="14"/>
  <c r="D338" i="14" s="1"/>
  <c r="G337" i="14"/>
  <c r="D337" i="14" s="1"/>
  <c r="G336" i="14"/>
  <c r="D336" i="14" s="1"/>
  <c r="G335" i="14"/>
  <c r="G334" i="14"/>
  <c r="D334" i="14" s="1"/>
  <c r="G333" i="14"/>
  <c r="G332" i="14"/>
  <c r="D332" i="14" s="1"/>
  <c r="G331" i="14"/>
  <c r="G330" i="14"/>
  <c r="D330" i="14" s="1"/>
  <c r="G329" i="14"/>
  <c r="G328" i="14"/>
  <c r="D328" i="14" s="1"/>
  <c r="G327" i="14"/>
  <c r="G326" i="14"/>
  <c r="D326" i="14" s="1"/>
  <c r="G325" i="14"/>
  <c r="G324" i="14"/>
  <c r="D324" i="14" s="1"/>
  <c r="G323" i="14"/>
  <c r="G322" i="14"/>
  <c r="D322" i="14" s="1"/>
  <c r="G321" i="14"/>
  <c r="G320" i="14"/>
  <c r="D320" i="14" s="1"/>
  <c r="G319" i="14"/>
  <c r="D319" i="14" s="1"/>
  <c r="G318" i="14"/>
  <c r="D318" i="14" s="1"/>
  <c r="G317" i="14"/>
  <c r="G316" i="14"/>
  <c r="G315" i="14"/>
  <c r="G314" i="14"/>
  <c r="D314" i="14" s="1"/>
  <c r="G313" i="14"/>
  <c r="G312" i="14"/>
  <c r="G311" i="14"/>
  <c r="D311" i="14" s="1"/>
  <c r="G310" i="14"/>
  <c r="D310" i="14" s="1"/>
  <c r="G309" i="14"/>
  <c r="G308" i="14"/>
  <c r="D308" i="14" s="1"/>
  <c r="G307" i="14"/>
  <c r="G306" i="14"/>
  <c r="D306" i="14" s="1"/>
  <c r="G305" i="14"/>
  <c r="G304" i="14"/>
  <c r="D304" i="14" s="1"/>
  <c r="G303" i="14"/>
  <c r="G302" i="14"/>
  <c r="D302" i="14" s="1"/>
  <c r="G301" i="14"/>
  <c r="D301" i="14" s="1"/>
  <c r="G300" i="14"/>
  <c r="D300" i="14" s="1"/>
  <c r="G299" i="14"/>
  <c r="G298" i="14"/>
  <c r="D298" i="14" s="1"/>
  <c r="G297" i="14"/>
  <c r="G296" i="14"/>
  <c r="D296" i="14" s="1"/>
  <c r="G295" i="14"/>
  <c r="G294" i="14"/>
  <c r="D294" i="14" s="1"/>
  <c r="G293" i="14"/>
  <c r="G292" i="14"/>
  <c r="G288" i="14"/>
  <c r="D288" i="14" s="1"/>
  <c r="G287" i="14"/>
  <c r="G286" i="14"/>
  <c r="D286" i="14" s="1"/>
  <c r="G285" i="14"/>
  <c r="D285" i="14" s="1"/>
  <c r="G284" i="14"/>
  <c r="G283" i="14"/>
  <c r="D283" i="14" s="1"/>
  <c r="G282" i="14"/>
  <c r="G281" i="14"/>
  <c r="D281" i="14" s="1"/>
  <c r="G280" i="14"/>
  <c r="D280" i="14" s="1"/>
  <c r="G279" i="14"/>
  <c r="G278" i="14"/>
  <c r="G277" i="14"/>
  <c r="D277" i="14" s="1"/>
  <c r="G276" i="14"/>
  <c r="G275" i="14"/>
  <c r="D275" i="14" s="1"/>
  <c r="G274" i="14"/>
  <c r="G273" i="14"/>
  <c r="D273" i="14" s="1"/>
  <c r="G272" i="14"/>
  <c r="G271" i="14"/>
  <c r="D271" i="14" s="1"/>
  <c r="G270" i="14"/>
  <c r="D270" i="14" s="1"/>
  <c r="G269" i="14"/>
  <c r="D269" i="14" s="1"/>
  <c r="G268" i="14"/>
  <c r="G267" i="14"/>
  <c r="D267" i="14" s="1"/>
  <c r="G266" i="14"/>
  <c r="G265" i="14"/>
  <c r="D265" i="14" s="1"/>
  <c r="G264" i="14"/>
  <c r="G263" i="14"/>
  <c r="D263" i="14" s="1"/>
  <c r="G262" i="14"/>
  <c r="D262" i="14" s="1"/>
  <c r="G261" i="14"/>
  <c r="D261" i="14" s="1"/>
  <c r="G260" i="14"/>
  <c r="D260" i="14" s="1"/>
  <c r="G259" i="14"/>
  <c r="D259" i="14" s="1"/>
  <c r="G258" i="14"/>
  <c r="G257" i="14"/>
  <c r="G256" i="14"/>
  <c r="G255" i="14"/>
  <c r="D255" i="14" s="1"/>
  <c r="G254" i="14"/>
  <c r="G253" i="14"/>
  <c r="D253" i="14" s="1"/>
  <c r="G252" i="14"/>
  <c r="D252" i="14" s="1"/>
  <c r="G251" i="14"/>
  <c r="G250" i="14"/>
  <c r="G249" i="14"/>
  <c r="D249" i="14" s="1"/>
  <c r="G248" i="14"/>
  <c r="G247" i="14"/>
  <c r="D247" i="14" s="1"/>
  <c r="G246" i="14"/>
  <c r="G245" i="14"/>
  <c r="D245" i="14" s="1"/>
  <c r="G244" i="14"/>
  <c r="D244" i="14" s="1"/>
  <c r="G243" i="14"/>
  <c r="D243" i="14" s="1"/>
  <c r="G242" i="14"/>
  <c r="G241" i="14"/>
  <c r="D241" i="14" s="1"/>
  <c r="G240" i="14"/>
  <c r="G239" i="14"/>
  <c r="G235" i="14"/>
  <c r="G234" i="14"/>
  <c r="D234" i="14" s="1"/>
  <c r="G233" i="14"/>
  <c r="G232" i="14"/>
  <c r="D232" i="14" s="1"/>
  <c r="G231" i="14"/>
  <c r="G230" i="14"/>
  <c r="D230" i="14" s="1"/>
  <c r="G229" i="14"/>
  <c r="G228" i="14"/>
  <c r="D228" i="14" s="1"/>
  <c r="G227" i="14"/>
  <c r="G226" i="14"/>
  <c r="D226" i="14" s="1"/>
  <c r="G225" i="14"/>
  <c r="G224" i="14"/>
  <c r="D224" i="14" s="1"/>
  <c r="G223" i="14"/>
  <c r="D223" i="14" s="1"/>
  <c r="G222" i="14"/>
  <c r="D222" i="14" s="1"/>
  <c r="G221" i="14"/>
  <c r="G220" i="14"/>
  <c r="D220" i="14" s="1"/>
  <c r="G219" i="14"/>
  <c r="D219" i="14" s="1"/>
  <c r="G218" i="14"/>
  <c r="D218" i="14" s="1"/>
  <c r="G217" i="14"/>
  <c r="G216" i="14"/>
  <c r="D216" i="14" s="1"/>
  <c r="G215" i="14"/>
  <c r="G214" i="14"/>
  <c r="D214" i="14" s="1"/>
  <c r="G213" i="14"/>
  <c r="G212" i="14"/>
  <c r="D212" i="14" s="1"/>
  <c r="G211" i="14"/>
  <c r="D211" i="14" s="1"/>
  <c r="G210" i="14"/>
  <c r="D210" i="14" s="1"/>
  <c r="G209" i="14"/>
  <c r="G208" i="14"/>
  <c r="D208" i="14" s="1"/>
  <c r="G207" i="14"/>
  <c r="D207" i="14" s="1"/>
  <c r="G206" i="14"/>
  <c r="D206" i="14" s="1"/>
  <c r="G205" i="14"/>
  <c r="G204" i="14"/>
  <c r="D204" i="14" s="1"/>
  <c r="G203" i="14"/>
  <c r="G202" i="14"/>
  <c r="D202" i="14" s="1"/>
  <c r="G201" i="14"/>
  <c r="G200" i="14"/>
  <c r="D200" i="14" s="1"/>
  <c r="G199" i="14"/>
  <c r="D199" i="14" s="1"/>
  <c r="G198" i="14"/>
  <c r="D198" i="14" s="1"/>
  <c r="G197" i="14"/>
  <c r="G196" i="14"/>
  <c r="D196" i="14" s="1"/>
  <c r="G195" i="14"/>
  <c r="G194" i="14"/>
  <c r="D194" i="14" s="1"/>
  <c r="G193" i="14"/>
  <c r="G192" i="14"/>
  <c r="D192" i="14" s="1"/>
  <c r="G191" i="14"/>
  <c r="G190" i="14"/>
  <c r="G189" i="14"/>
  <c r="G188" i="14"/>
  <c r="D188" i="14" s="1"/>
  <c r="G187" i="14"/>
  <c r="D187" i="14" s="1"/>
  <c r="G186" i="14"/>
  <c r="D186" i="14" s="1"/>
  <c r="G182" i="14"/>
  <c r="D182" i="14" s="1"/>
  <c r="G181" i="14"/>
  <c r="D181" i="14" s="1"/>
  <c r="G180" i="14"/>
  <c r="G179" i="14"/>
  <c r="D179" i="14" s="1"/>
  <c r="G178" i="14"/>
  <c r="G177" i="14"/>
  <c r="D177" i="14" s="1"/>
  <c r="G176" i="14"/>
  <c r="G175" i="14"/>
  <c r="D175" i="14" s="1"/>
  <c r="G174" i="14"/>
  <c r="D174" i="14" s="1"/>
  <c r="G173" i="14"/>
  <c r="G172" i="14"/>
  <c r="G171" i="14"/>
  <c r="G170" i="14"/>
  <c r="G169" i="14"/>
  <c r="G168" i="14"/>
  <c r="G167" i="14"/>
  <c r="G166" i="14"/>
  <c r="D166" i="14" s="1"/>
  <c r="G165" i="14"/>
  <c r="D165" i="14" s="1"/>
  <c r="G164" i="14"/>
  <c r="G163" i="14"/>
  <c r="G162" i="14"/>
  <c r="G161" i="14"/>
  <c r="G160" i="14"/>
  <c r="D160" i="14" s="1"/>
  <c r="G159" i="14"/>
  <c r="D159" i="14" s="1"/>
  <c r="G158" i="14"/>
  <c r="D158" i="14" s="1"/>
  <c r="G157" i="14"/>
  <c r="D157" i="14" s="1"/>
  <c r="G156" i="14"/>
  <c r="D156" i="14" s="1"/>
  <c r="G155" i="14"/>
  <c r="D155" i="14" s="1"/>
  <c r="G154" i="14"/>
  <c r="G153" i="14"/>
  <c r="G152" i="14"/>
  <c r="G151" i="14"/>
  <c r="D151" i="14" s="1"/>
  <c r="G150" i="14"/>
  <c r="D150" i="14" s="1"/>
  <c r="G149" i="14"/>
  <c r="D149" i="14" s="1"/>
  <c r="G148" i="14"/>
  <c r="G147" i="14"/>
  <c r="D147" i="14" s="1"/>
  <c r="G146" i="14"/>
  <c r="G145" i="14"/>
  <c r="G144" i="14"/>
  <c r="D144" i="14" s="1"/>
  <c r="G143" i="14"/>
  <c r="D143" i="14" s="1"/>
  <c r="G142" i="14"/>
  <c r="D142" i="14" s="1"/>
  <c r="G141" i="14"/>
  <c r="D141" i="14" s="1"/>
  <c r="G140" i="14"/>
  <c r="D140" i="14" s="1"/>
  <c r="G139" i="14"/>
  <c r="D139" i="14" s="1"/>
  <c r="G138" i="14"/>
  <c r="G137" i="14"/>
  <c r="D137" i="14" s="1"/>
  <c r="G136" i="14"/>
  <c r="D136" i="14" s="1"/>
  <c r="G135" i="14"/>
  <c r="D135" i="14" s="1"/>
  <c r="G134" i="14"/>
  <c r="D134" i="14" s="1"/>
  <c r="G133" i="14"/>
  <c r="D133" i="14" s="1"/>
  <c r="G129" i="14"/>
  <c r="D129" i="14" s="1"/>
  <c r="G128" i="14"/>
  <c r="G127" i="14"/>
  <c r="G126" i="14"/>
  <c r="G125" i="14"/>
  <c r="G124" i="14"/>
  <c r="D124" i="14" s="1"/>
  <c r="G123" i="14"/>
  <c r="G122" i="14"/>
  <c r="D122" i="14" s="1"/>
  <c r="G121" i="14"/>
  <c r="D121" i="14" s="1"/>
  <c r="G120" i="14"/>
  <c r="D120" i="14" s="1"/>
  <c r="G119" i="14"/>
  <c r="G118" i="14"/>
  <c r="D118" i="14" s="1"/>
  <c r="G117" i="14"/>
  <c r="G116" i="14"/>
  <c r="D116" i="14" s="1"/>
  <c r="G115" i="14"/>
  <c r="G114" i="14"/>
  <c r="D114" i="14" s="1"/>
  <c r="G113" i="14"/>
  <c r="D113" i="14" s="1"/>
  <c r="G112" i="14"/>
  <c r="G111" i="14"/>
  <c r="G110" i="14"/>
  <c r="G109" i="14"/>
  <c r="D109" i="14" s="1"/>
  <c r="G108" i="14"/>
  <c r="D108" i="14" s="1"/>
  <c r="G107" i="14"/>
  <c r="G106" i="14"/>
  <c r="D106" i="14" s="1"/>
  <c r="G105" i="14"/>
  <c r="D105" i="14" s="1"/>
  <c r="G104" i="14"/>
  <c r="D104" i="14" s="1"/>
  <c r="G103" i="14"/>
  <c r="G102" i="14"/>
  <c r="D102" i="14" s="1"/>
  <c r="G101" i="14"/>
  <c r="G100" i="14"/>
  <c r="D100" i="14" s="1"/>
  <c r="G99" i="14"/>
  <c r="D99" i="14" s="1"/>
  <c r="G98" i="14"/>
  <c r="D98" i="14" s="1"/>
  <c r="G97" i="14"/>
  <c r="D97" i="14" s="1"/>
  <c r="G96" i="14"/>
  <c r="D96" i="14" s="1"/>
  <c r="G95" i="14"/>
  <c r="G94" i="14"/>
  <c r="D94" i="14" s="1"/>
  <c r="G93" i="14"/>
  <c r="G92" i="14"/>
  <c r="G91" i="14"/>
  <c r="G90" i="14"/>
  <c r="D90" i="14" s="1"/>
  <c r="G89" i="14"/>
  <c r="D89" i="14" s="1"/>
  <c r="G88" i="14"/>
  <c r="G87" i="14"/>
  <c r="G86" i="14"/>
  <c r="G85" i="14"/>
  <c r="D85" i="14" s="1"/>
  <c r="G84" i="14"/>
  <c r="D84" i="14" s="1"/>
  <c r="G83" i="14"/>
  <c r="G82" i="14"/>
  <c r="D82" i="14" s="1"/>
  <c r="G81" i="14"/>
  <c r="D81" i="14" s="1"/>
  <c r="G80" i="14"/>
  <c r="D80" i="14" s="1"/>
  <c r="G76" i="14"/>
  <c r="D76" i="14" s="1"/>
  <c r="G75" i="14"/>
  <c r="D75" i="14" s="1"/>
  <c r="G74" i="14"/>
  <c r="D74" i="14" s="1"/>
  <c r="G73" i="14"/>
  <c r="D73" i="14" s="1"/>
  <c r="G72" i="14"/>
  <c r="D72" i="14" s="1"/>
  <c r="G71" i="14"/>
  <c r="D71" i="14" s="1"/>
  <c r="G70" i="14"/>
  <c r="D70" i="14" s="1"/>
  <c r="G69" i="14"/>
  <c r="D69" i="14" s="1"/>
  <c r="G68" i="14"/>
  <c r="D68" i="14" s="1"/>
  <c r="G67" i="14"/>
  <c r="D67" i="14" s="1"/>
  <c r="G66" i="14"/>
  <c r="D66" i="14" s="1"/>
  <c r="G65" i="14"/>
  <c r="D65" i="14" s="1"/>
  <c r="G64" i="14"/>
  <c r="D64" i="14" s="1"/>
  <c r="G63" i="14"/>
  <c r="D63" i="14" s="1"/>
  <c r="G62" i="14"/>
  <c r="D62" i="14" s="1"/>
  <c r="G61" i="14"/>
  <c r="D61" i="14" s="1"/>
  <c r="G60" i="14"/>
  <c r="D60" i="14" s="1"/>
  <c r="G59" i="14"/>
  <c r="D59" i="14" s="1"/>
  <c r="G58" i="14"/>
  <c r="D58" i="14" s="1"/>
  <c r="G57" i="14"/>
  <c r="D57" i="14" s="1"/>
  <c r="G56" i="14"/>
  <c r="D56" i="14" s="1"/>
  <c r="G55" i="14"/>
  <c r="D55" i="14" s="1"/>
  <c r="G54" i="14"/>
  <c r="D54" i="14" s="1"/>
  <c r="G53" i="14"/>
  <c r="D53" i="14" s="1"/>
  <c r="G52" i="14"/>
  <c r="D52" i="14" s="1"/>
  <c r="G51" i="14"/>
  <c r="D51" i="14" s="1"/>
  <c r="G50" i="14"/>
  <c r="D50" i="14" s="1"/>
  <c r="G49" i="14"/>
  <c r="D49" i="14" s="1"/>
  <c r="G48" i="14"/>
  <c r="D48" i="14" s="1"/>
  <c r="G47" i="14"/>
  <c r="D47" i="14" s="1"/>
  <c r="G46" i="14"/>
  <c r="D46" i="14" s="1"/>
  <c r="G45" i="14"/>
  <c r="D45" i="14" s="1"/>
  <c r="G44" i="14"/>
  <c r="D44" i="14" s="1"/>
  <c r="G43" i="14"/>
  <c r="D43" i="14" s="1"/>
  <c r="G42" i="14"/>
  <c r="D42" i="14" s="1"/>
  <c r="G41" i="14"/>
  <c r="D41" i="14" s="1"/>
  <c r="G40" i="14"/>
  <c r="D40" i="14" s="1"/>
  <c r="G39" i="14"/>
  <c r="D39" i="14" s="1"/>
  <c r="G38" i="14"/>
  <c r="D38" i="14" s="1"/>
  <c r="G37" i="14"/>
  <c r="D37" i="14" s="1"/>
  <c r="G36" i="14"/>
  <c r="D36" i="14" s="1"/>
  <c r="G35" i="14"/>
  <c r="D35" i="14" s="1"/>
  <c r="G34" i="14"/>
  <c r="D34" i="14" s="1"/>
  <c r="G33" i="14"/>
  <c r="D33" i="14" s="1"/>
  <c r="G32" i="14"/>
  <c r="D32" i="14" s="1"/>
  <c r="G31" i="14"/>
  <c r="D31" i="14" s="1"/>
  <c r="G30" i="14"/>
  <c r="D30" i="14" s="1"/>
  <c r="G29" i="14"/>
  <c r="D29" i="14" s="1"/>
  <c r="G28" i="14"/>
  <c r="D28" i="14" s="1"/>
  <c r="G27" i="14"/>
  <c r="D27" i="14" s="1"/>
  <c r="D549" i="14"/>
  <c r="D542" i="14"/>
  <c r="D541" i="14"/>
  <c r="D539" i="14"/>
  <c r="D535" i="14"/>
  <c r="D533" i="14"/>
  <c r="D527" i="14"/>
  <c r="D525" i="14"/>
  <c r="D521" i="14"/>
  <c r="D519" i="14"/>
  <c r="D513" i="14"/>
  <c r="D511" i="14"/>
  <c r="D509" i="14"/>
  <c r="D504" i="14"/>
  <c r="D498" i="14"/>
  <c r="D494" i="14"/>
  <c r="D493" i="14"/>
  <c r="D492" i="14"/>
  <c r="D491" i="14"/>
  <c r="D486" i="14"/>
  <c r="D484" i="14"/>
  <c r="D483" i="14"/>
  <c r="D482" i="14"/>
  <c r="D476" i="14"/>
  <c r="D474" i="14"/>
  <c r="D472" i="14"/>
  <c r="D468" i="14"/>
  <c r="D460" i="14"/>
  <c r="D459" i="14"/>
  <c r="D453" i="14"/>
  <c r="D452" i="14"/>
  <c r="D451" i="14"/>
  <c r="D447" i="14"/>
  <c r="D443" i="14"/>
  <c r="D442" i="14"/>
  <c r="D441" i="14"/>
  <c r="D440" i="14"/>
  <c r="D439" i="14"/>
  <c r="D438" i="14"/>
  <c r="D434" i="14"/>
  <c r="D432" i="14"/>
  <c r="D431" i="14"/>
  <c r="D425" i="14"/>
  <c r="D423" i="14"/>
  <c r="D419" i="14"/>
  <c r="D417" i="14"/>
  <c r="D415" i="14"/>
  <c r="D409" i="14"/>
  <c r="D407" i="14"/>
  <c r="D403" i="14"/>
  <c r="D399" i="14"/>
  <c r="D391" i="14"/>
  <c r="D390" i="14"/>
  <c r="D389" i="14"/>
  <c r="D383" i="14"/>
  <c r="D382" i="14"/>
  <c r="D380" i="14"/>
  <c r="D379" i="14"/>
  <c r="D374" i="14"/>
  <c r="D372" i="14"/>
  <c r="D370" i="14"/>
  <c r="D366" i="14"/>
  <c r="D363" i="14"/>
  <c r="D358" i="14"/>
  <c r="D356" i="14"/>
  <c r="D354" i="14"/>
  <c r="D351" i="14"/>
  <c r="D349" i="14"/>
  <c r="D346" i="14"/>
  <c r="D341" i="14"/>
  <c r="D335" i="14"/>
  <c r="D333" i="14"/>
  <c r="D331" i="14"/>
  <c r="D329" i="14"/>
  <c r="D327" i="14"/>
  <c r="D325" i="14"/>
  <c r="D323" i="14"/>
  <c r="D321" i="14"/>
  <c r="D317" i="14"/>
  <c r="D316" i="14"/>
  <c r="D315" i="14"/>
  <c r="D313" i="14"/>
  <c r="D312" i="14"/>
  <c r="D309" i="14"/>
  <c r="D307" i="14"/>
  <c r="D305" i="14"/>
  <c r="D303" i="14"/>
  <c r="D299" i="14"/>
  <c r="D297" i="14"/>
  <c r="D295" i="14"/>
  <c r="D293" i="14"/>
  <c r="D292" i="14"/>
  <c r="D287" i="14"/>
  <c r="D284" i="14"/>
  <c r="D282" i="14"/>
  <c r="D279" i="14"/>
  <c r="D278" i="14"/>
  <c r="D276" i="14"/>
  <c r="D274" i="14"/>
  <c r="D272" i="14"/>
  <c r="D268" i="14"/>
  <c r="D266" i="14"/>
  <c r="D264" i="14"/>
  <c r="D258" i="14"/>
  <c r="D257" i="14"/>
  <c r="D256" i="14"/>
  <c r="D254" i="14"/>
  <c r="D251" i="14"/>
  <c r="D250" i="14"/>
  <c r="D248" i="14"/>
  <c r="D246" i="14"/>
  <c r="D242" i="14"/>
  <c r="D240" i="14"/>
  <c r="D239" i="14"/>
  <c r="D235" i="14"/>
  <c r="D233" i="14"/>
  <c r="D231" i="14"/>
  <c r="D229" i="14"/>
  <c r="D227" i="14"/>
  <c r="D225" i="14"/>
  <c r="D221" i="14"/>
  <c r="D217" i="14"/>
  <c r="D215" i="14"/>
  <c r="D213" i="14"/>
  <c r="D209" i="14"/>
  <c r="D205" i="14"/>
  <c r="D203" i="14"/>
  <c r="D201" i="14"/>
  <c r="D197" i="14"/>
  <c r="D195" i="14"/>
  <c r="D193" i="14"/>
  <c r="D191" i="14"/>
  <c r="D190" i="14"/>
  <c r="D189" i="14"/>
  <c r="D180" i="14"/>
  <c r="D178" i="14"/>
  <c r="D176" i="14"/>
  <c r="D173" i="14"/>
  <c r="D172" i="14"/>
  <c r="D171" i="14"/>
  <c r="D170" i="14"/>
  <c r="D169" i="14"/>
  <c r="D168" i="14"/>
  <c r="D167" i="14"/>
  <c r="D164" i="14"/>
  <c r="D163" i="14"/>
  <c r="D162" i="14"/>
  <c r="D161" i="14"/>
  <c r="D154" i="14"/>
  <c r="D153" i="14"/>
  <c r="D152" i="14"/>
  <c r="D148" i="14"/>
  <c r="D146" i="14"/>
  <c r="D145" i="14"/>
  <c r="D138" i="14"/>
  <c r="D128" i="14"/>
  <c r="D127" i="14"/>
  <c r="D126" i="14"/>
  <c r="D125" i="14"/>
  <c r="D123" i="14"/>
  <c r="D119" i="14"/>
  <c r="D117" i="14"/>
  <c r="D115" i="14"/>
  <c r="D112" i="14"/>
  <c r="D111" i="14"/>
  <c r="D110" i="14"/>
  <c r="D107" i="14"/>
  <c r="D103" i="14"/>
  <c r="D101" i="14"/>
  <c r="D95" i="14"/>
  <c r="D93" i="14"/>
  <c r="D92" i="14"/>
  <c r="D91" i="14"/>
  <c r="D88" i="14"/>
  <c r="D87" i="14"/>
  <c r="D86" i="14"/>
  <c r="D83" i="14"/>
  <c r="H19" i="92" l="1"/>
  <c r="H18" i="92" s="1"/>
  <c r="H16" i="89" s="1"/>
  <c r="G17" i="129"/>
  <c r="H19" i="131"/>
  <c r="H18" i="131" s="1"/>
  <c r="G24" i="131"/>
  <c r="G23" i="131" s="1"/>
  <c r="D17" i="90"/>
  <c r="D37" i="72"/>
  <c r="D36" i="72" s="1"/>
  <c r="D24" i="131"/>
  <c r="D23" i="131" s="1"/>
  <c r="D17" i="129"/>
  <c r="G26" i="129" s="1"/>
  <c r="D24" i="92"/>
  <c r="D23" i="92" s="1"/>
  <c r="D44" i="43" s="1"/>
  <c r="G44" i="43"/>
  <c r="D46" i="72"/>
  <c r="D47" i="72" s="1"/>
  <c r="D48" i="72" s="1"/>
  <c r="D17" i="73" s="1"/>
  <c r="G47" i="43"/>
  <c r="G46" i="72"/>
  <c r="G47" i="72" s="1"/>
  <c r="G48" i="72" s="1"/>
  <c r="G17" i="73" s="1"/>
  <c r="D31" i="72"/>
  <c r="D32" i="72" s="1"/>
  <c r="D33" i="72" s="1"/>
  <c r="D17" i="70" s="1"/>
  <c r="F19" i="131"/>
  <c r="F18" i="131" s="1"/>
  <c r="F16" i="128" s="1"/>
  <c r="F31" i="72"/>
  <c r="F32" i="72" s="1"/>
  <c r="F33" i="72" s="1"/>
  <c r="F17" i="70" s="1"/>
  <c r="G31" i="72"/>
  <c r="G32" i="72" s="1"/>
  <c r="G33" i="72" s="1"/>
  <c r="G17" i="70" s="1"/>
  <c r="H31" i="72"/>
  <c r="H32" i="72" s="1"/>
  <c r="H33" i="72" s="1"/>
  <c r="H17" i="70" s="1"/>
  <c r="G27" i="89"/>
  <c r="G20" i="89"/>
  <c r="G17" i="90"/>
  <c r="D29" i="90" s="1"/>
  <c r="D23" i="73"/>
  <c r="G24" i="92"/>
  <c r="G23" i="92" s="1"/>
  <c r="G16" i="90" s="1"/>
  <c r="F14" i="86"/>
  <c r="D33" i="91"/>
  <c r="D31" i="91"/>
  <c r="D32" i="43" s="1"/>
  <c r="G20" i="86"/>
  <c r="G26" i="86" s="1"/>
  <c r="D29" i="89"/>
  <c r="F16" i="89"/>
  <c r="F27" i="89"/>
  <c r="E14" i="86"/>
  <c r="G22" i="89"/>
  <c r="G29" i="89"/>
  <c r="F23" i="89"/>
  <c r="F30" i="89"/>
  <c r="D16" i="89"/>
  <c r="F20" i="89"/>
  <c r="E37" i="143"/>
  <c r="E44" i="143" s="1"/>
  <c r="H36" i="106"/>
  <c r="H43" i="106" s="1"/>
  <c r="F21" i="125"/>
  <c r="F27" i="125" s="1"/>
  <c r="H34" i="104"/>
  <c r="H41" i="104" s="1"/>
  <c r="G35" i="144"/>
  <c r="G42" i="144" s="1"/>
  <c r="H35" i="105"/>
  <c r="H42" i="105" s="1"/>
  <c r="F35" i="144"/>
  <c r="F42" i="144" s="1"/>
  <c r="G35" i="105"/>
  <c r="G42" i="105" s="1"/>
  <c r="D35" i="144"/>
  <c r="D42" i="144" s="1"/>
  <c r="F35" i="105"/>
  <c r="F42" i="105" s="1"/>
  <c r="D35" i="105"/>
  <c r="D42" i="105" s="1"/>
  <c r="D28" i="144"/>
  <c r="D28" i="105"/>
  <c r="H35" i="144"/>
  <c r="H42" i="144" s="1"/>
  <c r="D32" i="130"/>
  <c r="H34" i="145"/>
  <c r="H41" i="145" s="1"/>
  <c r="G15" i="127"/>
  <c r="G34" i="145"/>
  <c r="G41" i="145" s="1"/>
  <c r="H34" i="106"/>
  <c r="H41" i="106" s="1"/>
  <c r="F34" i="145"/>
  <c r="F41" i="145" s="1"/>
  <c r="G34" i="106"/>
  <c r="G41" i="106" s="1"/>
  <c r="E34" i="145"/>
  <c r="E41" i="145" s="1"/>
  <c r="F34" i="106"/>
  <c r="F41" i="106" s="1"/>
  <c r="D27" i="145"/>
  <c r="E34" i="106"/>
  <c r="E41" i="106" s="1"/>
  <c r="G33" i="91" s="1"/>
  <c r="D27" i="106"/>
  <c r="G15" i="88"/>
  <c r="G18" i="88" s="1"/>
  <c r="G24" i="88" s="1"/>
  <c r="H35" i="106"/>
  <c r="H42" i="106" s="1"/>
  <c r="E36" i="143"/>
  <c r="E43" i="143" s="1"/>
  <c r="E36" i="105"/>
  <c r="E43" i="105" s="1"/>
  <c r="J44" i="43"/>
  <c r="D16" i="129"/>
  <c r="D23" i="128"/>
  <c r="F30" i="128"/>
  <c r="D30" i="128"/>
  <c r="F23" i="128"/>
  <c r="H35" i="143"/>
  <c r="H42" i="143" s="1"/>
  <c r="D28" i="104"/>
  <c r="G35" i="143"/>
  <c r="G42" i="143" s="1"/>
  <c r="H35" i="104"/>
  <c r="H42" i="104" s="1"/>
  <c r="F35" i="143"/>
  <c r="F42" i="143" s="1"/>
  <c r="G35" i="104"/>
  <c r="G42" i="104" s="1"/>
  <c r="D35" i="143"/>
  <c r="D42" i="143" s="1"/>
  <c r="F35" i="104"/>
  <c r="F42" i="104" s="1"/>
  <c r="D35" i="104"/>
  <c r="D42" i="104" s="1"/>
  <c r="D28" i="143"/>
  <c r="J23" i="43"/>
  <c r="G14" i="125"/>
  <c r="E38" i="145"/>
  <c r="E45" i="145" s="1"/>
  <c r="F38" i="106"/>
  <c r="F45" i="106" s="1"/>
  <c r="D38" i="145"/>
  <c r="D45" i="145" s="1"/>
  <c r="E38" i="106"/>
  <c r="E45" i="106" s="1"/>
  <c r="D38" i="106"/>
  <c r="D45" i="106" s="1"/>
  <c r="D31" i="145"/>
  <c r="D31" i="106"/>
  <c r="G38" i="145"/>
  <c r="G45" i="145" s="1"/>
  <c r="F38" i="145"/>
  <c r="F45" i="145" s="1"/>
  <c r="G38" i="106"/>
  <c r="G45" i="106" s="1"/>
  <c r="G18" i="127"/>
  <c r="G24" i="127" s="1"/>
  <c r="H35" i="145"/>
  <c r="H42" i="145" s="1"/>
  <c r="E36" i="104"/>
  <c r="E43" i="104" s="1"/>
  <c r="G20" i="129"/>
  <c r="J41" i="43"/>
  <c r="G16" i="128"/>
  <c r="G20" i="125"/>
  <c r="G26" i="125" s="1"/>
  <c r="E15" i="127"/>
  <c r="E18" i="127" s="1"/>
  <c r="E24" i="127" s="1"/>
  <c r="H34" i="59"/>
  <c r="H41" i="59" s="1"/>
  <c r="G38" i="143"/>
  <c r="G45" i="143" s="1"/>
  <c r="F38" i="143"/>
  <c r="F45" i="143" s="1"/>
  <c r="G38" i="104"/>
  <c r="G45" i="104" s="1"/>
  <c r="E38" i="143"/>
  <c r="E45" i="143" s="1"/>
  <c r="F38" i="104"/>
  <c r="F45" i="104" s="1"/>
  <c r="D38" i="143"/>
  <c r="D45" i="143" s="1"/>
  <c r="E38" i="104"/>
  <c r="E45" i="104" s="1"/>
  <c r="D38" i="104"/>
  <c r="D45" i="104" s="1"/>
  <c r="D31" i="143"/>
  <c r="D31" i="104"/>
  <c r="F36" i="72"/>
  <c r="F24" i="131"/>
  <c r="F23" i="131" s="1"/>
  <c r="F17" i="129"/>
  <c r="F20" i="129" s="1"/>
  <c r="F24" i="92"/>
  <c r="F23" i="92" s="1"/>
  <c r="F17" i="90"/>
  <c r="F26" i="90" s="1"/>
  <c r="D35" i="106"/>
  <c r="D42" i="106" s="1"/>
  <c r="H34" i="143"/>
  <c r="H41" i="143" s="1"/>
  <c r="G34" i="60"/>
  <c r="G41" i="60" s="1"/>
  <c r="H37" i="144"/>
  <c r="H44" i="144" s="1"/>
  <c r="F37" i="144"/>
  <c r="F44" i="144" s="1"/>
  <c r="H37" i="105"/>
  <c r="H44" i="105" s="1"/>
  <c r="D37" i="144"/>
  <c r="D44" i="144" s="1"/>
  <c r="D37" i="105"/>
  <c r="D44" i="105" s="1"/>
  <c r="D30" i="144"/>
  <c r="D30" i="105"/>
  <c r="E37" i="144"/>
  <c r="E44" i="144" s="1"/>
  <c r="F37" i="105"/>
  <c r="F44" i="105" s="1"/>
  <c r="E37" i="105"/>
  <c r="E44" i="105" s="1"/>
  <c r="E17" i="90"/>
  <c r="E24" i="131"/>
  <c r="E23" i="131" s="1"/>
  <c r="E24" i="92"/>
  <c r="E23" i="92" s="1"/>
  <c r="E17" i="129"/>
  <c r="E23" i="129" s="1"/>
  <c r="G26" i="90"/>
  <c r="H37" i="104"/>
  <c r="H44" i="104" s="1"/>
  <c r="H36" i="143"/>
  <c r="H43" i="143" s="1"/>
  <c r="H37" i="145"/>
  <c r="H44" i="145" s="1"/>
  <c r="F37" i="145"/>
  <c r="F44" i="145" s="1"/>
  <c r="H37" i="106"/>
  <c r="H44" i="106" s="1"/>
  <c r="E37" i="145"/>
  <c r="E44" i="145" s="1"/>
  <c r="F37" i="106"/>
  <c r="F44" i="106" s="1"/>
  <c r="D37" i="145"/>
  <c r="D44" i="145" s="1"/>
  <c r="D30" i="145"/>
  <c r="D30" i="106"/>
  <c r="E37" i="106"/>
  <c r="E44" i="106" s="1"/>
  <c r="D37" i="106"/>
  <c r="D44" i="106" s="1"/>
  <c r="D36" i="106"/>
  <c r="D43" i="106" s="1"/>
  <c r="D16" i="83"/>
  <c r="J22" i="43"/>
  <c r="F14" i="125"/>
  <c r="H34" i="60"/>
  <c r="H41" i="60" s="1"/>
  <c r="F38" i="144"/>
  <c r="F45" i="144" s="1"/>
  <c r="G38" i="105"/>
  <c r="G45" i="105" s="1"/>
  <c r="E38" i="144"/>
  <c r="E45" i="144" s="1"/>
  <c r="F38" i="105"/>
  <c r="F45" i="105" s="1"/>
  <c r="D38" i="144"/>
  <c r="D45" i="144" s="1"/>
  <c r="E38" i="105"/>
  <c r="E45" i="105" s="1"/>
  <c r="D38" i="105"/>
  <c r="D45" i="105" s="1"/>
  <c r="D31" i="144"/>
  <c r="D31" i="105"/>
  <c r="G38" i="144"/>
  <c r="G45" i="144" s="1"/>
  <c r="G20" i="90"/>
  <c r="D35" i="145"/>
  <c r="D42" i="145" s="1"/>
  <c r="G36" i="105"/>
  <c r="G43" i="105" s="1"/>
  <c r="D16" i="122"/>
  <c r="E32" i="130"/>
  <c r="D15" i="122"/>
  <c r="D14" i="122" s="1"/>
  <c r="J49" i="43" s="1"/>
  <c r="J48" i="43" s="1"/>
  <c r="D15" i="83"/>
  <c r="D33" i="130"/>
  <c r="D31" i="130" s="1"/>
  <c r="H36" i="105"/>
  <c r="H43" i="105" s="1"/>
  <c r="D36" i="145"/>
  <c r="D43" i="145" s="1"/>
  <c r="D29" i="129"/>
  <c r="E15" i="88"/>
  <c r="E15" i="66"/>
  <c r="E21" i="66" s="1"/>
  <c r="E27" i="66" s="1"/>
  <c r="E15" i="125"/>
  <c r="E21" i="125" s="1"/>
  <c r="E27" i="125" s="1"/>
  <c r="E15" i="86"/>
  <c r="D17" i="122"/>
  <c r="D17" i="83"/>
  <c r="G29" i="128"/>
  <c r="G22" i="128"/>
  <c r="D22" i="128"/>
  <c r="D29" i="128"/>
  <c r="J42" i="43"/>
  <c r="H16" i="128"/>
  <c r="D27" i="105"/>
  <c r="F32" i="91" s="1"/>
  <c r="H34" i="144"/>
  <c r="H41" i="144" s="1"/>
  <c r="F15" i="127"/>
  <c r="F18" i="127" s="1"/>
  <c r="F24" i="127" s="1"/>
  <c r="G34" i="144"/>
  <c r="G41" i="144" s="1"/>
  <c r="H34" i="105"/>
  <c r="H41" i="105" s="1"/>
  <c r="F15" i="88"/>
  <c r="F18" i="88" s="1"/>
  <c r="F24" i="88" s="1"/>
  <c r="E34" i="144"/>
  <c r="E41" i="144" s="1"/>
  <c r="E34" i="105"/>
  <c r="E41" i="105" s="1"/>
  <c r="D27" i="144"/>
  <c r="G34" i="105"/>
  <c r="G41" i="105" s="1"/>
  <c r="F34" i="105"/>
  <c r="F41" i="105" s="1"/>
  <c r="F34" i="144"/>
  <c r="F41" i="144" s="1"/>
  <c r="E19" i="131"/>
  <c r="E18" i="131" s="1"/>
  <c r="E19" i="92"/>
  <c r="E18" i="92" s="1"/>
  <c r="E17" i="128"/>
  <c r="E30" i="128" s="1"/>
  <c r="E17" i="89"/>
  <c r="G16" i="89"/>
  <c r="E37" i="104"/>
  <c r="E44" i="104" s="1"/>
  <c r="H36" i="104"/>
  <c r="H43" i="104" s="1"/>
  <c r="D36" i="144"/>
  <c r="D43" i="144" s="1"/>
  <c r="J47" i="43"/>
  <c r="G16" i="129"/>
  <c r="E34" i="104"/>
  <c r="E41" i="104" s="1"/>
  <c r="F27" i="128"/>
  <c r="G27" i="128"/>
  <c r="F20" i="128"/>
  <c r="G20" i="128"/>
  <c r="D31" i="70"/>
  <c r="H17" i="128"/>
  <c r="H30" i="128" s="1"/>
  <c r="H17" i="89"/>
  <c r="D35" i="61"/>
  <c r="D42" i="61" s="1"/>
  <c r="E36" i="144"/>
  <c r="E43" i="144" s="1"/>
  <c r="J40" i="43"/>
  <c r="J21" i="43"/>
  <c r="E14" i="125"/>
  <c r="J38" i="43"/>
  <c r="D16" i="128"/>
  <c r="D14" i="88"/>
  <c r="D36" i="89"/>
  <c r="G20" i="88"/>
  <c r="G26" i="88" s="1"/>
  <c r="D20" i="88"/>
  <c r="D26" i="88" s="1"/>
  <c r="E21" i="88"/>
  <c r="E27" i="88" s="1"/>
  <c r="D21" i="88"/>
  <c r="D27" i="88" s="1"/>
  <c r="F21" i="88"/>
  <c r="F27" i="88" s="1"/>
  <c r="D37" i="89"/>
  <c r="D33" i="45"/>
  <c r="E14" i="66"/>
  <c r="F14" i="66"/>
  <c r="G14" i="66"/>
  <c r="D17" i="74"/>
  <c r="D16" i="74"/>
  <c r="D15" i="74"/>
  <c r="F20" i="70"/>
  <c r="G20" i="70"/>
  <c r="G27" i="70"/>
  <c r="F27" i="70"/>
  <c r="G22" i="70"/>
  <c r="D22" i="70"/>
  <c r="D29" i="70"/>
  <c r="G29" i="70"/>
  <c r="E21" i="72"/>
  <c r="G39" i="43" s="1"/>
  <c r="F23" i="70"/>
  <c r="D23" i="70"/>
  <c r="D30" i="70"/>
  <c r="F30" i="70"/>
  <c r="E36" i="72"/>
  <c r="H36" i="60"/>
  <c r="H43" i="60" s="1"/>
  <c r="D36" i="61"/>
  <c r="D43" i="61" s="1"/>
  <c r="H35" i="60"/>
  <c r="H42" i="60" s="1"/>
  <c r="G35" i="60"/>
  <c r="G42" i="60" s="1"/>
  <c r="F35" i="60"/>
  <c r="F42" i="60" s="1"/>
  <c r="D35" i="60"/>
  <c r="D42" i="60" s="1"/>
  <c r="D28" i="60"/>
  <c r="H37" i="59"/>
  <c r="H44" i="59" s="1"/>
  <c r="H37" i="61"/>
  <c r="H44" i="61" s="1"/>
  <c r="F21" i="66"/>
  <c r="F27" i="66" s="1"/>
  <c r="G15" i="68"/>
  <c r="H34" i="61"/>
  <c r="H41" i="61" s="1"/>
  <c r="D27" i="61"/>
  <c r="G34" i="61"/>
  <c r="G41" i="61" s="1"/>
  <c r="F34" i="61"/>
  <c r="F41" i="61" s="1"/>
  <c r="E34" i="61"/>
  <c r="E41" i="61" s="1"/>
  <c r="E34" i="60"/>
  <c r="E41" i="60" s="1"/>
  <c r="H35" i="59"/>
  <c r="H42" i="59" s="1"/>
  <c r="G35" i="59"/>
  <c r="G42" i="59" s="1"/>
  <c r="F35" i="59"/>
  <c r="F42" i="59" s="1"/>
  <c r="D35" i="59"/>
  <c r="D42" i="59" s="1"/>
  <c r="D28" i="59"/>
  <c r="E36" i="59"/>
  <c r="E43" i="59" s="1"/>
  <c r="G38" i="61"/>
  <c r="G45" i="61" s="1"/>
  <c r="F38" i="61"/>
  <c r="F45" i="61" s="1"/>
  <c r="E38" i="61"/>
  <c r="E45" i="61" s="1"/>
  <c r="D38" i="61"/>
  <c r="D45" i="61" s="1"/>
  <c r="D31" i="61"/>
  <c r="E15" i="68"/>
  <c r="D37" i="61"/>
  <c r="D44" i="61" s="1"/>
  <c r="D38" i="59"/>
  <c r="D45" i="59" s="1"/>
  <c r="D31" i="59"/>
  <c r="G38" i="59"/>
  <c r="G45" i="59" s="1"/>
  <c r="F38" i="59"/>
  <c r="F45" i="59" s="1"/>
  <c r="E38" i="59"/>
  <c r="E45" i="59" s="1"/>
  <c r="E34" i="59"/>
  <c r="E41" i="59" s="1"/>
  <c r="H36" i="61"/>
  <c r="H43" i="61" s="1"/>
  <c r="H36" i="59"/>
  <c r="H43" i="59" s="1"/>
  <c r="H37" i="60"/>
  <c r="H44" i="60" s="1"/>
  <c r="F37" i="60"/>
  <c r="F44" i="60" s="1"/>
  <c r="D30" i="60"/>
  <c r="E37" i="60"/>
  <c r="E44" i="60" s="1"/>
  <c r="D37" i="60"/>
  <c r="D44" i="60" s="1"/>
  <c r="G20" i="66"/>
  <c r="G26" i="66" s="1"/>
  <c r="H35" i="61"/>
  <c r="H42" i="61" s="1"/>
  <c r="E37" i="59"/>
  <c r="E44" i="59" s="1"/>
  <c r="E36" i="60"/>
  <c r="E43" i="60" s="1"/>
  <c r="D31" i="60"/>
  <c r="G38" i="60"/>
  <c r="G45" i="60" s="1"/>
  <c r="F38" i="60"/>
  <c r="F45" i="60" s="1"/>
  <c r="E38" i="60"/>
  <c r="E45" i="60" s="1"/>
  <c r="D38" i="60"/>
  <c r="D45" i="60" s="1"/>
  <c r="F15" i="68"/>
  <c r="G36" i="60"/>
  <c r="G43" i="60" s="1"/>
  <c r="D32" i="45"/>
  <c r="D31" i="45" s="1"/>
  <c r="G32" i="43" s="1"/>
  <c r="D2048" i="14"/>
  <c r="F2048" i="14" s="1"/>
  <c r="D233" i="55"/>
  <c r="F233" i="55" s="1"/>
  <c r="D1094" i="55"/>
  <c r="F1094" i="55" s="1"/>
  <c r="D1253" i="55"/>
  <c r="F1253" i="55" s="1"/>
  <c r="D1306" i="55"/>
  <c r="F1306" i="55" s="1"/>
  <c r="D342" i="55"/>
  <c r="F342" i="55" s="1"/>
  <c r="D879" i="55"/>
  <c r="F879" i="55" s="1"/>
  <c r="D501" i="55"/>
  <c r="F501" i="55" s="1"/>
  <c r="D985" i="55"/>
  <c r="F985" i="55" s="1"/>
  <c r="D180" i="55"/>
  <c r="F180" i="55" s="1"/>
  <c r="D74" i="55"/>
  <c r="F74" i="55" s="1"/>
  <c r="D21" i="55"/>
  <c r="F21" i="55" s="1"/>
  <c r="D127" i="55"/>
  <c r="F127" i="55" s="1"/>
  <c r="D395" i="55"/>
  <c r="F395" i="55" s="1"/>
  <c r="D289" i="55"/>
  <c r="F289" i="55" s="1"/>
  <c r="D448" i="55"/>
  <c r="F448" i="55" s="1"/>
  <c r="D558" i="55"/>
  <c r="F558" i="55" s="1"/>
  <c r="D611" i="55"/>
  <c r="F611" i="55" s="1"/>
  <c r="D664" i="55"/>
  <c r="F664" i="55" s="1"/>
  <c r="D717" i="55"/>
  <c r="F717" i="55" s="1"/>
  <c r="D1038" i="55"/>
  <c r="F1038" i="55" s="1"/>
  <c r="D826" i="55"/>
  <c r="F826" i="55" s="1"/>
  <c r="D1200" i="55"/>
  <c r="F1200" i="55" s="1"/>
  <c r="D932" i="55"/>
  <c r="F932" i="55" s="1"/>
  <c r="D770" i="55"/>
  <c r="F770" i="55" s="1"/>
  <c r="D1147" i="55"/>
  <c r="F1147" i="55" s="1"/>
  <c r="D2210" i="14"/>
  <c r="F2210" i="14" s="1"/>
  <c r="D2263" i="14"/>
  <c r="F2263" i="14" s="1"/>
  <c r="D2369" i="14"/>
  <c r="F2369" i="14" s="1"/>
  <c r="D2157" i="14"/>
  <c r="F2157" i="14" s="1"/>
  <c r="D2422" i="14"/>
  <c r="F2422" i="14" s="1"/>
  <c r="D2475" i="14"/>
  <c r="F2475" i="14" s="1"/>
  <c r="D2528" i="14"/>
  <c r="F2528" i="14" s="1"/>
  <c r="D2581" i="14"/>
  <c r="F2581" i="14" s="1"/>
  <c r="D2634" i="14"/>
  <c r="F2634" i="14" s="1"/>
  <c r="D2316" i="14"/>
  <c r="F2316" i="14" s="1"/>
  <c r="D1942" i="14"/>
  <c r="F1942" i="14" s="1"/>
  <c r="D1836" i="14"/>
  <c r="F1836" i="14" s="1"/>
  <c r="D1730" i="14"/>
  <c r="F1730" i="14" s="1"/>
  <c r="D1624" i="14"/>
  <c r="F1624" i="14" s="1"/>
  <c r="D1677" i="14"/>
  <c r="F1677" i="14" s="1"/>
  <c r="D1783" i="14"/>
  <c r="F1783" i="14" s="1"/>
  <c r="D1889" i="14"/>
  <c r="F1889" i="14" s="1"/>
  <c r="D1995" i="14"/>
  <c r="F1995" i="14" s="1"/>
  <c r="D2101" i="14"/>
  <c r="F2101" i="14" s="1"/>
  <c r="D1303" i="14"/>
  <c r="F1303" i="14" s="1"/>
  <c r="D1250" i="14"/>
  <c r="F1250" i="14" s="1"/>
  <c r="D1356" i="14"/>
  <c r="F1356" i="14" s="1"/>
  <c r="D1409" i="14"/>
  <c r="F1409" i="14" s="1"/>
  <c r="D1462" i="14"/>
  <c r="F1462" i="14" s="1"/>
  <c r="D1515" i="14"/>
  <c r="F1515" i="14" s="1"/>
  <c r="D1568" i="14"/>
  <c r="F1568" i="14" s="1"/>
  <c r="D1091" i="14"/>
  <c r="F1091" i="14" s="1"/>
  <c r="D1144" i="14"/>
  <c r="F1144" i="14" s="1"/>
  <c r="D1197" i="14"/>
  <c r="F1197" i="14" s="1"/>
  <c r="D1035" i="14"/>
  <c r="F1035" i="14" s="1"/>
  <c r="D717" i="14"/>
  <c r="F717" i="14" s="1"/>
  <c r="D823" i="14"/>
  <c r="F823" i="14" s="1"/>
  <c r="D611" i="14"/>
  <c r="F611" i="14" s="1"/>
  <c r="D929" i="14"/>
  <c r="F929" i="14" s="1"/>
  <c r="D664" i="14"/>
  <c r="F664" i="14" s="1"/>
  <c r="D770" i="14"/>
  <c r="F770" i="14" s="1"/>
  <c r="D876" i="14"/>
  <c r="F876" i="14" s="1"/>
  <c r="D982" i="14"/>
  <c r="F982" i="14" s="1"/>
  <c r="D558" i="14"/>
  <c r="F558" i="14" s="1"/>
  <c r="D502" i="14"/>
  <c r="F502" i="14" s="1"/>
  <c r="D449" i="14"/>
  <c r="F449" i="14" s="1"/>
  <c r="D396" i="14"/>
  <c r="F396" i="14" s="1"/>
  <c r="D343" i="14"/>
  <c r="F343" i="14" s="1"/>
  <c r="D290" i="14"/>
  <c r="F290" i="14" s="1"/>
  <c r="D237" i="14"/>
  <c r="F237" i="14" s="1"/>
  <c r="D184" i="14"/>
  <c r="F184" i="14" s="1"/>
  <c r="D131" i="14"/>
  <c r="F131" i="14" s="1"/>
  <c r="D78" i="14"/>
  <c r="F78" i="14" s="1"/>
  <c r="D25" i="14"/>
  <c r="F25" i="14" s="1"/>
  <c r="D42" i="43" l="1"/>
  <c r="D47" i="43"/>
  <c r="D23" i="129"/>
  <c r="D16" i="90"/>
  <c r="G45" i="43"/>
  <c r="E46" i="72"/>
  <c r="E47" i="72" s="1"/>
  <c r="E48" i="72" s="1"/>
  <c r="E17" i="73" s="1"/>
  <c r="E31" i="72"/>
  <c r="E32" i="72" s="1"/>
  <c r="E33" i="72" s="1"/>
  <c r="E17" i="70" s="1"/>
  <c r="E27" i="70" s="1"/>
  <c r="G46" i="43"/>
  <c r="F46" i="72"/>
  <c r="F47" i="72" s="1"/>
  <c r="F48" i="72" s="1"/>
  <c r="F17" i="73" s="1"/>
  <c r="G34" i="89"/>
  <c r="G20" i="73"/>
  <c r="D29" i="73"/>
  <c r="D35" i="73" s="1"/>
  <c r="D23" i="90"/>
  <c r="D35" i="90" s="1"/>
  <c r="G26" i="73"/>
  <c r="D35" i="129"/>
  <c r="E33" i="130"/>
  <c r="E31" i="130" s="1"/>
  <c r="E14" i="127" s="1"/>
  <c r="F33" i="91"/>
  <c r="E32" i="91"/>
  <c r="E33" i="91"/>
  <c r="E31" i="91" s="1"/>
  <c r="F29" i="129"/>
  <c r="F23" i="129"/>
  <c r="F34" i="89"/>
  <c r="F37" i="89"/>
  <c r="G36" i="89"/>
  <c r="E20" i="66"/>
  <c r="E26" i="66" s="1"/>
  <c r="G19" i="66"/>
  <c r="G25" i="66" s="1"/>
  <c r="F19" i="66"/>
  <c r="F25" i="66" s="1"/>
  <c r="D36" i="128"/>
  <c r="H20" i="128"/>
  <c r="F34" i="128"/>
  <c r="E29" i="128"/>
  <c r="H29" i="128"/>
  <c r="H22" i="128"/>
  <c r="E27" i="128"/>
  <c r="E20" i="128"/>
  <c r="H27" i="128"/>
  <c r="E22" i="128"/>
  <c r="H23" i="128"/>
  <c r="H37" i="128" s="1"/>
  <c r="E14" i="88"/>
  <c r="D33" i="43"/>
  <c r="J33" i="43"/>
  <c r="F27" i="129"/>
  <c r="G27" i="129"/>
  <c r="D21" i="129"/>
  <c r="D27" i="129"/>
  <c r="G21" i="129"/>
  <c r="F21" i="129"/>
  <c r="F51" i="133"/>
  <c r="F63" i="133" s="1"/>
  <c r="E51" i="133"/>
  <c r="E63" i="133" s="1"/>
  <c r="D51" i="133"/>
  <c r="D63" i="133" s="1"/>
  <c r="M51" i="133"/>
  <c r="M63" i="133" s="1"/>
  <c r="L51" i="133"/>
  <c r="L63" i="133" s="1"/>
  <c r="J51" i="133"/>
  <c r="J63" i="133" s="1"/>
  <c r="D39" i="133"/>
  <c r="D51" i="94"/>
  <c r="D63" i="94" s="1"/>
  <c r="I51" i="133"/>
  <c r="I63" i="133" s="1"/>
  <c r="H51" i="133"/>
  <c r="H63" i="133" s="1"/>
  <c r="M51" i="94"/>
  <c r="M63" i="94" s="1"/>
  <c r="J51" i="94"/>
  <c r="J63" i="94" s="1"/>
  <c r="G51" i="133"/>
  <c r="G63" i="133" s="1"/>
  <c r="L51" i="94"/>
  <c r="L63" i="94" s="1"/>
  <c r="I51" i="94"/>
  <c r="I63" i="94" s="1"/>
  <c r="H51" i="94"/>
  <c r="H63" i="94" s="1"/>
  <c r="G51" i="94"/>
  <c r="G63" i="94" s="1"/>
  <c r="F51" i="94"/>
  <c r="F63" i="94" s="1"/>
  <c r="E51" i="94"/>
  <c r="E63" i="94" s="1"/>
  <c r="D39" i="94"/>
  <c r="M47" i="134"/>
  <c r="M59" i="134" s="1"/>
  <c r="L47" i="134"/>
  <c r="L59" i="134" s="1"/>
  <c r="K47" i="134"/>
  <c r="K59" i="134" s="1"/>
  <c r="I47" i="134"/>
  <c r="I59" i="134" s="1"/>
  <c r="H47" i="134"/>
  <c r="H59" i="134" s="1"/>
  <c r="F47" i="134"/>
  <c r="F59" i="134" s="1"/>
  <c r="D35" i="134"/>
  <c r="M47" i="95"/>
  <c r="M59" i="95" s="1"/>
  <c r="L47" i="95"/>
  <c r="L59" i="95" s="1"/>
  <c r="K47" i="95"/>
  <c r="K59" i="95" s="1"/>
  <c r="D35" i="95"/>
  <c r="J47" i="95"/>
  <c r="J59" i="95" s="1"/>
  <c r="F47" i="95"/>
  <c r="F59" i="95" s="1"/>
  <c r="I47" i="95"/>
  <c r="I59" i="95" s="1"/>
  <c r="H47" i="95"/>
  <c r="H59" i="95" s="1"/>
  <c r="J47" i="134"/>
  <c r="J59" i="134" s="1"/>
  <c r="E47" i="134"/>
  <c r="E59" i="134" s="1"/>
  <c r="E47" i="95"/>
  <c r="E59" i="95" s="1"/>
  <c r="D47" i="134"/>
  <c r="D59" i="134" s="1"/>
  <c r="D47" i="95"/>
  <c r="D59" i="95" s="1"/>
  <c r="E36" i="141"/>
  <c r="E43" i="141" s="1"/>
  <c r="D29" i="141"/>
  <c r="G36" i="102"/>
  <c r="G43" i="102" s="1"/>
  <c r="D36" i="141"/>
  <c r="D43" i="141" s="1"/>
  <c r="E36" i="102"/>
  <c r="E43" i="102" s="1"/>
  <c r="D29" i="102"/>
  <c r="D36" i="102"/>
  <c r="D43" i="102" s="1"/>
  <c r="H36" i="141"/>
  <c r="H43" i="141" s="1"/>
  <c r="G36" i="141"/>
  <c r="G43" i="141" s="1"/>
  <c r="H36" i="102"/>
  <c r="H43" i="102" s="1"/>
  <c r="H35" i="137"/>
  <c r="H42" i="137" s="1"/>
  <c r="G35" i="137"/>
  <c r="G42" i="137" s="1"/>
  <c r="H35" i="98"/>
  <c r="H42" i="98" s="1"/>
  <c r="F35" i="137"/>
  <c r="F42" i="137" s="1"/>
  <c r="D28" i="137"/>
  <c r="D28" i="98"/>
  <c r="G35" i="98"/>
  <c r="G42" i="98" s="1"/>
  <c r="F35" i="98"/>
  <c r="F42" i="98" s="1"/>
  <c r="D35" i="98"/>
  <c r="D42" i="98" s="1"/>
  <c r="D35" i="137"/>
  <c r="D42" i="137" s="1"/>
  <c r="H27" i="70"/>
  <c r="F33" i="130"/>
  <c r="D45" i="43"/>
  <c r="E16" i="90"/>
  <c r="E20" i="125"/>
  <c r="E26" i="125" s="1"/>
  <c r="D49" i="132"/>
  <c r="D61" i="132" s="1"/>
  <c r="D37" i="132"/>
  <c r="M49" i="132"/>
  <c r="M61" i="132" s="1"/>
  <c r="J49" i="132"/>
  <c r="J61" i="132" s="1"/>
  <c r="H49" i="132"/>
  <c r="H61" i="132" s="1"/>
  <c r="D37" i="93"/>
  <c r="M49" i="93"/>
  <c r="M61" i="93" s="1"/>
  <c r="L49" i="93"/>
  <c r="L61" i="93" s="1"/>
  <c r="K49" i="93"/>
  <c r="K61" i="93" s="1"/>
  <c r="J49" i="93"/>
  <c r="J61" i="93" s="1"/>
  <c r="L49" i="132"/>
  <c r="L61" i="132" s="1"/>
  <c r="K49" i="132"/>
  <c r="K61" i="132" s="1"/>
  <c r="G49" i="93"/>
  <c r="G61" i="93" s="1"/>
  <c r="G49" i="132"/>
  <c r="G61" i="132" s="1"/>
  <c r="F49" i="93"/>
  <c r="F61" i="93" s="1"/>
  <c r="F49" i="132"/>
  <c r="F61" i="132" s="1"/>
  <c r="E49" i="93"/>
  <c r="E61" i="93" s="1"/>
  <c r="E49" i="132"/>
  <c r="E61" i="132" s="1"/>
  <c r="H49" i="93"/>
  <c r="H61" i="93" s="1"/>
  <c r="D49" i="93"/>
  <c r="D61" i="93" s="1"/>
  <c r="M49" i="133"/>
  <c r="M61" i="133" s="1"/>
  <c r="L49" i="133"/>
  <c r="L61" i="133" s="1"/>
  <c r="K49" i="133"/>
  <c r="K61" i="133" s="1"/>
  <c r="J49" i="133"/>
  <c r="J61" i="133" s="1"/>
  <c r="H49" i="133"/>
  <c r="H61" i="133" s="1"/>
  <c r="F49" i="133"/>
  <c r="F61" i="133" s="1"/>
  <c r="E49" i="133"/>
  <c r="E61" i="133" s="1"/>
  <c r="D49" i="133"/>
  <c r="D61" i="133" s="1"/>
  <c r="K49" i="94"/>
  <c r="K61" i="94" s="1"/>
  <c r="J49" i="94"/>
  <c r="J61" i="94" s="1"/>
  <c r="H49" i="94"/>
  <c r="H61" i="94" s="1"/>
  <c r="G49" i="94"/>
  <c r="G61" i="94" s="1"/>
  <c r="D37" i="133"/>
  <c r="F49" i="94"/>
  <c r="F61" i="94" s="1"/>
  <c r="E49" i="94"/>
  <c r="E61" i="94" s="1"/>
  <c r="D49" i="94"/>
  <c r="D61" i="94" s="1"/>
  <c r="D37" i="94"/>
  <c r="M49" i="94"/>
  <c r="M61" i="94" s="1"/>
  <c r="L49" i="94"/>
  <c r="L61" i="94" s="1"/>
  <c r="G49" i="133"/>
  <c r="G61" i="133" s="1"/>
  <c r="E48" i="134"/>
  <c r="E60" i="134" s="1"/>
  <c r="D48" i="134"/>
  <c r="D60" i="134" s="1"/>
  <c r="L48" i="134"/>
  <c r="L60" i="134" s="1"/>
  <c r="K48" i="134"/>
  <c r="K60" i="134" s="1"/>
  <c r="D36" i="134"/>
  <c r="J48" i="134"/>
  <c r="J60" i="134" s="1"/>
  <c r="M48" i="134"/>
  <c r="M60" i="134" s="1"/>
  <c r="J48" i="95"/>
  <c r="J60" i="95" s="1"/>
  <c r="I48" i="134"/>
  <c r="I60" i="134" s="1"/>
  <c r="M48" i="95"/>
  <c r="M60" i="95" s="1"/>
  <c r="G48" i="134"/>
  <c r="G60" i="134" s="1"/>
  <c r="L48" i="95"/>
  <c r="L60" i="95" s="1"/>
  <c r="F48" i="134"/>
  <c r="F60" i="134" s="1"/>
  <c r="K48" i="95"/>
  <c r="K60" i="95" s="1"/>
  <c r="D36" i="95"/>
  <c r="I48" i="95"/>
  <c r="I60" i="95" s="1"/>
  <c r="G48" i="95"/>
  <c r="G60" i="95" s="1"/>
  <c r="F48" i="95"/>
  <c r="F60" i="95" s="1"/>
  <c r="E48" i="95"/>
  <c r="E60" i="95" s="1"/>
  <c r="D48" i="95"/>
  <c r="D60" i="95" s="1"/>
  <c r="I52" i="136"/>
  <c r="I64" i="136" s="1"/>
  <c r="H52" i="136"/>
  <c r="H64" i="136" s="1"/>
  <c r="G52" i="136"/>
  <c r="G64" i="136" s="1"/>
  <c r="F52" i="136"/>
  <c r="F64" i="136" s="1"/>
  <c r="E52" i="136"/>
  <c r="E64" i="136" s="1"/>
  <c r="D40" i="136"/>
  <c r="G52" i="97"/>
  <c r="G64" i="97" s="1"/>
  <c r="F52" i="97"/>
  <c r="F64" i="97" s="1"/>
  <c r="E52" i="97"/>
  <c r="E64" i="97" s="1"/>
  <c r="D52" i="97"/>
  <c r="D64" i="97" s="1"/>
  <c r="D40" i="97"/>
  <c r="M52" i="136"/>
  <c r="M64" i="136" s="1"/>
  <c r="M52" i="97"/>
  <c r="M64" i="97" s="1"/>
  <c r="D52" i="136"/>
  <c r="D64" i="136" s="1"/>
  <c r="K52" i="136"/>
  <c r="K64" i="136" s="1"/>
  <c r="K52" i="97"/>
  <c r="K64" i="97" s="1"/>
  <c r="J52" i="136"/>
  <c r="J64" i="136" s="1"/>
  <c r="J52" i="97"/>
  <c r="J64" i="97" s="1"/>
  <c r="H52" i="97"/>
  <c r="H64" i="97" s="1"/>
  <c r="I52" i="97"/>
  <c r="I64" i="97" s="1"/>
  <c r="D27" i="140"/>
  <c r="D27" i="101"/>
  <c r="H34" i="140"/>
  <c r="H41" i="140" s="1"/>
  <c r="G34" i="140"/>
  <c r="G41" i="140" s="1"/>
  <c r="G15" i="126"/>
  <c r="E34" i="140"/>
  <c r="E41" i="140" s="1"/>
  <c r="H34" i="101"/>
  <c r="H41" i="101" s="1"/>
  <c r="G34" i="101"/>
  <c r="G41" i="101" s="1"/>
  <c r="G15" i="87"/>
  <c r="F34" i="101"/>
  <c r="F41" i="101" s="1"/>
  <c r="E34" i="101"/>
  <c r="E41" i="101" s="1"/>
  <c r="F34" i="140"/>
  <c r="F41" i="140" s="1"/>
  <c r="E37" i="137"/>
  <c r="E44" i="137" s="1"/>
  <c r="D37" i="137"/>
  <c r="D44" i="137" s="1"/>
  <c r="E37" i="98"/>
  <c r="E44" i="98" s="1"/>
  <c r="D30" i="137"/>
  <c r="F37" i="98"/>
  <c r="F44" i="98" s="1"/>
  <c r="D37" i="98"/>
  <c r="D44" i="98" s="1"/>
  <c r="D30" i="98"/>
  <c r="H37" i="137"/>
  <c r="H44" i="137" s="1"/>
  <c r="F37" i="137"/>
  <c r="F44" i="137" s="1"/>
  <c r="H37" i="98"/>
  <c r="H44" i="98" s="1"/>
  <c r="F31" i="70"/>
  <c r="D24" i="70"/>
  <c r="D38" i="70" s="1"/>
  <c r="E29" i="129"/>
  <c r="E35" i="129" s="1"/>
  <c r="J45" i="43"/>
  <c r="E16" i="129"/>
  <c r="F21" i="127"/>
  <c r="F27" i="127" s="1"/>
  <c r="E21" i="127"/>
  <c r="E27" i="127" s="1"/>
  <c r="D21" i="127"/>
  <c r="D27" i="127" s="1"/>
  <c r="D30" i="140"/>
  <c r="D30" i="101"/>
  <c r="H37" i="140"/>
  <c r="H44" i="140" s="1"/>
  <c r="F37" i="140"/>
  <c r="F44" i="140" s="1"/>
  <c r="E37" i="101"/>
  <c r="E44" i="101" s="1"/>
  <c r="D37" i="101"/>
  <c r="D44" i="101" s="1"/>
  <c r="E37" i="140"/>
  <c r="E44" i="140" s="1"/>
  <c r="D37" i="140"/>
  <c r="D44" i="140" s="1"/>
  <c r="H37" i="101"/>
  <c r="H44" i="101" s="1"/>
  <c r="F37" i="101"/>
  <c r="F44" i="101" s="1"/>
  <c r="F27" i="90"/>
  <c r="D27" i="90"/>
  <c r="G21" i="90"/>
  <c r="E29" i="90"/>
  <c r="F21" i="90"/>
  <c r="G27" i="90"/>
  <c r="D21" i="90"/>
  <c r="E23" i="90"/>
  <c r="E26" i="90"/>
  <c r="L53" i="133"/>
  <c r="L65" i="133" s="1"/>
  <c r="K53" i="133"/>
  <c r="K65" i="133" s="1"/>
  <c r="J53" i="133"/>
  <c r="J65" i="133" s="1"/>
  <c r="I53" i="133"/>
  <c r="I65" i="133" s="1"/>
  <c r="H53" i="133"/>
  <c r="H65" i="133" s="1"/>
  <c r="F53" i="133"/>
  <c r="F65" i="133" s="1"/>
  <c r="D41" i="133"/>
  <c r="E53" i="133"/>
  <c r="E65" i="133" s="1"/>
  <c r="D53" i="133"/>
  <c r="D65" i="133" s="1"/>
  <c r="J53" i="94"/>
  <c r="J65" i="94" s="1"/>
  <c r="I53" i="94"/>
  <c r="I65" i="94" s="1"/>
  <c r="H53" i="94"/>
  <c r="H65" i="94" s="1"/>
  <c r="G53" i="94"/>
  <c r="G65" i="94" s="1"/>
  <c r="D53" i="94"/>
  <c r="D65" i="94" s="1"/>
  <c r="F53" i="94"/>
  <c r="F65" i="94" s="1"/>
  <c r="D41" i="94"/>
  <c r="E53" i="94"/>
  <c r="E65" i="94" s="1"/>
  <c r="K53" i="94"/>
  <c r="K65" i="94" s="1"/>
  <c r="G53" i="133"/>
  <c r="G65" i="133" s="1"/>
  <c r="L53" i="94"/>
  <c r="L65" i="94" s="1"/>
  <c r="M50" i="136"/>
  <c r="M62" i="136" s="1"/>
  <c r="L50" i="136"/>
  <c r="L62" i="136" s="1"/>
  <c r="I50" i="136"/>
  <c r="I62" i="136" s="1"/>
  <c r="H50" i="136"/>
  <c r="H62" i="136" s="1"/>
  <c r="G50" i="136"/>
  <c r="G62" i="136" s="1"/>
  <c r="M50" i="97"/>
  <c r="M62" i="97" s="1"/>
  <c r="K50" i="136"/>
  <c r="K62" i="136" s="1"/>
  <c r="L50" i="97"/>
  <c r="L62" i="97" s="1"/>
  <c r="F50" i="136"/>
  <c r="F62" i="136" s="1"/>
  <c r="K50" i="97"/>
  <c r="K62" i="97" s="1"/>
  <c r="E50" i="136"/>
  <c r="E62" i="136" s="1"/>
  <c r="I50" i="97"/>
  <c r="I62" i="97" s="1"/>
  <c r="D50" i="136"/>
  <c r="D62" i="136" s="1"/>
  <c r="H50" i="97"/>
  <c r="H62" i="97" s="1"/>
  <c r="G50" i="97"/>
  <c r="G62" i="97" s="1"/>
  <c r="F50" i="97"/>
  <c r="F62" i="97" s="1"/>
  <c r="D38" i="97"/>
  <c r="E50" i="97"/>
  <c r="E62" i="97" s="1"/>
  <c r="D50" i="97"/>
  <c r="D62" i="97" s="1"/>
  <c r="D38" i="136"/>
  <c r="D31" i="138"/>
  <c r="D31" i="99"/>
  <c r="F38" i="138"/>
  <c r="F45" i="138" s="1"/>
  <c r="E38" i="138"/>
  <c r="E45" i="138" s="1"/>
  <c r="F38" i="99"/>
  <c r="F45" i="99" s="1"/>
  <c r="D38" i="138"/>
  <c r="D45" i="138" s="1"/>
  <c r="G38" i="99"/>
  <c r="G45" i="99" s="1"/>
  <c r="E38" i="99"/>
  <c r="E45" i="99" s="1"/>
  <c r="D38" i="99"/>
  <c r="D45" i="99" s="1"/>
  <c r="G38" i="138"/>
  <c r="G45" i="138" s="1"/>
  <c r="G21" i="89"/>
  <c r="G28" i="89"/>
  <c r="E20" i="89"/>
  <c r="D28" i="89"/>
  <c r="E22" i="89"/>
  <c r="E30" i="89"/>
  <c r="F21" i="89"/>
  <c r="F28" i="89"/>
  <c r="H21" i="89"/>
  <c r="E29" i="89"/>
  <c r="D21" i="89"/>
  <c r="E27" i="89"/>
  <c r="H28" i="89"/>
  <c r="E23" i="89"/>
  <c r="G31" i="91"/>
  <c r="D35" i="43" s="1"/>
  <c r="J51" i="132"/>
  <c r="J63" i="132" s="1"/>
  <c r="D39" i="132"/>
  <c r="I51" i="132"/>
  <c r="I63" i="132" s="1"/>
  <c r="H51" i="132"/>
  <c r="H63" i="132" s="1"/>
  <c r="G51" i="132"/>
  <c r="G63" i="132" s="1"/>
  <c r="F51" i="132"/>
  <c r="F63" i="132" s="1"/>
  <c r="D51" i="132"/>
  <c r="D63" i="132" s="1"/>
  <c r="M51" i="132"/>
  <c r="M63" i="132" s="1"/>
  <c r="H51" i="93"/>
  <c r="H63" i="93" s="1"/>
  <c r="L51" i="132"/>
  <c r="L63" i="132" s="1"/>
  <c r="G51" i="93"/>
  <c r="G63" i="93" s="1"/>
  <c r="E51" i="132"/>
  <c r="E63" i="132" s="1"/>
  <c r="F51" i="93"/>
  <c r="F63" i="93" s="1"/>
  <c r="E51" i="93"/>
  <c r="E63" i="93" s="1"/>
  <c r="D51" i="93"/>
  <c r="D63" i="93" s="1"/>
  <c r="M51" i="93"/>
  <c r="M63" i="93" s="1"/>
  <c r="L51" i="93"/>
  <c r="L63" i="93" s="1"/>
  <c r="D39" i="93"/>
  <c r="J51" i="93"/>
  <c r="J63" i="93" s="1"/>
  <c r="I51" i="93"/>
  <c r="I63" i="93" s="1"/>
  <c r="J51" i="135"/>
  <c r="J63" i="135" s="1"/>
  <c r="D39" i="135"/>
  <c r="I51" i="135"/>
  <c r="I63" i="135" s="1"/>
  <c r="H51" i="135"/>
  <c r="H63" i="135" s="1"/>
  <c r="G51" i="135"/>
  <c r="G63" i="135" s="1"/>
  <c r="F51" i="135"/>
  <c r="F63" i="135" s="1"/>
  <c r="D51" i="135"/>
  <c r="D63" i="135" s="1"/>
  <c r="H51" i="96"/>
  <c r="H63" i="96" s="1"/>
  <c r="G51" i="96"/>
  <c r="G63" i="96" s="1"/>
  <c r="F51" i="96"/>
  <c r="F63" i="96" s="1"/>
  <c r="E51" i="96"/>
  <c r="E63" i="96" s="1"/>
  <c r="D51" i="96"/>
  <c r="D63" i="96" s="1"/>
  <c r="M51" i="135"/>
  <c r="M63" i="135" s="1"/>
  <c r="M51" i="96"/>
  <c r="M63" i="96" s="1"/>
  <c r="E51" i="135"/>
  <c r="E63" i="135" s="1"/>
  <c r="L51" i="135"/>
  <c r="L63" i="135" s="1"/>
  <c r="L51" i="96"/>
  <c r="L63" i="96" s="1"/>
  <c r="J51" i="96"/>
  <c r="J63" i="96" s="1"/>
  <c r="D39" i="96"/>
  <c r="I51" i="96"/>
  <c r="I63" i="96" s="1"/>
  <c r="D30" i="139"/>
  <c r="D30" i="100"/>
  <c r="H37" i="139"/>
  <c r="H44" i="139" s="1"/>
  <c r="H37" i="100"/>
  <c r="H44" i="100" s="1"/>
  <c r="F37" i="100"/>
  <c r="F44" i="100" s="1"/>
  <c r="F37" i="139"/>
  <c r="F44" i="139" s="1"/>
  <c r="E37" i="100"/>
  <c r="E44" i="100" s="1"/>
  <c r="E37" i="139"/>
  <c r="E44" i="139" s="1"/>
  <c r="D37" i="100"/>
  <c r="D44" i="100" s="1"/>
  <c r="D37" i="139"/>
  <c r="D44" i="139" s="1"/>
  <c r="M52" i="132"/>
  <c r="M64" i="132" s="1"/>
  <c r="K52" i="132"/>
  <c r="K64" i="132" s="1"/>
  <c r="J52" i="132"/>
  <c r="J64" i="132" s="1"/>
  <c r="I52" i="132"/>
  <c r="I64" i="132" s="1"/>
  <c r="G52" i="132"/>
  <c r="G64" i="132" s="1"/>
  <c r="F52" i="132"/>
  <c r="F64" i="132" s="1"/>
  <c r="E52" i="132"/>
  <c r="E64" i="132" s="1"/>
  <c r="K52" i="93"/>
  <c r="K64" i="93" s="1"/>
  <c r="J52" i="93"/>
  <c r="J64" i="93" s="1"/>
  <c r="I52" i="93"/>
  <c r="I64" i="93" s="1"/>
  <c r="H52" i="93"/>
  <c r="H64" i="93" s="1"/>
  <c r="G52" i="93"/>
  <c r="G64" i="93" s="1"/>
  <c r="F52" i="93"/>
  <c r="F64" i="93" s="1"/>
  <c r="D40" i="132"/>
  <c r="D52" i="93"/>
  <c r="D64" i="93" s="1"/>
  <c r="D40" i="93"/>
  <c r="D52" i="132"/>
  <c r="D64" i="132" s="1"/>
  <c r="H52" i="132"/>
  <c r="H64" i="132" s="1"/>
  <c r="M52" i="93"/>
  <c r="M64" i="93" s="1"/>
  <c r="E52" i="93"/>
  <c r="E64" i="93" s="1"/>
  <c r="L46" i="134"/>
  <c r="L58" i="134" s="1"/>
  <c r="K46" i="134"/>
  <c r="K58" i="134" s="1"/>
  <c r="J46" i="134"/>
  <c r="J58" i="134" s="1"/>
  <c r="I46" i="134"/>
  <c r="I58" i="134" s="1"/>
  <c r="H46" i="134"/>
  <c r="H58" i="134" s="1"/>
  <c r="E46" i="134"/>
  <c r="E58" i="134" s="1"/>
  <c r="D46" i="134"/>
  <c r="D58" i="134" s="1"/>
  <c r="J46" i="95"/>
  <c r="J58" i="95" s="1"/>
  <c r="I46" i="95"/>
  <c r="I58" i="95" s="1"/>
  <c r="H46" i="95"/>
  <c r="H58" i="95" s="1"/>
  <c r="G46" i="95"/>
  <c r="G58" i="95" s="1"/>
  <c r="E46" i="95"/>
  <c r="E58" i="95" s="1"/>
  <c r="D46" i="95"/>
  <c r="D58" i="95" s="1"/>
  <c r="D34" i="134"/>
  <c r="D34" i="95"/>
  <c r="M46" i="134"/>
  <c r="M58" i="134" s="1"/>
  <c r="M46" i="95"/>
  <c r="M58" i="95" s="1"/>
  <c r="G46" i="134"/>
  <c r="G58" i="134" s="1"/>
  <c r="L46" i="95"/>
  <c r="L58" i="95" s="1"/>
  <c r="K46" i="95"/>
  <c r="K58" i="95" s="1"/>
  <c r="D49" i="135"/>
  <c r="D61" i="135" s="1"/>
  <c r="D37" i="135"/>
  <c r="M49" i="135"/>
  <c r="M61" i="135" s="1"/>
  <c r="K49" i="135"/>
  <c r="K61" i="135" s="1"/>
  <c r="J49" i="135"/>
  <c r="J61" i="135" s="1"/>
  <c r="H49" i="135"/>
  <c r="H61" i="135" s="1"/>
  <c r="D37" i="96"/>
  <c r="L49" i="135"/>
  <c r="L61" i="135" s="1"/>
  <c r="M49" i="96"/>
  <c r="M61" i="96" s="1"/>
  <c r="G49" i="135"/>
  <c r="G61" i="135" s="1"/>
  <c r="L49" i="96"/>
  <c r="L61" i="96" s="1"/>
  <c r="F49" i="135"/>
  <c r="F61" i="135" s="1"/>
  <c r="K49" i="96"/>
  <c r="K61" i="96" s="1"/>
  <c r="E49" i="135"/>
  <c r="E61" i="135" s="1"/>
  <c r="J49" i="96"/>
  <c r="J61" i="96" s="1"/>
  <c r="H49" i="96"/>
  <c r="H61" i="96" s="1"/>
  <c r="G49" i="96"/>
  <c r="G61" i="96" s="1"/>
  <c r="F49" i="96"/>
  <c r="F61" i="96" s="1"/>
  <c r="E49" i="96"/>
  <c r="E61" i="96" s="1"/>
  <c r="D49" i="96"/>
  <c r="D61" i="96" s="1"/>
  <c r="M49" i="136"/>
  <c r="M61" i="136" s="1"/>
  <c r="L49" i="136"/>
  <c r="L61" i="136" s="1"/>
  <c r="K49" i="136"/>
  <c r="K61" i="136" s="1"/>
  <c r="J49" i="136"/>
  <c r="J61" i="136" s="1"/>
  <c r="H49" i="136"/>
  <c r="H61" i="136" s="1"/>
  <c r="F49" i="136"/>
  <c r="F61" i="136" s="1"/>
  <c r="E49" i="136"/>
  <c r="E61" i="136" s="1"/>
  <c r="D49" i="136"/>
  <c r="D61" i="136" s="1"/>
  <c r="D37" i="136"/>
  <c r="K49" i="97"/>
  <c r="K61" i="97" s="1"/>
  <c r="J49" i="97"/>
  <c r="J61" i="97" s="1"/>
  <c r="H49" i="97"/>
  <c r="H61" i="97" s="1"/>
  <c r="G49" i="97"/>
  <c r="G61" i="97" s="1"/>
  <c r="F49" i="97"/>
  <c r="F61" i="97" s="1"/>
  <c r="E49" i="97"/>
  <c r="E61" i="97" s="1"/>
  <c r="G49" i="136"/>
  <c r="G61" i="136" s="1"/>
  <c r="D49" i="97"/>
  <c r="D61" i="97" s="1"/>
  <c r="D37" i="97"/>
  <c r="M49" i="97"/>
  <c r="M61" i="97" s="1"/>
  <c r="L49" i="97"/>
  <c r="L61" i="97" s="1"/>
  <c r="H36" i="139"/>
  <c r="H43" i="139" s="1"/>
  <c r="G36" i="139"/>
  <c r="G43" i="139" s="1"/>
  <c r="H36" i="100"/>
  <c r="H43" i="100" s="1"/>
  <c r="E36" i="139"/>
  <c r="E43" i="139" s="1"/>
  <c r="D29" i="139"/>
  <c r="G36" i="100"/>
  <c r="G43" i="100" s="1"/>
  <c r="D36" i="139"/>
  <c r="D43" i="139" s="1"/>
  <c r="D36" i="100"/>
  <c r="D43" i="100" s="1"/>
  <c r="D29" i="100"/>
  <c r="E36" i="100"/>
  <c r="E43" i="100" s="1"/>
  <c r="D28" i="140"/>
  <c r="H35" i="140"/>
  <c r="H42" i="140" s="1"/>
  <c r="G35" i="140"/>
  <c r="G42" i="140" s="1"/>
  <c r="H35" i="101"/>
  <c r="H42" i="101" s="1"/>
  <c r="D35" i="140"/>
  <c r="D42" i="140" s="1"/>
  <c r="D35" i="101"/>
  <c r="D42" i="101" s="1"/>
  <c r="G35" i="101"/>
  <c r="G42" i="101" s="1"/>
  <c r="F35" i="101"/>
  <c r="F42" i="101" s="1"/>
  <c r="D28" i="101"/>
  <c r="F35" i="140"/>
  <c r="F42" i="140" s="1"/>
  <c r="H20" i="70"/>
  <c r="E20" i="88"/>
  <c r="E26" i="88" s="1"/>
  <c r="D28" i="128"/>
  <c r="H21" i="128"/>
  <c r="G21" i="128"/>
  <c r="F21" i="128"/>
  <c r="D21" i="128"/>
  <c r="H28" i="128"/>
  <c r="F28" i="128"/>
  <c r="G28" i="128"/>
  <c r="E20" i="127"/>
  <c r="E26" i="127" s="1"/>
  <c r="D20" i="127"/>
  <c r="D26" i="127" s="1"/>
  <c r="G20" i="127"/>
  <c r="G26" i="127" s="1"/>
  <c r="G36" i="128"/>
  <c r="G32" i="129"/>
  <c r="D37" i="128"/>
  <c r="G32" i="91"/>
  <c r="H49" i="134"/>
  <c r="H61" i="134" s="1"/>
  <c r="G49" i="134"/>
  <c r="G61" i="134" s="1"/>
  <c r="F49" i="134"/>
  <c r="F61" i="134" s="1"/>
  <c r="E49" i="134"/>
  <c r="E61" i="134" s="1"/>
  <c r="D49" i="134"/>
  <c r="D61" i="134" s="1"/>
  <c r="D37" i="134"/>
  <c r="M49" i="134"/>
  <c r="M61" i="134" s="1"/>
  <c r="K49" i="134"/>
  <c r="K61" i="134" s="1"/>
  <c r="F49" i="95"/>
  <c r="F61" i="95" s="1"/>
  <c r="J49" i="134"/>
  <c r="J61" i="134" s="1"/>
  <c r="E49" i="95"/>
  <c r="E61" i="95" s="1"/>
  <c r="D49" i="95"/>
  <c r="D61" i="95" s="1"/>
  <c r="D37" i="95"/>
  <c r="M49" i="95"/>
  <c r="M61" i="95" s="1"/>
  <c r="L49" i="95"/>
  <c r="L61" i="95" s="1"/>
  <c r="K49" i="95"/>
  <c r="K61" i="95" s="1"/>
  <c r="J49" i="95"/>
  <c r="J61" i="95" s="1"/>
  <c r="G49" i="95"/>
  <c r="G61" i="95" s="1"/>
  <c r="L49" i="134"/>
  <c r="L61" i="134" s="1"/>
  <c r="H49" i="95"/>
  <c r="H61" i="95" s="1"/>
  <c r="H22" i="70"/>
  <c r="D39" i="43"/>
  <c r="E16" i="89"/>
  <c r="D19" i="82" s="1"/>
  <c r="G22" i="90"/>
  <c r="G28" i="90"/>
  <c r="D28" i="90"/>
  <c r="D22" i="90"/>
  <c r="F29" i="90"/>
  <c r="E28" i="90"/>
  <c r="F20" i="90"/>
  <c r="F32" i="90" s="1"/>
  <c r="E22" i="90"/>
  <c r="F23" i="90"/>
  <c r="F37" i="128"/>
  <c r="J44" i="133"/>
  <c r="J56" i="133" s="1"/>
  <c r="I44" i="133"/>
  <c r="I56" i="133" s="1"/>
  <c r="H44" i="133"/>
  <c r="H56" i="133" s="1"/>
  <c r="G44" i="133"/>
  <c r="G56" i="133" s="1"/>
  <c r="D32" i="133"/>
  <c r="F44" i="133"/>
  <c r="F56" i="133" s="1"/>
  <c r="L44" i="133"/>
  <c r="L56" i="133" s="1"/>
  <c r="H44" i="94"/>
  <c r="H56" i="94" s="1"/>
  <c r="K44" i="133"/>
  <c r="K56" i="133" s="1"/>
  <c r="G44" i="94"/>
  <c r="G56" i="94" s="1"/>
  <c r="D32" i="94"/>
  <c r="E44" i="133"/>
  <c r="E56" i="133" s="1"/>
  <c r="F44" i="94"/>
  <c r="F56" i="94" s="1"/>
  <c r="E44" i="94"/>
  <c r="E56" i="94" s="1"/>
  <c r="M44" i="94"/>
  <c r="M56" i="94" s="1"/>
  <c r="L44" i="94"/>
  <c r="L56" i="94" s="1"/>
  <c r="K44" i="94"/>
  <c r="K56" i="94" s="1"/>
  <c r="E15" i="85"/>
  <c r="J44" i="94"/>
  <c r="J56" i="94" s="1"/>
  <c r="I44" i="94"/>
  <c r="I56" i="94" s="1"/>
  <c r="E15" i="124"/>
  <c r="M44" i="133"/>
  <c r="M56" i="133" s="1"/>
  <c r="F44" i="134"/>
  <c r="F56" i="134" s="1"/>
  <c r="E44" i="134"/>
  <c r="E56" i="134" s="1"/>
  <c r="L44" i="134"/>
  <c r="L56" i="134" s="1"/>
  <c r="K44" i="134"/>
  <c r="K56" i="134" s="1"/>
  <c r="J44" i="134"/>
  <c r="J56" i="134" s="1"/>
  <c r="M44" i="134"/>
  <c r="M56" i="134" s="1"/>
  <c r="J44" i="95"/>
  <c r="J56" i="95" s="1"/>
  <c r="I44" i="134"/>
  <c r="I56" i="134" s="1"/>
  <c r="M44" i="95"/>
  <c r="M56" i="95" s="1"/>
  <c r="H44" i="134"/>
  <c r="H56" i="134" s="1"/>
  <c r="L44" i="95"/>
  <c r="L56" i="95" s="1"/>
  <c r="G44" i="134"/>
  <c r="G56" i="134" s="1"/>
  <c r="K44" i="95"/>
  <c r="K56" i="95" s="1"/>
  <c r="I44" i="95"/>
  <c r="I56" i="95" s="1"/>
  <c r="H44" i="95"/>
  <c r="H56" i="95" s="1"/>
  <c r="F15" i="85"/>
  <c r="D32" i="134"/>
  <c r="G44" i="95"/>
  <c r="G56" i="95" s="1"/>
  <c r="D32" i="95"/>
  <c r="F15" i="124"/>
  <c r="F44" i="95"/>
  <c r="F56" i="95" s="1"/>
  <c r="E44" i="95"/>
  <c r="E56" i="95" s="1"/>
  <c r="D45" i="135"/>
  <c r="D57" i="135" s="1"/>
  <c r="M45" i="135"/>
  <c r="M57" i="135" s="1"/>
  <c r="K45" i="135"/>
  <c r="K57" i="135" s="1"/>
  <c r="D33" i="135"/>
  <c r="J45" i="135"/>
  <c r="J57" i="135" s="1"/>
  <c r="I45" i="135"/>
  <c r="I57" i="135" s="1"/>
  <c r="L45" i="135"/>
  <c r="L57" i="135" s="1"/>
  <c r="M45" i="96"/>
  <c r="M57" i="96" s="1"/>
  <c r="H45" i="135"/>
  <c r="H57" i="135" s="1"/>
  <c r="L45" i="96"/>
  <c r="L57" i="96" s="1"/>
  <c r="G45" i="135"/>
  <c r="G57" i="135" s="1"/>
  <c r="K45" i="96"/>
  <c r="K57" i="96" s="1"/>
  <c r="D33" i="96"/>
  <c r="F45" i="135"/>
  <c r="F57" i="135" s="1"/>
  <c r="J45" i="96"/>
  <c r="J57" i="96" s="1"/>
  <c r="I45" i="96"/>
  <c r="I57" i="96" s="1"/>
  <c r="H45" i="96"/>
  <c r="H57" i="96" s="1"/>
  <c r="G45" i="96"/>
  <c r="G57" i="96" s="1"/>
  <c r="F45" i="96"/>
  <c r="F57" i="96" s="1"/>
  <c r="D45" i="96"/>
  <c r="D57" i="96" s="1"/>
  <c r="J48" i="136"/>
  <c r="J60" i="136" s="1"/>
  <c r="I48" i="136"/>
  <c r="I60" i="136" s="1"/>
  <c r="G48" i="136"/>
  <c r="G60" i="136" s="1"/>
  <c r="F48" i="136"/>
  <c r="F60" i="136" s="1"/>
  <c r="E48" i="136"/>
  <c r="E60" i="136" s="1"/>
  <c r="G48" i="97"/>
  <c r="G60" i="97" s="1"/>
  <c r="D36" i="136"/>
  <c r="F48" i="97"/>
  <c r="F60" i="97" s="1"/>
  <c r="E48" i="97"/>
  <c r="E60" i="97" s="1"/>
  <c r="D48" i="97"/>
  <c r="D60" i="97" s="1"/>
  <c r="M48" i="136"/>
  <c r="M60" i="136" s="1"/>
  <c r="M48" i="97"/>
  <c r="M60" i="97" s="1"/>
  <c r="L48" i="136"/>
  <c r="L60" i="136" s="1"/>
  <c r="L48" i="97"/>
  <c r="L60" i="97" s="1"/>
  <c r="K48" i="136"/>
  <c r="K60" i="136" s="1"/>
  <c r="K48" i="97"/>
  <c r="K60" i="97" s="1"/>
  <c r="D36" i="97"/>
  <c r="D48" i="136"/>
  <c r="D60" i="136" s="1"/>
  <c r="J48" i="97"/>
  <c r="J60" i="97" s="1"/>
  <c r="I48" i="97"/>
  <c r="I60" i="97" s="1"/>
  <c r="D27" i="139"/>
  <c r="H34" i="139"/>
  <c r="H41" i="139" s="1"/>
  <c r="E34" i="100"/>
  <c r="E41" i="100" s="1"/>
  <c r="D27" i="100"/>
  <c r="F15" i="126"/>
  <c r="G34" i="139"/>
  <c r="G41" i="139" s="1"/>
  <c r="F15" i="87"/>
  <c r="F34" i="139"/>
  <c r="F41" i="139" s="1"/>
  <c r="E34" i="139"/>
  <c r="E41" i="139" s="1"/>
  <c r="H34" i="100"/>
  <c r="H41" i="100" s="1"/>
  <c r="F34" i="100"/>
  <c r="F41" i="100" s="1"/>
  <c r="G34" i="100"/>
  <c r="G41" i="100" s="1"/>
  <c r="G38" i="141"/>
  <c r="G45" i="141" s="1"/>
  <c r="F38" i="141"/>
  <c r="F45" i="141" s="1"/>
  <c r="E38" i="141"/>
  <c r="E45" i="141" s="1"/>
  <c r="F38" i="102"/>
  <c r="F45" i="102" s="1"/>
  <c r="D31" i="141"/>
  <c r="G38" i="102"/>
  <c r="G45" i="102" s="1"/>
  <c r="E38" i="102"/>
  <c r="E45" i="102" s="1"/>
  <c r="D31" i="102"/>
  <c r="D38" i="102"/>
  <c r="D45" i="102" s="1"/>
  <c r="D38" i="141"/>
  <c r="D45" i="141" s="1"/>
  <c r="F24" i="70"/>
  <c r="G34" i="128"/>
  <c r="J39" i="43"/>
  <c r="E16" i="128"/>
  <c r="D19" i="121" s="1"/>
  <c r="D46" i="43"/>
  <c r="F16" i="90"/>
  <c r="E26" i="129"/>
  <c r="G32" i="130"/>
  <c r="K47" i="132"/>
  <c r="K59" i="132" s="1"/>
  <c r="J47" i="132"/>
  <c r="J59" i="132" s="1"/>
  <c r="I47" i="132"/>
  <c r="I59" i="132" s="1"/>
  <c r="H47" i="132"/>
  <c r="H59" i="132" s="1"/>
  <c r="F47" i="132"/>
  <c r="F59" i="132" s="1"/>
  <c r="D35" i="132"/>
  <c r="I47" i="93"/>
  <c r="I59" i="93" s="1"/>
  <c r="H47" i="93"/>
  <c r="H59" i="93" s="1"/>
  <c r="M47" i="132"/>
  <c r="M59" i="132" s="1"/>
  <c r="F47" i="93"/>
  <c r="F59" i="93" s="1"/>
  <c r="D35" i="93"/>
  <c r="L47" i="132"/>
  <c r="L59" i="132" s="1"/>
  <c r="E47" i="93"/>
  <c r="E59" i="93" s="1"/>
  <c r="E47" i="132"/>
  <c r="E59" i="132" s="1"/>
  <c r="D47" i="93"/>
  <c r="D59" i="93" s="1"/>
  <c r="D47" i="132"/>
  <c r="D59" i="132" s="1"/>
  <c r="M47" i="93"/>
  <c r="M59" i="93" s="1"/>
  <c r="L47" i="93"/>
  <c r="L59" i="93" s="1"/>
  <c r="K47" i="93"/>
  <c r="K59" i="93" s="1"/>
  <c r="J47" i="93"/>
  <c r="J59" i="93" s="1"/>
  <c r="F34" i="137"/>
  <c r="F41" i="137" s="1"/>
  <c r="E34" i="137"/>
  <c r="E41" i="137" s="1"/>
  <c r="D27" i="137"/>
  <c r="H34" i="137"/>
  <c r="H41" i="137" s="1"/>
  <c r="G34" i="137"/>
  <c r="G41" i="137" s="1"/>
  <c r="D27" i="98"/>
  <c r="D15" i="126"/>
  <c r="H34" i="98"/>
  <c r="H41" i="98" s="1"/>
  <c r="G34" i="98"/>
  <c r="G41" i="98" s="1"/>
  <c r="D15" i="87"/>
  <c r="F34" i="98"/>
  <c r="F41" i="98" s="1"/>
  <c r="E34" i="98"/>
  <c r="E41" i="98" s="1"/>
  <c r="L53" i="136"/>
  <c r="L65" i="136" s="1"/>
  <c r="K53" i="136"/>
  <c r="K65" i="136" s="1"/>
  <c r="J53" i="136"/>
  <c r="J65" i="136" s="1"/>
  <c r="I53" i="136"/>
  <c r="I65" i="136" s="1"/>
  <c r="H53" i="136"/>
  <c r="H65" i="136" s="1"/>
  <c r="F53" i="136"/>
  <c r="F65" i="136" s="1"/>
  <c r="D41" i="136"/>
  <c r="E53" i="136"/>
  <c r="E65" i="136" s="1"/>
  <c r="D53" i="136"/>
  <c r="D65" i="136" s="1"/>
  <c r="J53" i="97"/>
  <c r="J65" i="97" s="1"/>
  <c r="I53" i="97"/>
  <c r="I65" i="97" s="1"/>
  <c r="H53" i="97"/>
  <c r="H65" i="97" s="1"/>
  <c r="G53" i="97"/>
  <c r="G65" i="97" s="1"/>
  <c r="F53" i="97"/>
  <c r="F65" i="97" s="1"/>
  <c r="D41" i="97"/>
  <c r="E53" i="97"/>
  <c r="E65" i="97" s="1"/>
  <c r="G53" i="136"/>
  <c r="G65" i="136" s="1"/>
  <c r="D53" i="97"/>
  <c r="D65" i="97" s="1"/>
  <c r="L53" i="97"/>
  <c r="L65" i="97" s="1"/>
  <c r="K53" i="97"/>
  <c r="K65" i="97" s="1"/>
  <c r="D53" i="135"/>
  <c r="D65" i="135" s="1"/>
  <c r="L53" i="135"/>
  <c r="L65" i="135" s="1"/>
  <c r="J53" i="135"/>
  <c r="J65" i="135" s="1"/>
  <c r="I53" i="135"/>
  <c r="I65" i="135" s="1"/>
  <c r="H53" i="135"/>
  <c r="H65" i="135" s="1"/>
  <c r="K53" i="135"/>
  <c r="K65" i="135" s="1"/>
  <c r="L53" i="96"/>
  <c r="L65" i="96" s="1"/>
  <c r="G53" i="135"/>
  <c r="G65" i="135" s="1"/>
  <c r="K53" i="96"/>
  <c r="K65" i="96" s="1"/>
  <c r="F53" i="135"/>
  <c r="F65" i="135" s="1"/>
  <c r="J53" i="96"/>
  <c r="J65" i="96" s="1"/>
  <c r="E53" i="135"/>
  <c r="E65" i="135" s="1"/>
  <c r="I53" i="96"/>
  <c r="I65" i="96" s="1"/>
  <c r="H53" i="96"/>
  <c r="H65" i="96" s="1"/>
  <c r="G53" i="96"/>
  <c r="G65" i="96" s="1"/>
  <c r="D41" i="135"/>
  <c r="F53" i="96"/>
  <c r="F65" i="96" s="1"/>
  <c r="D41" i="96"/>
  <c r="E53" i="96"/>
  <c r="E65" i="96" s="1"/>
  <c r="D53" i="96"/>
  <c r="D65" i="96" s="1"/>
  <c r="I45" i="134"/>
  <c r="I57" i="134" s="1"/>
  <c r="H45" i="134"/>
  <c r="H57" i="134" s="1"/>
  <c r="G45" i="134"/>
  <c r="G57" i="134" s="1"/>
  <c r="F45" i="134"/>
  <c r="F57" i="134" s="1"/>
  <c r="D45" i="134"/>
  <c r="D57" i="134" s="1"/>
  <c r="M45" i="134"/>
  <c r="M57" i="134" s="1"/>
  <c r="K45" i="134"/>
  <c r="K57" i="134" s="1"/>
  <c r="G45" i="95"/>
  <c r="G57" i="95" s="1"/>
  <c r="J45" i="134"/>
  <c r="J57" i="134" s="1"/>
  <c r="F45" i="95"/>
  <c r="F57" i="95" s="1"/>
  <c r="D45" i="95"/>
  <c r="D57" i="95" s="1"/>
  <c r="M45" i="95"/>
  <c r="M57" i="95" s="1"/>
  <c r="L45" i="95"/>
  <c r="L57" i="95" s="1"/>
  <c r="D33" i="134"/>
  <c r="K45" i="95"/>
  <c r="K57" i="95" s="1"/>
  <c r="D33" i="95"/>
  <c r="J45" i="95"/>
  <c r="J57" i="95" s="1"/>
  <c r="L45" i="134"/>
  <c r="L57" i="134" s="1"/>
  <c r="I45" i="95"/>
  <c r="I57" i="95" s="1"/>
  <c r="H45" i="95"/>
  <c r="H57" i="95" s="1"/>
  <c r="D28" i="139"/>
  <c r="H35" i="139"/>
  <c r="H42" i="139" s="1"/>
  <c r="D28" i="100"/>
  <c r="F35" i="139"/>
  <c r="F42" i="139" s="1"/>
  <c r="D35" i="139"/>
  <c r="D42" i="139" s="1"/>
  <c r="F35" i="100"/>
  <c r="F42" i="100" s="1"/>
  <c r="G35" i="139"/>
  <c r="G42" i="139" s="1"/>
  <c r="H35" i="100"/>
  <c r="H42" i="100" s="1"/>
  <c r="G35" i="100"/>
  <c r="G42" i="100" s="1"/>
  <c r="D35" i="100"/>
  <c r="D42" i="100" s="1"/>
  <c r="D34" i="136"/>
  <c r="M46" i="136"/>
  <c r="M58" i="136" s="1"/>
  <c r="L46" i="136"/>
  <c r="L58" i="136" s="1"/>
  <c r="J46" i="136"/>
  <c r="J58" i="136" s="1"/>
  <c r="I46" i="136"/>
  <c r="I58" i="136" s="1"/>
  <c r="H46" i="136"/>
  <c r="H58" i="136" s="1"/>
  <c r="M46" i="97"/>
  <c r="M58" i="97" s="1"/>
  <c r="K46" i="136"/>
  <c r="K58" i="136" s="1"/>
  <c r="L46" i="97"/>
  <c r="L58" i="97" s="1"/>
  <c r="G46" i="136"/>
  <c r="G58" i="136" s="1"/>
  <c r="K46" i="97"/>
  <c r="K58" i="97" s="1"/>
  <c r="E46" i="136"/>
  <c r="E58" i="136" s="1"/>
  <c r="J46" i="97"/>
  <c r="J58" i="97" s="1"/>
  <c r="D46" i="136"/>
  <c r="D58" i="136" s="1"/>
  <c r="I46" i="97"/>
  <c r="I58" i="97" s="1"/>
  <c r="H46" i="97"/>
  <c r="H58" i="97" s="1"/>
  <c r="G46" i="97"/>
  <c r="G58" i="97" s="1"/>
  <c r="E46" i="97"/>
  <c r="E58" i="97" s="1"/>
  <c r="D46" i="97"/>
  <c r="D58" i="97" s="1"/>
  <c r="D34" i="97"/>
  <c r="H23" i="70"/>
  <c r="G19" i="86"/>
  <c r="G25" i="86" s="1"/>
  <c r="E21" i="86"/>
  <c r="E27" i="86" s="1"/>
  <c r="E20" i="86"/>
  <c r="E26" i="86" s="1"/>
  <c r="F19" i="86"/>
  <c r="F25" i="86" s="1"/>
  <c r="J32" i="43"/>
  <c r="D14" i="127"/>
  <c r="G28" i="129"/>
  <c r="E22" i="129"/>
  <c r="D22" i="129"/>
  <c r="D28" i="129"/>
  <c r="G22" i="129"/>
  <c r="E28" i="129"/>
  <c r="F26" i="129"/>
  <c r="F32" i="129" s="1"/>
  <c r="G36" i="140"/>
  <c r="G43" i="140" s="1"/>
  <c r="H36" i="101"/>
  <c r="H43" i="101" s="1"/>
  <c r="E36" i="140"/>
  <c r="E43" i="140" s="1"/>
  <c r="D29" i="140"/>
  <c r="G36" i="101"/>
  <c r="G43" i="101" s="1"/>
  <c r="D36" i="140"/>
  <c r="D43" i="140" s="1"/>
  <c r="E36" i="101"/>
  <c r="E43" i="101" s="1"/>
  <c r="D29" i="101"/>
  <c r="D36" i="101"/>
  <c r="D43" i="101" s="1"/>
  <c r="H36" i="140"/>
  <c r="H43" i="140" s="1"/>
  <c r="M48" i="132"/>
  <c r="M60" i="132" s="1"/>
  <c r="L48" i="132"/>
  <c r="L60" i="132" s="1"/>
  <c r="K48" i="132"/>
  <c r="K60" i="132" s="1"/>
  <c r="D36" i="132"/>
  <c r="J48" i="132"/>
  <c r="J60" i="132" s="1"/>
  <c r="F48" i="132"/>
  <c r="F60" i="132" s="1"/>
  <c r="E48" i="132"/>
  <c r="E60" i="132" s="1"/>
  <c r="G48" i="132"/>
  <c r="G60" i="132" s="1"/>
  <c r="L48" i="93"/>
  <c r="L60" i="93" s="1"/>
  <c r="D48" i="132"/>
  <c r="D60" i="132" s="1"/>
  <c r="K48" i="93"/>
  <c r="K60" i="93" s="1"/>
  <c r="D36" i="93"/>
  <c r="J48" i="93"/>
  <c r="J60" i="93" s="1"/>
  <c r="I48" i="93"/>
  <c r="I60" i="93" s="1"/>
  <c r="G48" i="93"/>
  <c r="G60" i="93" s="1"/>
  <c r="F48" i="93"/>
  <c r="F60" i="93" s="1"/>
  <c r="D48" i="93"/>
  <c r="D60" i="93" s="1"/>
  <c r="I48" i="132"/>
  <c r="I60" i="132" s="1"/>
  <c r="M48" i="93"/>
  <c r="M60" i="93" s="1"/>
  <c r="E48" i="93"/>
  <c r="E60" i="93" s="1"/>
  <c r="F47" i="133"/>
  <c r="F59" i="133" s="1"/>
  <c r="D35" i="133"/>
  <c r="E47" i="133"/>
  <c r="E59" i="133" s="1"/>
  <c r="D47" i="133"/>
  <c r="D59" i="133" s="1"/>
  <c r="M47" i="133"/>
  <c r="M59" i="133" s="1"/>
  <c r="L47" i="133"/>
  <c r="L59" i="133" s="1"/>
  <c r="K47" i="133"/>
  <c r="K59" i="133" s="1"/>
  <c r="D47" i="94"/>
  <c r="D59" i="94" s="1"/>
  <c r="K47" i="94"/>
  <c r="K59" i="94" s="1"/>
  <c r="J47" i="133"/>
  <c r="J59" i="133" s="1"/>
  <c r="I47" i="133"/>
  <c r="I59" i="133" s="1"/>
  <c r="M47" i="94"/>
  <c r="M59" i="94" s="1"/>
  <c r="H47" i="133"/>
  <c r="H59" i="133" s="1"/>
  <c r="L47" i="94"/>
  <c r="L59" i="94" s="1"/>
  <c r="J47" i="94"/>
  <c r="J59" i="94" s="1"/>
  <c r="I47" i="94"/>
  <c r="I59" i="94" s="1"/>
  <c r="H47" i="94"/>
  <c r="H59" i="94" s="1"/>
  <c r="D35" i="94"/>
  <c r="F47" i="94"/>
  <c r="F59" i="94" s="1"/>
  <c r="E47" i="94"/>
  <c r="E59" i="94" s="1"/>
  <c r="D31" i="101"/>
  <c r="G38" i="140"/>
  <c r="G45" i="140" s="1"/>
  <c r="F38" i="140"/>
  <c r="F45" i="140" s="1"/>
  <c r="G38" i="101"/>
  <c r="G45" i="101" s="1"/>
  <c r="D38" i="140"/>
  <c r="D45" i="140" s="1"/>
  <c r="D38" i="101"/>
  <c r="D45" i="101" s="1"/>
  <c r="D31" i="140"/>
  <c r="E38" i="140"/>
  <c r="E45" i="140" s="1"/>
  <c r="F38" i="101"/>
  <c r="F45" i="101" s="1"/>
  <c r="E38" i="101"/>
  <c r="E45" i="101" s="1"/>
  <c r="D15" i="124"/>
  <c r="M44" i="132"/>
  <c r="M56" i="132" s="1"/>
  <c r="L44" i="132"/>
  <c r="L56" i="132" s="1"/>
  <c r="K44" i="132"/>
  <c r="K56" i="132" s="1"/>
  <c r="J44" i="132"/>
  <c r="J56" i="132" s="1"/>
  <c r="G44" i="132"/>
  <c r="G56" i="132" s="1"/>
  <c r="D32" i="132"/>
  <c r="F44" i="132"/>
  <c r="F56" i="132" s="1"/>
  <c r="L44" i="93"/>
  <c r="L56" i="93" s="1"/>
  <c r="K44" i="93"/>
  <c r="K56" i="93" s="1"/>
  <c r="I44" i="132"/>
  <c r="I56" i="132" s="1"/>
  <c r="J44" i="93"/>
  <c r="J56" i="93" s="1"/>
  <c r="H44" i="132"/>
  <c r="H56" i="132" s="1"/>
  <c r="I44" i="93"/>
  <c r="I56" i="93" s="1"/>
  <c r="E44" i="132"/>
  <c r="E56" i="132" s="1"/>
  <c r="H44" i="93"/>
  <c r="H56" i="93" s="1"/>
  <c r="G44" i="93"/>
  <c r="G56" i="93" s="1"/>
  <c r="D32" i="93"/>
  <c r="E44" i="93"/>
  <c r="E56" i="93" s="1"/>
  <c r="M44" i="93"/>
  <c r="M56" i="93" s="1"/>
  <c r="F44" i="93"/>
  <c r="F56" i="93" s="1"/>
  <c r="D15" i="85"/>
  <c r="M50" i="133"/>
  <c r="M62" i="133" s="1"/>
  <c r="L50" i="133"/>
  <c r="L62" i="133" s="1"/>
  <c r="I50" i="133"/>
  <c r="I62" i="133" s="1"/>
  <c r="H50" i="133"/>
  <c r="H62" i="133" s="1"/>
  <c r="G50" i="133"/>
  <c r="G62" i="133" s="1"/>
  <c r="M50" i="94"/>
  <c r="M62" i="94" s="1"/>
  <c r="L50" i="94"/>
  <c r="L62" i="94" s="1"/>
  <c r="D38" i="133"/>
  <c r="K50" i="94"/>
  <c r="K62" i="94" s="1"/>
  <c r="I50" i="94"/>
  <c r="I62" i="94" s="1"/>
  <c r="H50" i="94"/>
  <c r="H62" i="94" s="1"/>
  <c r="K50" i="133"/>
  <c r="K62" i="133" s="1"/>
  <c r="G50" i="94"/>
  <c r="G62" i="94" s="1"/>
  <c r="F50" i="133"/>
  <c r="F62" i="133" s="1"/>
  <c r="F50" i="94"/>
  <c r="F62" i="94" s="1"/>
  <c r="D38" i="94"/>
  <c r="E50" i="133"/>
  <c r="E62" i="133" s="1"/>
  <c r="E50" i="94"/>
  <c r="E62" i="94" s="1"/>
  <c r="D50" i="133"/>
  <c r="D62" i="133" s="1"/>
  <c r="D50" i="94"/>
  <c r="D62" i="94" s="1"/>
  <c r="E52" i="134"/>
  <c r="E64" i="134" s="1"/>
  <c r="D52" i="134"/>
  <c r="D64" i="134" s="1"/>
  <c r="D40" i="134"/>
  <c r="K52" i="134"/>
  <c r="K64" i="134" s="1"/>
  <c r="J52" i="134"/>
  <c r="J64" i="134" s="1"/>
  <c r="I52" i="134"/>
  <c r="I64" i="134" s="1"/>
  <c r="D40" i="95"/>
  <c r="I52" i="95"/>
  <c r="I64" i="95" s="1"/>
  <c r="M52" i="134"/>
  <c r="M64" i="134" s="1"/>
  <c r="H52" i="134"/>
  <c r="H64" i="134" s="1"/>
  <c r="M52" i="95"/>
  <c r="M64" i="95" s="1"/>
  <c r="G52" i="134"/>
  <c r="G64" i="134" s="1"/>
  <c r="K52" i="95"/>
  <c r="K64" i="95" s="1"/>
  <c r="F52" i="134"/>
  <c r="F64" i="134" s="1"/>
  <c r="J52" i="95"/>
  <c r="J64" i="95" s="1"/>
  <c r="H52" i="95"/>
  <c r="H64" i="95" s="1"/>
  <c r="G52" i="95"/>
  <c r="G64" i="95" s="1"/>
  <c r="F52" i="95"/>
  <c r="F64" i="95" s="1"/>
  <c r="E52" i="95"/>
  <c r="E64" i="95" s="1"/>
  <c r="D52" i="95"/>
  <c r="D64" i="95" s="1"/>
  <c r="H46" i="135"/>
  <c r="H58" i="135" s="1"/>
  <c r="G46" i="135"/>
  <c r="G58" i="135" s="1"/>
  <c r="E46" i="135"/>
  <c r="E58" i="135" s="1"/>
  <c r="D46" i="135"/>
  <c r="D58" i="135" s="1"/>
  <c r="M46" i="135"/>
  <c r="M58" i="135" s="1"/>
  <c r="L46" i="135"/>
  <c r="L58" i="135" s="1"/>
  <c r="J46" i="135"/>
  <c r="J58" i="135" s="1"/>
  <c r="E46" i="96"/>
  <c r="E58" i="96" s="1"/>
  <c r="I46" i="135"/>
  <c r="I58" i="135" s="1"/>
  <c r="D46" i="96"/>
  <c r="D58" i="96" s="1"/>
  <c r="D34" i="96"/>
  <c r="M46" i="96"/>
  <c r="M58" i="96" s="1"/>
  <c r="L46" i="96"/>
  <c r="L58" i="96" s="1"/>
  <c r="K46" i="96"/>
  <c r="K58" i="96" s="1"/>
  <c r="J46" i="96"/>
  <c r="J58" i="96" s="1"/>
  <c r="I46" i="96"/>
  <c r="I58" i="96" s="1"/>
  <c r="G46" i="96"/>
  <c r="G58" i="96" s="1"/>
  <c r="D34" i="135"/>
  <c r="H46" i="96"/>
  <c r="H58" i="96" s="1"/>
  <c r="K46" i="135"/>
  <c r="K58" i="135" s="1"/>
  <c r="M45" i="136"/>
  <c r="M57" i="136" s="1"/>
  <c r="L45" i="136"/>
  <c r="L57" i="136" s="1"/>
  <c r="K45" i="136"/>
  <c r="K57" i="136" s="1"/>
  <c r="D33" i="136"/>
  <c r="J45" i="136"/>
  <c r="J57" i="136" s="1"/>
  <c r="I45" i="136"/>
  <c r="I57" i="136" s="1"/>
  <c r="G45" i="136"/>
  <c r="G57" i="136" s="1"/>
  <c r="F45" i="136"/>
  <c r="F57" i="136" s="1"/>
  <c r="D45" i="136"/>
  <c r="D57" i="136" s="1"/>
  <c r="K45" i="97"/>
  <c r="K57" i="97" s="1"/>
  <c r="D33" i="97"/>
  <c r="J45" i="97"/>
  <c r="J57" i="97" s="1"/>
  <c r="I45" i="97"/>
  <c r="I57" i="97" s="1"/>
  <c r="H45" i="97"/>
  <c r="H57" i="97" s="1"/>
  <c r="G45" i="97"/>
  <c r="G57" i="97" s="1"/>
  <c r="F45" i="97"/>
  <c r="F57" i="97" s="1"/>
  <c r="H45" i="136"/>
  <c r="H57" i="136" s="1"/>
  <c r="D45" i="97"/>
  <c r="D57" i="97" s="1"/>
  <c r="M45" i="97"/>
  <c r="M57" i="97" s="1"/>
  <c r="L45" i="97"/>
  <c r="L57" i="97" s="1"/>
  <c r="E34" i="138"/>
  <c r="E41" i="138" s="1"/>
  <c r="E34" i="99"/>
  <c r="E41" i="99" s="1"/>
  <c r="H34" i="99"/>
  <c r="H41" i="99" s="1"/>
  <c r="H34" i="138"/>
  <c r="H41" i="138" s="1"/>
  <c r="G34" i="99"/>
  <c r="G41" i="99" s="1"/>
  <c r="G34" i="138"/>
  <c r="G41" i="138" s="1"/>
  <c r="E15" i="126"/>
  <c r="F34" i="99"/>
  <c r="F41" i="99" s="1"/>
  <c r="F34" i="138"/>
  <c r="F41" i="138" s="1"/>
  <c r="D27" i="138"/>
  <c r="D27" i="99"/>
  <c r="E15" i="87"/>
  <c r="D27" i="141"/>
  <c r="H34" i="141"/>
  <c r="H41" i="141" s="1"/>
  <c r="G34" i="141"/>
  <c r="G41" i="141" s="1"/>
  <c r="H15" i="126"/>
  <c r="H34" i="102"/>
  <c r="H41" i="102" s="1"/>
  <c r="F34" i="141"/>
  <c r="F41" i="141" s="1"/>
  <c r="E34" i="141"/>
  <c r="E41" i="141" s="1"/>
  <c r="G34" i="102"/>
  <c r="G41" i="102" s="1"/>
  <c r="F34" i="102"/>
  <c r="F41" i="102" s="1"/>
  <c r="E34" i="102"/>
  <c r="E41" i="102" s="1"/>
  <c r="H15" i="87"/>
  <c r="D27" i="102"/>
  <c r="G24" i="70"/>
  <c r="H29" i="70"/>
  <c r="G19" i="125"/>
  <c r="G25" i="125" s="1"/>
  <c r="F19" i="125"/>
  <c r="F25" i="125" s="1"/>
  <c r="D14" i="83"/>
  <c r="D49" i="43" s="1"/>
  <c r="D48" i="43" s="1"/>
  <c r="J46" i="43"/>
  <c r="F16" i="129"/>
  <c r="E19" i="121" s="1"/>
  <c r="E20" i="129"/>
  <c r="E23" i="128"/>
  <c r="E37" i="128" s="1"/>
  <c r="G33" i="130"/>
  <c r="D53" i="132"/>
  <c r="D65" i="132" s="1"/>
  <c r="L53" i="132"/>
  <c r="L65" i="132" s="1"/>
  <c r="J53" i="132"/>
  <c r="J65" i="132" s="1"/>
  <c r="I53" i="132"/>
  <c r="I65" i="132" s="1"/>
  <c r="H53" i="132"/>
  <c r="H65" i="132" s="1"/>
  <c r="L53" i="93"/>
  <c r="L65" i="93" s="1"/>
  <c r="K53" i="93"/>
  <c r="K65" i="93" s="1"/>
  <c r="J53" i="93"/>
  <c r="J65" i="93" s="1"/>
  <c r="D41" i="132"/>
  <c r="I53" i="93"/>
  <c r="I65" i="93" s="1"/>
  <c r="K53" i="132"/>
  <c r="K65" i="132" s="1"/>
  <c r="G53" i="132"/>
  <c r="G65" i="132" s="1"/>
  <c r="G53" i="93"/>
  <c r="G65" i="93" s="1"/>
  <c r="F53" i="132"/>
  <c r="F65" i="132" s="1"/>
  <c r="F53" i="93"/>
  <c r="F65" i="93" s="1"/>
  <c r="D41" i="93"/>
  <c r="E53" i="132"/>
  <c r="E65" i="132" s="1"/>
  <c r="E53" i="93"/>
  <c r="E65" i="93" s="1"/>
  <c r="H53" i="93"/>
  <c r="H65" i="93" s="1"/>
  <c r="D53" i="93"/>
  <c r="D65" i="93" s="1"/>
  <c r="J44" i="136"/>
  <c r="J56" i="136" s="1"/>
  <c r="I44" i="136"/>
  <c r="I56" i="136" s="1"/>
  <c r="H44" i="136"/>
  <c r="H56" i="136" s="1"/>
  <c r="G44" i="136"/>
  <c r="G56" i="136" s="1"/>
  <c r="D32" i="136"/>
  <c r="F44" i="136"/>
  <c r="F56" i="136" s="1"/>
  <c r="H15" i="124"/>
  <c r="H44" i="97"/>
  <c r="H56" i="97" s="1"/>
  <c r="G44" i="97"/>
  <c r="G56" i="97" s="1"/>
  <c r="D32" i="97"/>
  <c r="F44" i="97"/>
  <c r="F56" i="97" s="1"/>
  <c r="E44" i="97"/>
  <c r="E56" i="97" s="1"/>
  <c r="M44" i="136"/>
  <c r="M56" i="136" s="1"/>
  <c r="M44" i="97"/>
  <c r="M56" i="97" s="1"/>
  <c r="L44" i="136"/>
  <c r="L56" i="136" s="1"/>
  <c r="L44" i="97"/>
  <c r="L56" i="97" s="1"/>
  <c r="E44" i="136"/>
  <c r="E56" i="136" s="1"/>
  <c r="K44" i="136"/>
  <c r="K56" i="136" s="1"/>
  <c r="K44" i="97"/>
  <c r="K56" i="97" s="1"/>
  <c r="H15" i="85"/>
  <c r="J44" i="97"/>
  <c r="J56" i="97" s="1"/>
  <c r="I44" i="97"/>
  <c r="I56" i="97" s="1"/>
  <c r="I52" i="133"/>
  <c r="I64" i="133" s="1"/>
  <c r="H52" i="133"/>
  <c r="H64" i="133" s="1"/>
  <c r="G52" i="133"/>
  <c r="G64" i="133" s="1"/>
  <c r="F52" i="133"/>
  <c r="F64" i="133" s="1"/>
  <c r="E52" i="133"/>
  <c r="E64" i="133" s="1"/>
  <c r="D40" i="133"/>
  <c r="K52" i="133"/>
  <c r="K64" i="133" s="1"/>
  <c r="G52" i="94"/>
  <c r="G64" i="94" s="1"/>
  <c r="J52" i="133"/>
  <c r="J64" i="133" s="1"/>
  <c r="F52" i="94"/>
  <c r="F64" i="94" s="1"/>
  <c r="D52" i="133"/>
  <c r="D64" i="133" s="1"/>
  <c r="E52" i="94"/>
  <c r="E64" i="94" s="1"/>
  <c r="D52" i="94"/>
  <c r="D64" i="94" s="1"/>
  <c r="D40" i="94"/>
  <c r="M52" i="94"/>
  <c r="M64" i="94" s="1"/>
  <c r="K52" i="94"/>
  <c r="K64" i="94" s="1"/>
  <c r="J52" i="94"/>
  <c r="J64" i="94" s="1"/>
  <c r="H52" i="94"/>
  <c r="H64" i="94" s="1"/>
  <c r="I52" i="94"/>
  <c r="I64" i="94" s="1"/>
  <c r="M52" i="133"/>
  <c r="M64" i="133" s="1"/>
  <c r="M44" i="135"/>
  <c r="M56" i="135" s="1"/>
  <c r="L44" i="135"/>
  <c r="L56" i="135" s="1"/>
  <c r="K44" i="135"/>
  <c r="K56" i="135" s="1"/>
  <c r="J44" i="135"/>
  <c r="J56" i="135" s="1"/>
  <c r="H44" i="135"/>
  <c r="H56" i="135" s="1"/>
  <c r="G44" i="135"/>
  <c r="G56" i="135" s="1"/>
  <c r="D32" i="135"/>
  <c r="F44" i="135"/>
  <c r="F56" i="135" s="1"/>
  <c r="L44" i="96"/>
  <c r="L56" i="96" s="1"/>
  <c r="K44" i="96"/>
  <c r="K56" i="96" s="1"/>
  <c r="J44" i="96"/>
  <c r="J56" i="96" s="1"/>
  <c r="I44" i="96"/>
  <c r="I56" i="96" s="1"/>
  <c r="H44" i="96"/>
  <c r="H56" i="96" s="1"/>
  <c r="G44" i="96"/>
  <c r="G56" i="96" s="1"/>
  <c r="D32" i="96"/>
  <c r="I44" i="135"/>
  <c r="I56" i="135" s="1"/>
  <c r="F44" i="96"/>
  <c r="F56" i="96" s="1"/>
  <c r="E44" i="135"/>
  <c r="E56" i="135" s="1"/>
  <c r="E44" i="96"/>
  <c r="E56" i="96" s="1"/>
  <c r="G15" i="85"/>
  <c r="G15" i="124"/>
  <c r="M44" i="96"/>
  <c r="M56" i="96" s="1"/>
  <c r="D30" i="102"/>
  <c r="H37" i="141"/>
  <c r="H44" i="141" s="1"/>
  <c r="F37" i="141"/>
  <c r="F44" i="141" s="1"/>
  <c r="H37" i="102"/>
  <c r="H44" i="102" s="1"/>
  <c r="E37" i="141"/>
  <c r="E44" i="141" s="1"/>
  <c r="D30" i="141"/>
  <c r="F37" i="102"/>
  <c r="F44" i="102" s="1"/>
  <c r="E37" i="102"/>
  <c r="E44" i="102" s="1"/>
  <c r="D37" i="141"/>
  <c r="D44" i="141" s="1"/>
  <c r="D37" i="102"/>
  <c r="D44" i="102" s="1"/>
  <c r="J48" i="133"/>
  <c r="J60" i="133" s="1"/>
  <c r="I48" i="133"/>
  <c r="I60" i="133" s="1"/>
  <c r="G48" i="133"/>
  <c r="G60" i="133" s="1"/>
  <c r="F48" i="133"/>
  <c r="F60" i="133" s="1"/>
  <c r="E48" i="133"/>
  <c r="E60" i="133" s="1"/>
  <c r="L48" i="133"/>
  <c r="L60" i="133" s="1"/>
  <c r="G48" i="94"/>
  <c r="G60" i="94" s="1"/>
  <c r="K48" i="133"/>
  <c r="K60" i="133" s="1"/>
  <c r="F48" i="94"/>
  <c r="F60" i="94" s="1"/>
  <c r="D48" i="133"/>
  <c r="D60" i="133" s="1"/>
  <c r="E48" i="94"/>
  <c r="E60" i="94" s="1"/>
  <c r="D48" i="94"/>
  <c r="D60" i="94" s="1"/>
  <c r="D36" i="133"/>
  <c r="M48" i="94"/>
  <c r="M60" i="94" s="1"/>
  <c r="L48" i="94"/>
  <c r="L60" i="94" s="1"/>
  <c r="K48" i="94"/>
  <c r="K60" i="94" s="1"/>
  <c r="D36" i="94"/>
  <c r="J48" i="94"/>
  <c r="J60" i="94" s="1"/>
  <c r="I48" i="94"/>
  <c r="I60" i="94" s="1"/>
  <c r="M48" i="133"/>
  <c r="M60" i="133" s="1"/>
  <c r="D28" i="141"/>
  <c r="H35" i="141"/>
  <c r="H42" i="141" s="1"/>
  <c r="D28" i="102"/>
  <c r="G35" i="141"/>
  <c r="G42" i="141" s="1"/>
  <c r="F35" i="141"/>
  <c r="F42" i="141" s="1"/>
  <c r="G35" i="102"/>
  <c r="G42" i="102" s="1"/>
  <c r="H35" i="102"/>
  <c r="H42" i="102" s="1"/>
  <c r="F35" i="102"/>
  <c r="F42" i="102" s="1"/>
  <c r="D35" i="141"/>
  <c r="D42" i="141" s="1"/>
  <c r="D35" i="102"/>
  <c r="D42" i="102" s="1"/>
  <c r="H30" i="70"/>
  <c r="D24" i="89"/>
  <c r="E24" i="89"/>
  <c r="G31" i="89"/>
  <c r="F31" i="89"/>
  <c r="G24" i="89"/>
  <c r="D31" i="89"/>
  <c r="F24" i="89"/>
  <c r="H22" i="89"/>
  <c r="H23" i="89"/>
  <c r="H20" i="89"/>
  <c r="H29" i="89"/>
  <c r="H30" i="89"/>
  <c r="H27" i="89"/>
  <c r="E31" i="89"/>
  <c r="F19" i="127"/>
  <c r="F25" i="127" s="1"/>
  <c r="G19" i="127"/>
  <c r="G25" i="127" s="1"/>
  <c r="D19" i="127"/>
  <c r="D25" i="127" s="1"/>
  <c r="E20" i="90"/>
  <c r="F47" i="136"/>
  <c r="F59" i="136" s="1"/>
  <c r="D35" i="136"/>
  <c r="E47" i="136"/>
  <c r="E59" i="136" s="1"/>
  <c r="D47" i="136"/>
  <c r="D59" i="136" s="1"/>
  <c r="M47" i="136"/>
  <c r="M59" i="136" s="1"/>
  <c r="L47" i="136"/>
  <c r="L59" i="136" s="1"/>
  <c r="K47" i="136"/>
  <c r="K59" i="136" s="1"/>
  <c r="I47" i="136"/>
  <c r="I59" i="136" s="1"/>
  <c r="D47" i="97"/>
  <c r="D59" i="97" s="1"/>
  <c r="H47" i="136"/>
  <c r="H59" i="136" s="1"/>
  <c r="M47" i="97"/>
  <c r="M59" i="97" s="1"/>
  <c r="L47" i="97"/>
  <c r="L59" i="97" s="1"/>
  <c r="K47" i="97"/>
  <c r="K59" i="97" s="1"/>
  <c r="J47" i="97"/>
  <c r="J59" i="97" s="1"/>
  <c r="I47" i="97"/>
  <c r="I59" i="97" s="1"/>
  <c r="H47" i="97"/>
  <c r="H59" i="97" s="1"/>
  <c r="F47" i="97"/>
  <c r="F59" i="97" s="1"/>
  <c r="E47" i="97"/>
  <c r="E59" i="97" s="1"/>
  <c r="J47" i="136"/>
  <c r="J59" i="136" s="1"/>
  <c r="D35" i="97"/>
  <c r="M45" i="133"/>
  <c r="M57" i="133" s="1"/>
  <c r="L45" i="133"/>
  <c r="L57" i="133" s="1"/>
  <c r="K45" i="133"/>
  <c r="K57" i="133" s="1"/>
  <c r="D33" i="133"/>
  <c r="J45" i="133"/>
  <c r="J57" i="133" s="1"/>
  <c r="I45" i="133"/>
  <c r="I57" i="133" s="1"/>
  <c r="G45" i="133"/>
  <c r="G57" i="133" s="1"/>
  <c r="F45" i="133"/>
  <c r="F57" i="133" s="1"/>
  <c r="D45" i="133"/>
  <c r="D57" i="133" s="1"/>
  <c r="K45" i="94"/>
  <c r="K57" i="94" s="1"/>
  <c r="D33" i="94"/>
  <c r="J45" i="94"/>
  <c r="J57" i="94" s="1"/>
  <c r="I45" i="94"/>
  <c r="I57" i="94" s="1"/>
  <c r="H45" i="94"/>
  <c r="H57" i="94" s="1"/>
  <c r="G45" i="94"/>
  <c r="G57" i="94" s="1"/>
  <c r="F45" i="94"/>
  <c r="F57" i="94" s="1"/>
  <c r="L45" i="94"/>
  <c r="L57" i="94" s="1"/>
  <c r="D45" i="94"/>
  <c r="D57" i="94" s="1"/>
  <c r="H45" i="133"/>
  <c r="H57" i="133" s="1"/>
  <c r="M45" i="94"/>
  <c r="M57" i="94" s="1"/>
  <c r="G50" i="132"/>
  <c r="G62" i="132" s="1"/>
  <c r="F50" i="132"/>
  <c r="F62" i="132" s="1"/>
  <c r="D38" i="132"/>
  <c r="E50" i="132"/>
  <c r="E62" i="132" s="1"/>
  <c r="D50" i="132"/>
  <c r="D62" i="132" s="1"/>
  <c r="M50" i="132"/>
  <c r="M62" i="132" s="1"/>
  <c r="L50" i="132"/>
  <c r="L62" i="132" s="1"/>
  <c r="E50" i="93"/>
  <c r="E62" i="93" s="1"/>
  <c r="D50" i="93"/>
  <c r="D62" i="93" s="1"/>
  <c r="K50" i="132"/>
  <c r="K62" i="132" s="1"/>
  <c r="I50" i="132"/>
  <c r="I62" i="132" s="1"/>
  <c r="H50" i="132"/>
  <c r="H62" i="132" s="1"/>
  <c r="M50" i="93"/>
  <c r="M62" i="93" s="1"/>
  <c r="K50" i="93"/>
  <c r="K62" i="93" s="1"/>
  <c r="I50" i="93"/>
  <c r="I62" i="93" s="1"/>
  <c r="H50" i="93"/>
  <c r="H62" i="93" s="1"/>
  <c r="G50" i="93"/>
  <c r="G62" i="93" s="1"/>
  <c r="F50" i="93"/>
  <c r="F62" i="93" s="1"/>
  <c r="D38" i="93"/>
  <c r="L50" i="93"/>
  <c r="L62" i="93" s="1"/>
  <c r="F51" i="136"/>
  <c r="F63" i="136" s="1"/>
  <c r="E51" i="136"/>
  <c r="E63" i="136" s="1"/>
  <c r="D51" i="136"/>
  <c r="D63" i="136" s="1"/>
  <c r="M51" i="136"/>
  <c r="M63" i="136" s="1"/>
  <c r="L51" i="136"/>
  <c r="L63" i="136" s="1"/>
  <c r="J51" i="136"/>
  <c r="J63" i="136" s="1"/>
  <c r="D39" i="136"/>
  <c r="H51" i="136"/>
  <c r="H63" i="136" s="1"/>
  <c r="D51" i="97"/>
  <c r="D63" i="97" s="1"/>
  <c r="G51" i="136"/>
  <c r="G63" i="136" s="1"/>
  <c r="M51" i="97"/>
  <c r="M63" i="97" s="1"/>
  <c r="L51" i="97"/>
  <c r="L63" i="97" s="1"/>
  <c r="J51" i="97"/>
  <c r="J63" i="97" s="1"/>
  <c r="D39" i="97"/>
  <c r="I51" i="97"/>
  <c r="I63" i="97" s="1"/>
  <c r="H51" i="97"/>
  <c r="H63" i="97" s="1"/>
  <c r="G51" i="97"/>
  <c r="G63" i="97" s="1"/>
  <c r="E51" i="97"/>
  <c r="E63" i="97" s="1"/>
  <c r="I51" i="136"/>
  <c r="I63" i="136" s="1"/>
  <c r="F51" i="97"/>
  <c r="F63" i="97" s="1"/>
  <c r="K47" i="135"/>
  <c r="K59" i="135" s="1"/>
  <c r="J47" i="135"/>
  <c r="J59" i="135" s="1"/>
  <c r="I47" i="135"/>
  <c r="I59" i="135" s="1"/>
  <c r="H47" i="135"/>
  <c r="H59" i="135" s="1"/>
  <c r="F47" i="135"/>
  <c r="F59" i="135" s="1"/>
  <c r="D35" i="135"/>
  <c r="D47" i="135"/>
  <c r="D59" i="135" s="1"/>
  <c r="I47" i="96"/>
  <c r="I59" i="96" s="1"/>
  <c r="H47" i="96"/>
  <c r="H59" i="96" s="1"/>
  <c r="F47" i="96"/>
  <c r="F59" i="96" s="1"/>
  <c r="D35" i="96"/>
  <c r="E47" i="96"/>
  <c r="E59" i="96" s="1"/>
  <c r="D47" i="96"/>
  <c r="D59" i="96" s="1"/>
  <c r="M47" i="135"/>
  <c r="M59" i="135" s="1"/>
  <c r="M47" i="96"/>
  <c r="M59" i="96" s="1"/>
  <c r="L47" i="135"/>
  <c r="L59" i="135" s="1"/>
  <c r="L47" i="96"/>
  <c r="L59" i="96" s="1"/>
  <c r="E47" i="135"/>
  <c r="E59" i="135" s="1"/>
  <c r="J47" i="96"/>
  <c r="J59" i="96" s="1"/>
  <c r="K47" i="96"/>
  <c r="K59" i="96" s="1"/>
  <c r="D28" i="138"/>
  <c r="G35" i="138"/>
  <c r="G42" i="138" s="1"/>
  <c r="F35" i="138"/>
  <c r="F42" i="138" s="1"/>
  <c r="G35" i="99"/>
  <c r="G42" i="99" s="1"/>
  <c r="D35" i="138"/>
  <c r="D42" i="138" s="1"/>
  <c r="F35" i="99"/>
  <c r="F42" i="99" s="1"/>
  <c r="D35" i="99"/>
  <c r="D42" i="99" s="1"/>
  <c r="H35" i="138"/>
  <c r="H42" i="138" s="1"/>
  <c r="D28" i="99"/>
  <c r="H35" i="99"/>
  <c r="H42" i="99" s="1"/>
  <c r="H53" i="134"/>
  <c r="H65" i="134" s="1"/>
  <c r="G53" i="134"/>
  <c r="G65" i="134" s="1"/>
  <c r="F53" i="134"/>
  <c r="F65" i="134" s="1"/>
  <c r="D41" i="134"/>
  <c r="E53" i="134"/>
  <c r="E65" i="134" s="1"/>
  <c r="D53" i="134"/>
  <c r="D65" i="134" s="1"/>
  <c r="L53" i="134"/>
  <c r="L65" i="134" s="1"/>
  <c r="J53" i="134"/>
  <c r="J65" i="134" s="1"/>
  <c r="F53" i="95"/>
  <c r="F65" i="95" s="1"/>
  <c r="D41" i="95"/>
  <c r="I53" i="134"/>
  <c r="I65" i="134" s="1"/>
  <c r="E53" i="95"/>
  <c r="E65" i="95" s="1"/>
  <c r="D53" i="95"/>
  <c r="D65" i="95" s="1"/>
  <c r="L53" i="95"/>
  <c r="L65" i="95" s="1"/>
  <c r="K53" i="95"/>
  <c r="K65" i="95" s="1"/>
  <c r="J53" i="95"/>
  <c r="J65" i="95" s="1"/>
  <c r="I53" i="95"/>
  <c r="I65" i="95" s="1"/>
  <c r="K53" i="134"/>
  <c r="K65" i="134" s="1"/>
  <c r="H53" i="95"/>
  <c r="H65" i="95" s="1"/>
  <c r="G53" i="95"/>
  <c r="G65" i="95" s="1"/>
  <c r="D37" i="138"/>
  <c r="D44" i="138" s="1"/>
  <c r="D37" i="99"/>
  <c r="D44" i="99" s="1"/>
  <c r="D30" i="138"/>
  <c r="F37" i="138"/>
  <c r="F44" i="138" s="1"/>
  <c r="E37" i="138"/>
  <c r="E44" i="138" s="1"/>
  <c r="D30" i="99"/>
  <c r="H37" i="99"/>
  <c r="H44" i="99" s="1"/>
  <c r="F37" i="99"/>
  <c r="F44" i="99" s="1"/>
  <c r="E37" i="99"/>
  <c r="E44" i="99" s="1"/>
  <c r="H37" i="138"/>
  <c r="H44" i="138" s="1"/>
  <c r="D45" i="132"/>
  <c r="D57" i="132" s="1"/>
  <c r="M45" i="132"/>
  <c r="M57" i="132" s="1"/>
  <c r="J45" i="132"/>
  <c r="J57" i="132" s="1"/>
  <c r="I45" i="132"/>
  <c r="I57" i="132" s="1"/>
  <c r="G45" i="132"/>
  <c r="G57" i="132" s="1"/>
  <c r="F45" i="132"/>
  <c r="F57" i="132" s="1"/>
  <c r="M45" i="93"/>
  <c r="M57" i="93" s="1"/>
  <c r="L45" i="93"/>
  <c r="L57" i="93" s="1"/>
  <c r="K45" i="93"/>
  <c r="K57" i="93" s="1"/>
  <c r="D33" i="93"/>
  <c r="J45" i="93"/>
  <c r="J57" i="93" s="1"/>
  <c r="H45" i="93"/>
  <c r="H57" i="93" s="1"/>
  <c r="D33" i="132"/>
  <c r="G45" i="93"/>
  <c r="G57" i="93" s="1"/>
  <c r="L45" i="132"/>
  <c r="L57" i="132" s="1"/>
  <c r="F45" i="93"/>
  <c r="F57" i="93" s="1"/>
  <c r="D45" i="93"/>
  <c r="D57" i="93" s="1"/>
  <c r="K45" i="132"/>
  <c r="K57" i="132" s="1"/>
  <c r="H45" i="132"/>
  <c r="H57" i="132" s="1"/>
  <c r="I45" i="93"/>
  <c r="I57" i="93" s="1"/>
  <c r="M51" i="134"/>
  <c r="M63" i="134" s="1"/>
  <c r="L51" i="134"/>
  <c r="L63" i="134" s="1"/>
  <c r="J51" i="134"/>
  <c r="J63" i="134" s="1"/>
  <c r="D39" i="134"/>
  <c r="H51" i="134"/>
  <c r="H63" i="134" s="1"/>
  <c r="G51" i="134"/>
  <c r="G63" i="134" s="1"/>
  <c r="F51" i="134"/>
  <c r="F63" i="134" s="1"/>
  <c r="M51" i="95"/>
  <c r="M63" i="95" s="1"/>
  <c r="L51" i="95"/>
  <c r="L63" i="95" s="1"/>
  <c r="J51" i="95"/>
  <c r="J63" i="95" s="1"/>
  <c r="D39" i="95"/>
  <c r="I51" i="95"/>
  <c r="I63" i="95" s="1"/>
  <c r="H51" i="95"/>
  <c r="H63" i="95" s="1"/>
  <c r="G51" i="95"/>
  <c r="G63" i="95" s="1"/>
  <c r="F51" i="95"/>
  <c r="F63" i="95" s="1"/>
  <c r="I51" i="134"/>
  <c r="I63" i="134" s="1"/>
  <c r="E51" i="134"/>
  <c r="E63" i="134" s="1"/>
  <c r="E51" i="95"/>
  <c r="E63" i="95" s="1"/>
  <c r="D51" i="134"/>
  <c r="D63" i="134" s="1"/>
  <c r="D51" i="95"/>
  <c r="D63" i="95" s="1"/>
  <c r="M48" i="135"/>
  <c r="M60" i="135" s="1"/>
  <c r="L48" i="135"/>
  <c r="L60" i="135" s="1"/>
  <c r="K48" i="135"/>
  <c r="K60" i="135" s="1"/>
  <c r="D36" i="135"/>
  <c r="J48" i="135"/>
  <c r="J60" i="135" s="1"/>
  <c r="G48" i="135"/>
  <c r="G60" i="135" s="1"/>
  <c r="F48" i="135"/>
  <c r="F60" i="135" s="1"/>
  <c r="E48" i="135"/>
  <c r="E60" i="135" s="1"/>
  <c r="L48" i="96"/>
  <c r="L60" i="96" s="1"/>
  <c r="K48" i="96"/>
  <c r="K60" i="96" s="1"/>
  <c r="D36" i="96"/>
  <c r="J48" i="96"/>
  <c r="J60" i="96" s="1"/>
  <c r="I48" i="96"/>
  <c r="I60" i="96" s="1"/>
  <c r="G48" i="96"/>
  <c r="G60" i="96" s="1"/>
  <c r="F48" i="96"/>
  <c r="F60" i="96" s="1"/>
  <c r="I48" i="135"/>
  <c r="I60" i="135" s="1"/>
  <c r="E48" i="96"/>
  <c r="E60" i="96" s="1"/>
  <c r="D48" i="135"/>
  <c r="D60" i="135" s="1"/>
  <c r="D48" i="96"/>
  <c r="D60" i="96" s="1"/>
  <c r="M48" i="96"/>
  <c r="M60" i="96" s="1"/>
  <c r="H36" i="138"/>
  <c r="H43" i="138" s="1"/>
  <c r="G36" i="138"/>
  <c r="G43" i="138" s="1"/>
  <c r="H36" i="99"/>
  <c r="H43" i="99" s="1"/>
  <c r="E36" i="138"/>
  <c r="E43" i="138" s="1"/>
  <c r="D29" i="138"/>
  <c r="D36" i="138"/>
  <c r="D43" i="138" s="1"/>
  <c r="E36" i="99"/>
  <c r="E43" i="99" s="1"/>
  <c r="D29" i="99"/>
  <c r="G36" i="99"/>
  <c r="G43" i="99" s="1"/>
  <c r="D36" i="99"/>
  <c r="D43" i="99" s="1"/>
  <c r="D31" i="137"/>
  <c r="G38" i="137"/>
  <c r="G45" i="137" s="1"/>
  <c r="F38" i="137"/>
  <c r="F45" i="137" s="1"/>
  <c r="G38" i="98"/>
  <c r="G45" i="98" s="1"/>
  <c r="E38" i="137"/>
  <c r="E45" i="137" s="1"/>
  <c r="D31" i="98"/>
  <c r="D38" i="137"/>
  <c r="D45" i="137" s="1"/>
  <c r="F38" i="98"/>
  <c r="F45" i="98" s="1"/>
  <c r="E38" i="98"/>
  <c r="E45" i="98" s="1"/>
  <c r="D38" i="98"/>
  <c r="D45" i="98" s="1"/>
  <c r="H46" i="132"/>
  <c r="H58" i="132" s="1"/>
  <c r="G46" i="132"/>
  <c r="G58" i="132" s="1"/>
  <c r="E46" i="132"/>
  <c r="E58" i="132" s="1"/>
  <c r="D46" i="132"/>
  <c r="D58" i="132" s="1"/>
  <c r="M46" i="132"/>
  <c r="M58" i="132" s="1"/>
  <c r="L46" i="132"/>
  <c r="L58" i="132" s="1"/>
  <c r="E46" i="93"/>
  <c r="E58" i="93" s="1"/>
  <c r="D46" i="93"/>
  <c r="D58" i="93" s="1"/>
  <c r="D34" i="93"/>
  <c r="M46" i="93"/>
  <c r="M58" i="93" s="1"/>
  <c r="K46" i="132"/>
  <c r="K58" i="132" s="1"/>
  <c r="J46" i="132"/>
  <c r="J58" i="132" s="1"/>
  <c r="D34" i="132"/>
  <c r="K46" i="93"/>
  <c r="K58" i="93" s="1"/>
  <c r="I46" i="132"/>
  <c r="I58" i="132" s="1"/>
  <c r="J46" i="93"/>
  <c r="J58" i="93" s="1"/>
  <c r="I46" i="93"/>
  <c r="I58" i="93" s="1"/>
  <c r="G46" i="93"/>
  <c r="G58" i="93" s="1"/>
  <c r="L46" i="93"/>
  <c r="L58" i="93" s="1"/>
  <c r="H46" i="93"/>
  <c r="H58" i="93" s="1"/>
  <c r="D34" i="133"/>
  <c r="M46" i="133"/>
  <c r="M58" i="133" s="1"/>
  <c r="L46" i="133"/>
  <c r="L58" i="133" s="1"/>
  <c r="J46" i="133"/>
  <c r="J58" i="133" s="1"/>
  <c r="I46" i="133"/>
  <c r="I58" i="133" s="1"/>
  <c r="H46" i="133"/>
  <c r="H58" i="133" s="1"/>
  <c r="M46" i="94"/>
  <c r="M58" i="94" s="1"/>
  <c r="L46" i="94"/>
  <c r="L58" i="94" s="1"/>
  <c r="H46" i="94"/>
  <c r="H58" i="94" s="1"/>
  <c r="K46" i="94"/>
  <c r="K58" i="94" s="1"/>
  <c r="J46" i="94"/>
  <c r="J58" i="94" s="1"/>
  <c r="I46" i="94"/>
  <c r="I58" i="94" s="1"/>
  <c r="K46" i="133"/>
  <c r="K58" i="133" s="1"/>
  <c r="G46" i="133"/>
  <c r="G58" i="133" s="1"/>
  <c r="G46" i="94"/>
  <c r="G58" i="94" s="1"/>
  <c r="E46" i="133"/>
  <c r="E58" i="133" s="1"/>
  <c r="E46" i="94"/>
  <c r="E58" i="94" s="1"/>
  <c r="D46" i="133"/>
  <c r="D58" i="133" s="1"/>
  <c r="D46" i="94"/>
  <c r="D58" i="94" s="1"/>
  <c r="D34" i="94"/>
  <c r="L50" i="134"/>
  <c r="L62" i="134" s="1"/>
  <c r="K50" i="134"/>
  <c r="K62" i="134" s="1"/>
  <c r="I50" i="134"/>
  <c r="I62" i="134" s="1"/>
  <c r="H50" i="134"/>
  <c r="H62" i="134" s="1"/>
  <c r="G50" i="134"/>
  <c r="G62" i="134" s="1"/>
  <c r="E50" i="134"/>
  <c r="E62" i="134" s="1"/>
  <c r="D50" i="134"/>
  <c r="D62" i="134" s="1"/>
  <c r="I50" i="95"/>
  <c r="I62" i="95" s="1"/>
  <c r="H50" i="95"/>
  <c r="H62" i="95" s="1"/>
  <c r="G50" i="95"/>
  <c r="G62" i="95" s="1"/>
  <c r="F50" i="95"/>
  <c r="F62" i="95" s="1"/>
  <c r="D38" i="95"/>
  <c r="E50" i="95"/>
  <c r="E62" i="95" s="1"/>
  <c r="D50" i="95"/>
  <c r="D62" i="95" s="1"/>
  <c r="D38" i="134"/>
  <c r="M50" i="134"/>
  <c r="M62" i="134" s="1"/>
  <c r="M50" i="95"/>
  <c r="M62" i="95" s="1"/>
  <c r="F50" i="134"/>
  <c r="F62" i="134" s="1"/>
  <c r="K50" i="95"/>
  <c r="K62" i="95" s="1"/>
  <c r="L50" i="95"/>
  <c r="L62" i="95" s="1"/>
  <c r="G50" i="135"/>
  <c r="G62" i="135" s="1"/>
  <c r="F50" i="135"/>
  <c r="F62" i="135" s="1"/>
  <c r="D38" i="135"/>
  <c r="E50" i="135"/>
  <c r="E62" i="135" s="1"/>
  <c r="D50" i="135"/>
  <c r="D62" i="135" s="1"/>
  <c r="M50" i="135"/>
  <c r="M62" i="135" s="1"/>
  <c r="L50" i="135"/>
  <c r="L62" i="135" s="1"/>
  <c r="I50" i="135"/>
  <c r="I62" i="135" s="1"/>
  <c r="E50" i="96"/>
  <c r="E62" i="96" s="1"/>
  <c r="H50" i="135"/>
  <c r="H62" i="135" s="1"/>
  <c r="D50" i="96"/>
  <c r="D62" i="96" s="1"/>
  <c r="M50" i="96"/>
  <c r="M62" i="96" s="1"/>
  <c r="L50" i="96"/>
  <c r="L62" i="96" s="1"/>
  <c r="K50" i="96"/>
  <c r="K62" i="96" s="1"/>
  <c r="I50" i="96"/>
  <c r="I62" i="96" s="1"/>
  <c r="H50" i="96"/>
  <c r="H62" i="96" s="1"/>
  <c r="D38" i="96"/>
  <c r="G50" i="96"/>
  <c r="G62" i="96" s="1"/>
  <c r="F50" i="96"/>
  <c r="F62" i="96" s="1"/>
  <c r="K50" i="135"/>
  <c r="K62" i="135" s="1"/>
  <c r="D31" i="139"/>
  <c r="D31" i="100"/>
  <c r="G38" i="139"/>
  <c r="G45" i="139" s="1"/>
  <c r="E38" i="139"/>
  <c r="E45" i="139" s="1"/>
  <c r="D38" i="139"/>
  <c r="D45" i="139" s="1"/>
  <c r="E38" i="100"/>
  <c r="E45" i="100" s="1"/>
  <c r="D38" i="100"/>
  <c r="D45" i="100" s="1"/>
  <c r="F38" i="139"/>
  <c r="F45" i="139" s="1"/>
  <c r="F38" i="100"/>
  <c r="F45" i="100" s="1"/>
  <c r="G38" i="100"/>
  <c r="G45" i="100" s="1"/>
  <c r="H36" i="137"/>
  <c r="H43" i="137" s="1"/>
  <c r="G36" i="137"/>
  <c r="G43" i="137" s="1"/>
  <c r="E36" i="137"/>
  <c r="E43" i="137" s="1"/>
  <c r="D29" i="137"/>
  <c r="G36" i="98"/>
  <c r="G43" i="98" s="1"/>
  <c r="H36" i="98"/>
  <c r="H43" i="98" s="1"/>
  <c r="D29" i="98"/>
  <c r="E36" i="98"/>
  <c r="E43" i="98" s="1"/>
  <c r="D36" i="98"/>
  <c r="D43" i="98" s="1"/>
  <c r="D36" i="137"/>
  <c r="D43" i="137" s="1"/>
  <c r="M52" i="135"/>
  <c r="M64" i="135" s="1"/>
  <c r="K52" i="135"/>
  <c r="K64" i="135" s="1"/>
  <c r="J52" i="135"/>
  <c r="J64" i="135" s="1"/>
  <c r="I52" i="135"/>
  <c r="I64" i="135" s="1"/>
  <c r="G52" i="135"/>
  <c r="G64" i="135" s="1"/>
  <c r="F52" i="135"/>
  <c r="F64" i="135" s="1"/>
  <c r="E52" i="135"/>
  <c r="E64" i="135" s="1"/>
  <c r="K52" i="96"/>
  <c r="K64" i="96" s="1"/>
  <c r="J52" i="96"/>
  <c r="J64" i="96" s="1"/>
  <c r="I52" i="96"/>
  <c r="I64" i="96" s="1"/>
  <c r="H52" i="96"/>
  <c r="H64" i="96" s="1"/>
  <c r="G52" i="96"/>
  <c r="G64" i="96" s="1"/>
  <c r="F52" i="96"/>
  <c r="F64" i="96" s="1"/>
  <c r="H52" i="135"/>
  <c r="H64" i="135" s="1"/>
  <c r="E52" i="96"/>
  <c r="E64" i="96" s="1"/>
  <c r="D52" i="135"/>
  <c r="D64" i="135" s="1"/>
  <c r="D52" i="96"/>
  <c r="D64" i="96" s="1"/>
  <c r="D40" i="135"/>
  <c r="D40" i="96"/>
  <c r="M52" i="96"/>
  <c r="M64" i="96" s="1"/>
  <c r="G31" i="70"/>
  <c r="E31" i="128"/>
  <c r="D31" i="128"/>
  <c r="F24" i="128"/>
  <c r="D24" i="128"/>
  <c r="G24" i="128"/>
  <c r="G31" i="128"/>
  <c r="F31" i="128"/>
  <c r="E24" i="128"/>
  <c r="F32" i="130"/>
  <c r="F31" i="130" s="1"/>
  <c r="G19" i="88"/>
  <c r="G25" i="88" s="1"/>
  <c r="D19" i="88"/>
  <c r="D25" i="88" s="1"/>
  <c r="F19" i="88"/>
  <c r="F25" i="88" s="1"/>
  <c r="E18" i="88"/>
  <c r="E24" i="88" s="1"/>
  <c r="G32" i="90"/>
  <c r="F31" i="91"/>
  <c r="D34" i="43" s="1"/>
  <c r="D37" i="70"/>
  <c r="F32" i="45"/>
  <c r="G15" i="67"/>
  <c r="E32" i="45"/>
  <c r="D14" i="68"/>
  <c r="G36" i="70"/>
  <c r="D19" i="69"/>
  <c r="D14" i="74"/>
  <c r="G49" i="43" s="1"/>
  <c r="F37" i="70"/>
  <c r="G34" i="70"/>
  <c r="G28" i="70"/>
  <c r="E22" i="70"/>
  <c r="E20" i="70"/>
  <c r="E34" i="70" s="1"/>
  <c r="D36" i="70"/>
  <c r="F34" i="70"/>
  <c r="G22" i="73"/>
  <c r="F23" i="73"/>
  <c r="F29" i="73"/>
  <c r="F20" i="73"/>
  <c r="G28" i="73"/>
  <c r="D22" i="73"/>
  <c r="F26" i="73"/>
  <c r="D28" i="73"/>
  <c r="E23" i="73"/>
  <c r="E28" i="73"/>
  <c r="G27" i="73"/>
  <c r="F21" i="73"/>
  <c r="E22" i="73"/>
  <c r="G21" i="73"/>
  <c r="F27" i="73"/>
  <c r="E29" i="73"/>
  <c r="D27" i="73"/>
  <c r="E20" i="73"/>
  <c r="E26" i="73"/>
  <c r="D21" i="73"/>
  <c r="G18" i="68"/>
  <c r="G24" i="68" s="1"/>
  <c r="G20" i="68"/>
  <c r="G26" i="68" s="1"/>
  <c r="D20" i="68"/>
  <c r="D26" i="68" s="1"/>
  <c r="E20" i="68"/>
  <c r="E26" i="68" s="1"/>
  <c r="G19" i="68"/>
  <c r="G25" i="68" s="1"/>
  <c r="F19" i="68"/>
  <c r="F25" i="68" s="1"/>
  <c r="F18" i="68"/>
  <c r="F24" i="68" s="1"/>
  <c r="F21" i="68"/>
  <c r="F27" i="68" s="1"/>
  <c r="E21" i="68"/>
  <c r="E27" i="68" s="1"/>
  <c r="D21" i="68"/>
  <c r="D27" i="68" s="1"/>
  <c r="E18" i="68"/>
  <c r="E24" i="68" s="1"/>
  <c r="F2155" i="14"/>
  <c r="H15" i="39"/>
  <c r="F23" i="14"/>
  <c r="D15" i="39"/>
  <c r="E15" i="39"/>
  <c r="F556" i="14"/>
  <c r="G15" i="39"/>
  <c r="F1622" i="14"/>
  <c r="D19" i="68"/>
  <c r="D25" i="68" s="1"/>
  <c r="E33" i="45"/>
  <c r="E31" i="45" s="1"/>
  <c r="G33" i="43" s="1"/>
  <c r="F15" i="39"/>
  <c r="F1089" i="14"/>
  <c r="F33" i="45"/>
  <c r="G32" i="45"/>
  <c r="G33" i="45"/>
  <c r="E15" i="67"/>
  <c r="D15" i="67"/>
  <c r="H15" i="67"/>
  <c r="F15" i="67"/>
  <c r="J49" i="24"/>
  <c r="J61" i="24" s="1"/>
  <c r="K49" i="24"/>
  <c r="K61" i="24" s="1"/>
  <c r="L49" i="24"/>
  <c r="L61" i="24" s="1"/>
  <c r="D49" i="24"/>
  <c r="D61" i="24" s="1"/>
  <c r="M49" i="24"/>
  <c r="M61" i="24" s="1"/>
  <c r="E49" i="24"/>
  <c r="E61" i="24" s="1"/>
  <c r="F49" i="24"/>
  <c r="F61" i="24" s="1"/>
  <c r="G49" i="24"/>
  <c r="G61" i="24" s="1"/>
  <c r="D37" i="24"/>
  <c r="H49" i="24"/>
  <c r="H61" i="24" s="1"/>
  <c r="I46" i="46"/>
  <c r="I58" i="46" s="1"/>
  <c r="H46" i="46"/>
  <c r="H58" i="46" s="1"/>
  <c r="G46" i="46"/>
  <c r="G58" i="46" s="1"/>
  <c r="E46" i="46"/>
  <c r="E58" i="46" s="1"/>
  <c r="D34" i="46"/>
  <c r="M46" i="46"/>
  <c r="M58" i="46" s="1"/>
  <c r="K46" i="46"/>
  <c r="K58" i="46" s="1"/>
  <c r="L46" i="46"/>
  <c r="L58" i="46" s="1"/>
  <c r="J46" i="46"/>
  <c r="J58" i="46" s="1"/>
  <c r="F44" i="24"/>
  <c r="F56" i="24" s="1"/>
  <c r="M44" i="24"/>
  <c r="M56" i="24" s="1"/>
  <c r="E44" i="24"/>
  <c r="E56" i="24" s="1"/>
  <c r="L44" i="24"/>
  <c r="L56" i="24" s="1"/>
  <c r="K44" i="24"/>
  <c r="K56" i="24" s="1"/>
  <c r="D32" i="24"/>
  <c r="J44" i="24"/>
  <c r="J56" i="24" s="1"/>
  <c r="I44" i="24"/>
  <c r="I56" i="24" s="1"/>
  <c r="H44" i="24"/>
  <c r="H56" i="24" s="1"/>
  <c r="G44" i="24"/>
  <c r="G56" i="24" s="1"/>
  <c r="K47" i="24"/>
  <c r="K59" i="24" s="1"/>
  <c r="L47" i="24"/>
  <c r="L59" i="24" s="1"/>
  <c r="D47" i="24"/>
  <c r="D59" i="24" s="1"/>
  <c r="M47" i="24"/>
  <c r="M59" i="24" s="1"/>
  <c r="E47" i="24"/>
  <c r="E59" i="24" s="1"/>
  <c r="F47" i="24"/>
  <c r="F59" i="24" s="1"/>
  <c r="I47" i="24"/>
  <c r="I59" i="24" s="1"/>
  <c r="D35" i="24"/>
  <c r="H47" i="24"/>
  <c r="H59" i="24" s="1"/>
  <c r="J47" i="24"/>
  <c r="J59" i="24" s="1"/>
  <c r="K50" i="47"/>
  <c r="K62" i="47" s="1"/>
  <c r="D38" i="47"/>
  <c r="I50" i="47"/>
  <c r="I62" i="47" s="1"/>
  <c r="H50" i="47"/>
  <c r="H62" i="47" s="1"/>
  <c r="G50" i="47"/>
  <c r="G62" i="47" s="1"/>
  <c r="F50" i="47"/>
  <c r="F62" i="47" s="1"/>
  <c r="E50" i="47"/>
  <c r="E62" i="47" s="1"/>
  <c r="M50" i="47"/>
  <c r="M62" i="47" s="1"/>
  <c r="D50" i="47"/>
  <c r="D62" i="47" s="1"/>
  <c r="L50" i="47"/>
  <c r="L62" i="47" s="1"/>
  <c r="K45" i="48"/>
  <c r="K57" i="48" s="1"/>
  <c r="D33" i="48"/>
  <c r="J45" i="48"/>
  <c r="J57" i="48" s="1"/>
  <c r="I45" i="48"/>
  <c r="I57" i="48" s="1"/>
  <c r="H45" i="48"/>
  <c r="H57" i="48" s="1"/>
  <c r="G45" i="48"/>
  <c r="G57" i="48" s="1"/>
  <c r="F45" i="48"/>
  <c r="F57" i="48" s="1"/>
  <c r="M45" i="48"/>
  <c r="M57" i="48" s="1"/>
  <c r="D45" i="48"/>
  <c r="D57" i="48" s="1"/>
  <c r="L45" i="48"/>
  <c r="L57" i="48" s="1"/>
  <c r="M51" i="49"/>
  <c r="M63" i="49" s="1"/>
  <c r="D51" i="49"/>
  <c r="D63" i="49" s="1"/>
  <c r="L51" i="49"/>
  <c r="L63" i="49" s="1"/>
  <c r="J51" i="49"/>
  <c r="J63" i="49" s="1"/>
  <c r="D39" i="49"/>
  <c r="I51" i="49"/>
  <c r="I63" i="49" s="1"/>
  <c r="H51" i="49"/>
  <c r="H63" i="49" s="1"/>
  <c r="G51" i="49"/>
  <c r="G63" i="49" s="1"/>
  <c r="F51" i="49"/>
  <c r="F63" i="49" s="1"/>
  <c r="E51" i="49"/>
  <c r="E63" i="49" s="1"/>
  <c r="F52" i="24"/>
  <c r="F64" i="24" s="1"/>
  <c r="G52" i="24"/>
  <c r="G64" i="24" s="1"/>
  <c r="D40" i="24"/>
  <c r="H52" i="24"/>
  <c r="H64" i="24" s="1"/>
  <c r="I52" i="24"/>
  <c r="I64" i="24" s="1"/>
  <c r="J52" i="24"/>
  <c r="J64" i="24" s="1"/>
  <c r="K52" i="24"/>
  <c r="K64" i="24" s="1"/>
  <c r="D52" i="24"/>
  <c r="D64" i="24" s="1"/>
  <c r="M52" i="24"/>
  <c r="M64" i="24" s="1"/>
  <c r="E52" i="24"/>
  <c r="E64" i="24" s="1"/>
  <c r="E53" i="24"/>
  <c r="E65" i="24" s="1"/>
  <c r="F53" i="24"/>
  <c r="F65" i="24" s="1"/>
  <c r="G53" i="24"/>
  <c r="G65" i="24" s="1"/>
  <c r="D41" i="24"/>
  <c r="H53" i="24"/>
  <c r="H65" i="24" s="1"/>
  <c r="I53" i="24"/>
  <c r="I65" i="24" s="1"/>
  <c r="J53" i="24"/>
  <c r="J65" i="24" s="1"/>
  <c r="K53" i="24"/>
  <c r="K65" i="24" s="1"/>
  <c r="D53" i="24"/>
  <c r="D65" i="24" s="1"/>
  <c r="L53" i="24"/>
  <c r="L65" i="24" s="1"/>
  <c r="L49" i="47"/>
  <c r="L61" i="47" s="1"/>
  <c r="K49" i="47"/>
  <c r="K61" i="47" s="1"/>
  <c r="D37" i="47"/>
  <c r="J49" i="47"/>
  <c r="J61" i="47" s="1"/>
  <c r="H49" i="47"/>
  <c r="H61" i="47" s="1"/>
  <c r="G49" i="47"/>
  <c r="G61" i="47" s="1"/>
  <c r="F49" i="47"/>
  <c r="F61" i="47" s="1"/>
  <c r="E49" i="47"/>
  <c r="E61" i="47" s="1"/>
  <c r="M49" i="47"/>
  <c r="M61" i="47" s="1"/>
  <c r="D49" i="47"/>
  <c r="D61" i="47" s="1"/>
  <c r="L44" i="48"/>
  <c r="L56" i="48" s="1"/>
  <c r="K44" i="48"/>
  <c r="K56" i="48" s="1"/>
  <c r="D32" i="48"/>
  <c r="J44" i="48"/>
  <c r="J56" i="48" s="1"/>
  <c r="I44" i="48"/>
  <c r="I56" i="48" s="1"/>
  <c r="H44" i="48"/>
  <c r="H56" i="48" s="1"/>
  <c r="G44" i="48"/>
  <c r="G56" i="48" s="1"/>
  <c r="F44" i="48"/>
  <c r="F56" i="48" s="1"/>
  <c r="M44" i="48"/>
  <c r="M56" i="48" s="1"/>
  <c r="E44" i="48"/>
  <c r="E56" i="48" s="1"/>
  <c r="E50" i="49"/>
  <c r="E62" i="49" s="1"/>
  <c r="M50" i="49"/>
  <c r="M62" i="49" s="1"/>
  <c r="D50" i="49"/>
  <c r="D62" i="49" s="1"/>
  <c r="L50" i="49"/>
  <c r="L62" i="49" s="1"/>
  <c r="K50" i="49"/>
  <c r="K62" i="49" s="1"/>
  <c r="D38" i="49"/>
  <c r="I50" i="49"/>
  <c r="I62" i="49" s="1"/>
  <c r="H50" i="49"/>
  <c r="H62" i="49" s="1"/>
  <c r="G50" i="49"/>
  <c r="G62" i="49" s="1"/>
  <c r="F50" i="49"/>
  <c r="F62" i="49" s="1"/>
  <c r="H53" i="46"/>
  <c r="H65" i="46" s="1"/>
  <c r="G53" i="46"/>
  <c r="G65" i="46" s="1"/>
  <c r="F53" i="46"/>
  <c r="F65" i="46" s="1"/>
  <c r="E53" i="46"/>
  <c r="E65" i="46" s="1"/>
  <c r="L53" i="46"/>
  <c r="L65" i="46" s="1"/>
  <c r="D41" i="46"/>
  <c r="J53" i="46"/>
  <c r="J65" i="46" s="1"/>
  <c r="K53" i="46"/>
  <c r="K65" i="46" s="1"/>
  <c r="I53" i="46"/>
  <c r="I65" i="46" s="1"/>
  <c r="I47" i="46"/>
  <c r="I59" i="46" s="1"/>
  <c r="H47" i="46"/>
  <c r="H59" i="46" s="1"/>
  <c r="F47" i="46"/>
  <c r="F59" i="46" s="1"/>
  <c r="D35" i="46"/>
  <c r="E47" i="46"/>
  <c r="E59" i="46" s="1"/>
  <c r="M47" i="46"/>
  <c r="M59" i="46" s="1"/>
  <c r="K47" i="46"/>
  <c r="K59" i="46" s="1"/>
  <c r="J47" i="46"/>
  <c r="J59" i="46" s="1"/>
  <c r="L47" i="46"/>
  <c r="L59" i="46" s="1"/>
  <c r="H50" i="24"/>
  <c r="H62" i="24" s="1"/>
  <c r="I50" i="24"/>
  <c r="I62" i="24" s="1"/>
  <c r="K50" i="24"/>
  <c r="K62" i="24" s="1"/>
  <c r="L50" i="24"/>
  <c r="L62" i="24" s="1"/>
  <c r="D50" i="24"/>
  <c r="D62" i="24" s="1"/>
  <c r="M50" i="24"/>
  <c r="M62" i="24" s="1"/>
  <c r="E50" i="24"/>
  <c r="E62" i="24" s="1"/>
  <c r="F50" i="24"/>
  <c r="F62" i="24" s="1"/>
  <c r="G50" i="24"/>
  <c r="G62" i="24" s="1"/>
  <c r="D38" i="24"/>
  <c r="G46" i="47"/>
  <c r="G58" i="47" s="1"/>
  <c r="E46" i="47"/>
  <c r="E58" i="47" s="1"/>
  <c r="M46" i="47"/>
  <c r="M58" i="47" s="1"/>
  <c r="D46" i="47"/>
  <c r="D58" i="47" s="1"/>
  <c r="L46" i="47"/>
  <c r="L58" i="47" s="1"/>
  <c r="K46" i="47"/>
  <c r="K58" i="47" s="1"/>
  <c r="D34" i="47"/>
  <c r="I46" i="47"/>
  <c r="I58" i="47" s="1"/>
  <c r="H46" i="47"/>
  <c r="H58" i="47" s="1"/>
  <c r="J46" i="47"/>
  <c r="J58" i="47" s="1"/>
  <c r="E47" i="47"/>
  <c r="E59" i="47" s="1"/>
  <c r="M47" i="47"/>
  <c r="M59" i="47" s="1"/>
  <c r="D47" i="47"/>
  <c r="D59" i="47" s="1"/>
  <c r="L47" i="47"/>
  <c r="L59" i="47" s="1"/>
  <c r="K47" i="47"/>
  <c r="K59" i="47" s="1"/>
  <c r="D35" i="47"/>
  <c r="J47" i="47"/>
  <c r="J59" i="47" s="1"/>
  <c r="H47" i="47"/>
  <c r="H59" i="47" s="1"/>
  <c r="I47" i="47"/>
  <c r="I59" i="47" s="1"/>
  <c r="F47" i="47"/>
  <c r="F59" i="47" s="1"/>
  <c r="J46" i="48"/>
  <c r="J58" i="48" s="1"/>
  <c r="I46" i="48"/>
  <c r="I58" i="48" s="1"/>
  <c r="H46" i="48"/>
  <c r="H58" i="48" s="1"/>
  <c r="G46" i="48"/>
  <c r="G58" i="48" s="1"/>
  <c r="E46" i="48"/>
  <c r="E58" i="48" s="1"/>
  <c r="M46" i="48"/>
  <c r="M58" i="48" s="1"/>
  <c r="D46" i="48"/>
  <c r="D58" i="48" s="1"/>
  <c r="L46" i="48"/>
  <c r="L58" i="48" s="1"/>
  <c r="K46" i="48"/>
  <c r="K58" i="48" s="1"/>
  <c r="D34" i="48"/>
  <c r="F49" i="49"/>
  <c r="F61" i="49" s="1"/>
  <c r="E49" i="49"/>
  <c r="E61" i="49" s="1"/>
  <c r="M49" i="49"/>
  <c r="M61" i="49" s="1"/>
  <c r="D49" i="49"/>
  <c r="D61" i="49" s="1"/>
  <c r="L49" i="49"/>
  <c r="L61" i="49" s="1"/>
  <c r="K49" i="49"/>
  <c r="K61" i="49" s="1"/>
  <c r="D37" i="49"/>
  <c r="J49" i="49"/>
  <c r="J61" i="49" s="1"/>
  <c r="H49" i="49"/>
  <c r="H61" i="49" s="1"/>
  <c r="G49" i="49"/>
  <c r="G61" i="49" s="1"/>
  <c r="I51" i="47"/>
  <c r="I63" i="47" s="1"/>
  <c r="H51" i="47"/>
  <c r="H63" i="47" s="1"/>
  <c r="G51" i="47"/>
  <c r="G63" i="47" s="1"/>
  <c r="F51" i="47"/>
  <c r="F63" i="47" s="1"/>
  <c r="E51" i="47"/>
  <c r="E63" i="47" s="1"/>
  <c r="M51" i="47"/>
  <c r="M63" i="47" s="1"/>
  <c r="D51" i="47"/>
  <c r="D63" i="47" s="1"/>
  <c r="L51" i="47"/>
  <c r="L63" i="47" s="1"/>
  <c r="J51" i="47"/>
  <c r="J63" i="47" s="1"/>
  <c r="D39" i="47"/>
  <c r="H49" i="46"/>
  <c r="H61" i="46" s="1"/>
  <c r="D37" i="46"/>
  <c r="G49" i="46"/>
  <c r="G61" i="46" s="1"/>
  <c r="F49" i="46"/>
  <c r="F61" i="46" s="1"/>
  <c r="E49" i="46"/>
  <c r="E61" i="46" s="1"/>
  <c r="M49" i="46"/>
  <c r="M61" i="46" s="1"/>
  <c r="K49" i="46"/>
  <c r="K61" i="46" s="1"/>
  <c r="L49" i="46"/>
  <c r="L61" i="46" s="1"/>
  <c r="J49" i="46"/>
  <c r="J61" i="46" s="1"/>
  <c r="K48" i="24"/>
  <c r="K60" i="24" s="1"/>
  <c r="L48" i="24"/>
  <c r="L60" i="24" s="1"/>
  <c r="D48" i="24"/>
  <c r="D60" i="24" s="1"/>
  <c r="E48" i="24"/>
  <c r="E60" i="24" s="1"/>
  <c r="G48" i="24"/>
  <c r="G60" i="24" s="1"/>
  <c r="I48" i="24"/>
  <c r="I60" i="24" s="1"/>
  <c r="J48" i="24"/>
  <c r="J60" i="24" s="1"/>
  <c r="M48" i="24"/>
  <c r="M60" i="24" s="1"/>
  <c r="D36" i="24"/>
  <c r="F48" i="24"/>
  <c r="F60" i="24" s="1"/>
  <c r="H45" i="47"/>
  <c r="H57" i="47" s="1"/>
  <c r="G45" i="47"/>
  <c r="G57" i="47" s="1"/>
  <c r="F45" i="47"/>
  <c r="F57" i="47" s="1"/>
  <c r="M45" i="47"/>
  <c r="M57" i="47" s="1"/>
  <c r="D45" i="47"/>
  <c r="D57" i="47" s="1"/>
  <c r="L45" i="47"/>
  <c r="L57" i="47" s="1"/>
  <c r="J45" i="47"/>
  <c r="J57" i="47" s="1"/>
  <c r="K45" i="47"/>
  <c r="K57" i="47" s="1"/>
  <c r="I45" i="47"/>
  <c r="I57" i="47" s="1"/>
  <c r="D33" i="47"/>
  <c r="M48" i="47"/>
  <c r="M60" i="47" s="1"/>
  <c r="D48" i="47"/>
  <c r="D60" i="47" s="1"/>
  <c r="L48" i="47"/>
  <c r="L60" i="47" s="1"/>
  <c r="K48" i="47"/>
  <c r="K60" i="47" s="1"/>
  <c r="D36" i="47"/>
  <c r="J48" i="47"/>
  <c r="J60" i="47" s="1"/>
  <c r="I48" i="47"/>
  <c r="I60" i="47" s="1"/>
  <c r="F48" i="47"/>
  <c r="F60" i="47" s="1"/>
  <c r="G48" i="47"/>
  <c r="G60" i="47" s="1"/>
  <c r="E48" i="47"/>
  <c r="E60" i="47" s="1"/>
  <c r="G48" i="48"/>
  <c r="G60" i="48" s="1"/>
  <c r="F48" i="48"/>
  <c r="F60" i="48" s="1"/>
  <c r="E48" i="48"/>
  <c r="E60" i="48" s="1"/>
  <c r="M48" i="48"/>
  <c r="M60" i="48" s="1"/>
  <c r="D48" i="48"/>
  <c r="D60" i="48" s="1"/>
  <c r="L48" i="48"/>
  <c r="L60" i="48" s="1"/>
  <c r="K48" i="48"/>
  <c r="K60" i="48" s="1"/>
  <c r="D36" i="48"/>
  <c r="J48" i="48"/>
  <c r="J60" i="48" s="1"/>
  <c r="I48" i="48"/>
  <c r="I60" i="48" s="1"/>
  <c r="L44" i="49"/>
  <c r="L56" i="49" s="1"/>
  <c r="K44" i="49"/>
  <c r="K56" i="49" s="1"/>
  <c r="D32" i="49"/>
  <c r="J44" i="49"/>
  <c r="J56" i="49" s="1"/>
  <c r="I44" i="49"/>
  <c r="I56" i="49" s="1"/>
  <c r="H44" i="49"/>
  <c r="H56" i="49" s="1"/>
  <c r="G44" i="49"/>
  <c r="G56" i="49" s="1"/>
  <c r="F44" i="49"/>
  <c r="F56" i="49" s="1"/>
  <c r="M44" i="49"/>
  <c r="M56" i="49" s="1"/>
  <c r="E44" i="49"/>
  <c r="E56" i="49" s="1"/>
  <c r="K52" i="49"/>
  <c r="K64" i="49" s="1"/>
  <c r="J52" i="49"/>
  <c r="J64" i="49" s="1"/>
  <c r="D40" i="49"/>
  <c r="I52" i="49"/>
  <c r="I64" i="49" s="1"/>
  <c r="H52" i="49"/>
  <c r="H64" i="49" s="1"/>
  <c r="G52" i="49"/>
  <c r="G64" i="49" s="1"/>
  <c r="F52" i="49"/>
  <c r="F64" i="49" s="1"/>
  <c r="E52" i="49"/>
  <c r="E64" i="49" s="1"/>
  <c r="M52" i="49"/>
  <c r="M64" i="49" s="1"/>
  <c r="D52" i="49"/>
  <c r="D64" i="49" s="1"/>
  <c r="H50" i="46"/>
  <c r="H62" i="46" s="1"/>
  <c r="G50" i="46"/>
  <c r="G62" i="46" s="1"/>
  <c r="F50" i="46"/>
  <c r="F62" i="46" s="1"/>
  <c r="E50" i="46"/>
  <c r="E62" i="46" s="1"/>
  <c r="M50" i="46"/>
  <c r="M62" i="46" s="1"/>
  <c r="K50" i="46"/>
  <c r="K62" i="46" s="1"/>
  <c r="L50" i="46"/>
  <c r="L62" i="46" s="1"/>
  <c r="I50" i="46"/>
  <c r="I62" i="46" s="1"/>
  <c r="D38" i="46"/>
  <c r="L46" i="24"/>
  <c r="L58" i="24" s="1"/>
  <c r="D46" i="24"/>
  <c r="D58" i="24" s="1"/>
  <c r="M46" i="24"/>
  <c r="M58" i="24" s="1"/>
  <c r="E46" i="24"/>
  <c r="E58" i="24" s="1"/>
  <c r="G46" i="24"/>
  <c r="G58" i="24" s="1"/>
  <c r="H46" i="24"/>
  <c r="H58" i="24" s="1"/>
  <c r="J46" i="24"/>
  <c r="J58" i="24" s="1"/>
  <c r="I46" i="24"/>
  <c r="I58" i="24" s="1"/>
  <c r="D34" i="24"/>
  <c r="K46" i="24"/>
  <c r="K58" i="24" s="1"/>
  <c r="I44" i="47"/>
  <c r="I56" i="47" s="1"/>
  <c r="H44" i="47"/>
  <c r="H56" i="47" s="1"/>
  <c r="G44" i="47"/>
  <c r="G56" i="47" s="1"/>
  <c r="F44" i="47"/>
  <c r="F56" i="47" s="1"/>
  <c r="M44" i="47"/>
  <c r="M56" i="47" s="1"/>
  <c r="E44" i="47"/>
  <c r="E56" i="47" s="1"/>
  <c r="K44" i="47"/>
  <c r="K56" i="47" s="1"/>
  <c r="D32" i="47"/>
  <c r="L44" i="47"/>
  <c r="L56" i="47" s="1"/>
  <c r="J44" i="47"/>
  <c r="J56" i="47" s="1"/>
  <c r="J53" i="48"/>
  <c r="J65" i="48" s="1"/>
  <c r="D41" i="48"/>
  <c r="I53" i="48"/>
  <c r="I65" i="48" s="1"/>
  <c r="H53" i="48"/>
  <c r="H65" i="48" s="1"/>
  <c r="G53" i="48"/>
  <c r="G65" i="48" s="1"/>
  <c r="F53" i="48"/>
  <c r="F65" i="48" s="1"/>
  <c r="E53" i="48"/>
  <c r="E65" i="48" s="1"/>
  <c r="L53" i="48"/>
  <c r="L65" i="48" s="1"/>
  <c r="D53" i="48"/>
  <c r="D65" i="48" s="1"/>
  <c r="K53" i="48"/>
  <c r="K65" i="48" s="1"/>
  <c r="E50" i="48"/>
  <c r="E62" i="48" s="1"/>
  <c r="M50" i="48"/>
  <c r="M62" i="48" s="1"/>
  <c r="D50" i="48"/>
  <c r="D62" i="48" s="1"/>
  <c r="L50" i="48"/>
  <c r="L62" i="48" s="1"/>
  <c r="K50" i="48"/>
  <c r="K62" i="48" s="1"/>
  <c r="D38" i="48"/>
  <c r="I50" i="48"/>
  <c r="I62" i="48" s="1"/>
  <c r="H50" i="48"/>
  <c r="H62" i="48" s="1"/>
  <c r="G50" i="48"/>
  <c r="G62" i="48" s="1"/>
  <c r="F50" i="48"/>
  <c r="F62" i="48" s="1"/>
  <c r="G48" i="49"/>
  <c r="G60" i="49" s="1"/>
  <c r="F48" i="49"/>
  <c r="F60" i="49" s="1"/>
  <c r="E48" i="49"/>
  <c r="E60" i="49" s="1"/>
  <c r="M48" i="49"/>
  <c r="M60" i="49" s="1"/>
  <c r="D48" i="49"/>
  <c r="D60" i="49" s="1"/>
  <c r="L48" i="49"/>
  <c r="L60" i="49" s="1"/>
  <c r="K48" i="49"/>
  <c r="K60" i="49" s="1"/>
  <c r="D36" i="49"/>
  <c r="J48" i="49"/>
  <c r="J60" i="49" s="1"/>
  <c r="I48" i="49"/>
  <c r="I60" i="49" s="1"/>
  <c r="I47" i="48"/>
  <c r="I59" i="48" s="1"/>
  <c r="H47" i="48"/>
  <c r="H59" i="48" s="1"/>
  <c r="F47" i="48"/>
  <c r="F59" i="48" s="1"/>
  <c r="E47" i="48"/>
  <c r="E59" i="48" s="1"/>
  <c r="M47" i="48"/>
  <c r="M59" i="48" s="1"/>
  <c r="D47" i="48"/>
  <c r="D59" i="48" s="1"/>
  <c r="L47" i="48"/>
  <c r="L59" i="48" s="1"/>
  <c r="K47" i="48"/>
  <c r="K59" i="48" s="1"/>
  <c r="D35" i="48"/>
  <c r="J47" i="48"/>
  <c r="J59" i="48" s="1"/>
  <c r="I48" i="46"/>
  <c r="I60" i="46" s="1"/>
  <c r="G48" i="46"/>
  <c r="G60" i="46" s="1"/>
  <c r="D36" i="46"/>
  <c r="F48" i="46"/>
  <c r="F60" i="46" s="1"/>
  <c r="E48" i="46"/>
  <c r="E60" i="46" s="1"/>
  <c r="M48" i="46"/>
  <c r="M60" i="46" s="1"/>
  <c r="K48" i="46"/>
  <c r="K60" i="46" s="1"/>
  <c r="L48" i="46"/>
  <c r="L60" i="46" s="1"/>
  <c r="J48" i="46"/>
  <c r="J60" i="46" s="1"/>
  <c r="H51" i="46"/>
  <c r="H63" i="46" s="1"/>
  <c r="G51" i="46"/>
  <c r="G63" i="46" s="1"/>
  <c r="F51" i="46"/>
  <c r="F63" i="46" s="1"/>
  <c r="E51" i="46"/>
  <c r="E63" i="46" s="1"/>
  <c r="M51" i="46"/>
  <c r="M63" i="46" s="1"/>
  <c r="J51" i="46"/>
  <c r="J63" i="46" s="1"/>
  <c r="D39" i="46"/>
  <c r="I51" i="46"/>
  <c r="I63" i="46" s="1"/>
  <c r="L51" i="46"/>
  <c r="L63" i="46" s="1"/>
  <c r="G51" i="24"/>
  <c r="G63" i="24" s="1"/>
  <c r="D39" i="24"/>
  <c r="H51" i="24"/>
  <c r="H63" i="24" s="1"/>
  <c r="I51" i="24"/>
  <c r="I63" i="24" s="1"/>
  <c r="J51" i="24"/>
  <c r="J63" i="24" s="1"/>
  <c r="L51" i="24"/>
  <c r="L63" i="24" s="1"/>
  <c r="D51" i="24"/>
  <c r="D63" i="24" s="1"/>
  <c r="M51" i="24"/>
  <c r="M63" i="24" s="1"/>
  <c r="E51" i="24"/>
  <c r="E63" i="24" s="1"/>
  <c r="F51" i="24"/>
  <c r="F63" i="24" s="1"/>
  <c r="G53" i="47"/>
  <c r="G65" i="47" s="1"/>
  <c r="F53" i="47"/>
  <c r="F65" i="47" s="1"/>
  <c r="E53" i="47"/>
  <c r="E65" i="47" s="1"/>
  <c r="L53" i="47"/>
  <c r="L65" i="47" s="1"/>
  <c r="D53" i="47"/>
  <c r="D65" i="47" s="1"/>
  <c r="K53" i="47"/>
  <c r="K65" i="47" s="1"/>
  <c r="J53" i="47"/>
  <c r="J65" i="47" s="1"/>
  <c r="I53" i="47"/>
  <c r="I65" i="47" s="1"/>
  <c r="H53" i="47"/>
  <c r="H65" i="47" s="1"/>
  <c r="D41" i="47"/>
  <c r="M51" i="48"/>
  <c r="M63" i="48" s="1"/>
  <c r="D51" i="48"/>
  <c r="D63" i="48" s="1"/>
  <c r="L51" i="48"/>
  <c r="L63" i="48" s="1"/>
  <c r="J51" i="48"/>
  <c r="J63" i="48" s="1"/>
  <c r="D39" i="48"/>
  <c r="I51" i="48"/>
  <c r="I63" i="48" s="1"/>
  <c r="H51" i="48"/>
  <c r="H63" i="48" s="1"/>
  <c r="G51" i="48"/>
  <c r="G63" i="48" s="1"/>
  <c r="F51" i="48"/>
  <c r="F63" i="48" s="1"/>
  <c r="E51" i="48"/>
  <c r="E63" i="48" s="1"/>
  <c r="I47" i="49"/>
  <c r="I59" i="49" s="1"/>
  <c r="H47" i="49"/>
  <c r="H59" i="49" s="1"/>
  <c r="F47" i="49"/>
  <c r="F59" i="49" s="1"/>
  <c r="E47" i="49"/>
  <c r="E59" i="49" s="1"/>
  <c r="M47" i="49"/>
  <c r="M59" i="49" s="1"/>
  <c r="D47" i="49"/>
  <c r="D59" i="49" s="1"/>
  <c r="L47" i="49"/>
  <c r="L59" i="49" s="1"/>
  <c r="K47" i="49"/>
  <c r="K59" i="49" s="1"/>
  <c r="D35" i="49"/>
  <c r="J47" i="49"/>
  <c r="J59" i="49" s="1"/>
  <c r="J46" i="49"/>
  <c r="J58" i="49" s="1"/>
  <c r="I46" i="49"/>
  <c r="I58" i="49" s="1"/>
  <c r="H46" i="49"/>
  <c r="H58" i="49" s="1"/>
  <c r="G46" i="49"/>
  <c r="G58" i="49" s="1"/>
  <c r="E46" i="49"/>
  <c r="E58" i="49" s="1"/>
  <c r="M46" i="49"/>
  <c r="M58" i="49" s="1"/>
  <c r="D46" i="49"/>
  <c r="D58" i="49" s="1"/>
  <c r="L46" i="49"/>
  <c r="L58" i="49" s="1"/>
  <c r="K46" i="49"/>
  <c r="K58" i="49" s="1"/>
  <c r="D34" i="49"/>
  <c r="I45" i="46"/>
  <c r="I57" i="46" s="1"/>
  <c r="H45" i="46"/>
  <c r="H57" i="46" s="1"/>
  <c r="G45" i="46"/>
  <c r="G57" i="46" s="1"/>
  <c r="F45" i="46"/>
  <c r="F57" i="46" s="1"/>
  <c r="M45" i="46"/>
  <c r="M57" i="46" s="1"/>
  <c r="D33" i="46"/>
  <c r="K45" i="46"/>
  <c r="K57" i="46" s="1"/>
  <c r="L45" i="46"/>
  <c r="L57" i="46" s="1"/>
  <c r="J45" i="46"/>
  <c r="J57" i="46" s="1"/>
  <c r="H52" i="46"/>
  <c r="H64" i="46" s="1"/>
  <c r="G52" i="46"/>
  <c r="G64" i="46" s="1"/>
  <c r="F52" i="46"/>
  <c r="F64" i="46" s="1"/>
  <c r="E52" i="46"/>
  <c r="E64" i="46" s="1"/>
  <c r="M52" i="46"/>
  <c r="M64" i="46" s="1"/>
  <c r="J52" i="46"/>
  <c r="J64" i="46" s="1"/>
  <c r="K52" i="46"/>
  <c r="K64" i="46" s="1"/>
  <c r="D40" i="46"/>
  <c r="I52" i="46"/>
  <c r="I64" i="46" s="1"/>
  <c r="D45" i="24"/>
  <c r="D57" i="24" s="1"/>
  <c r="M45" i="24"/>
  <c r="M57" i="24" s="1"/>
  <c r="F45" i="24"/>
  <c r="F57" i="24" s="1"/>
  <c r="G45" i="24"/>
  <c r="G57" i="24" s="1"/>
  <c r="H45" i="24"/>
  <c r="H57" i="24" s="1"/>
  <c r="I45" i="24"/>
  <c r="I57" i="24" s="1"/>
  <c r="K45" i="24"/>
  <c r="K57" i="24" s="1"/>
  <c r="J45" i="24"/>
  <c r="J57" i="24" s="1"/>
  <c r="L45" i="24"/>
  <c r="L57" i="24" s="1"/>
  <c r="D33" i="24"/>
  <c r="H52" i="47"/>
  <c r="H64" i="47" s="1"/>
  <c r="G52" i="47"/>
  <c r="G64" i="47" s="1"/>
  <c r="F52" i="47"/>
  <c r="F64" i="47" s="1"/>
  <c r="E52" i="47"/>
  <c r="E64" i="47" s="1"/>
  <c r="M52" i="47"/>
  <c r="M64" i="47" s="1"/>
  <c r="D52" i="47"/>
  <c r="D64" i="47" s="1"/>
  <c r="K52" i="47"/>
  <c r="K64" i="47" s="1"/>
  <c r="J52" i="47"/>
  <c r="J64" i="47" s="1"/>
  <c r="D40" i="47"/>
  <c r="I52" i="47"/>
  <c r="I64" i="47" s="1"/>
  <c r="F49" i="48"/>
  <c r="F61" i="48" s="1"/>
  <c r="E49" i="48"/>
  <c r="E61" i="48" s="1"/>
  <c r="M49" i="48"/>
  <c r="M61" i="48" s="1"/>
  <c r="D49" i="48"/>
  <c r="D61" i="48" s="1"/>
  <c r="L49" i="48"/>
  <c r="L61" i="48" s="1"/>
  <c r="K49" i="48"/>
  <c r="K61" i="48" s="1"/>
  <c r="D37" i="48"/>
  <c r="J49" i="48"/>
  <c r="J61" i="48" s="1"/>
  <c r="H49" i="48"/>
  <c r="H61" i="48" s="1"/>
  <c r="G49" i="48"/>
  <c r="G61" i="48" s="1"/>
  <c r="J53" i="49"/>
  <c r="J65" i="49" s="1"/>
  <c r="D41" i="49"/>
  <c r="I53" i="49"/>
  <c r="I65" i="49" s="1"/>
  <c r="H53" i="49"/>
  <c r="H65" i="49" s="1"/>
  <c r="G53" i="49"/>
  <c r="G65" i="49" s="1"/>
  <c r="F53" i="49"/>
  <c r="F65" i="49" s="1"/>
  <c r="E53" i="49"/>
  <c r="E65" i="49" s="1"/>
  <c r="L53" i="49"/>
  <c r="L65" i="49" s="1"/>
  <c r="D53" i="49"/>
  <c r="D65" i="49" s="1"/>
  <c r="K53" i="49"/>
  <c r="K65" i="49" s="1"/>
  <c r="K45" i="49"/>
  <c r="K57" i="49" s="1"/>
  <c r="D33" i="49"/>
  <c r="J45" i="49"/>
  <c r="J57" i="49" s="1"/>
  <c r="I45" i="49"/>
  <c r="I57" i="49" s="1"/>
  <c r="H45" i="49"/>
  <c r="H57" i="49" s="1"/>
  <c r="G45" i="49"/>
  <c r="G57" i="49" s="1"/>
  <c r="F45" i="49"/>
  <c r="F57" i="49" s="1"/>
  <c r="M45" i="49"/>
  <c r="M57" i="49" s="1"/>
  <c r="D45" i="49"/>
  <c r="D57" i="49" s="1"/>
  <c r="L45" i="49"/>
  <c r="L57" i="49" s="1"/>
  <c r="K52" i="48"/>
  <c r="K64" i="48" s="1"/>
  <c r="J52" i="48"/>
  <c r="J64" i="48" s="1"/>
  <c r="D40" i="48"/>
  <c r="I52" i="48"/>
  <c r="I64" i="48" s="1"/>
  <c r="H52" i="48"/>
  <c r="H64" i="48" s="1"/>
  <c r="G52" i="48"/>
  <c r="G64" i="48" s="1"/>
  <c r="F52" i="48"/>
  <c r="F64" i="48" s="1"/>
  <c r="E52" i="48"/>
  <c r="E64" i="48" s="1"/>
  <c r="M52" i="48"/>
  <c r="M64" i="48" s="1"/>
  <c r="D52" i="48"/>
  <c r="D64" i="48" s="1"/>
  <c r="D47" i="46"/>
  <c r="D59" i="46" s="1"/>
  <c r="H44" i="46"/>
  <c r="H56" i="46" s="1"/>
  <c r="D46" i="46"/>
  <c r="D58" i="46" s="1"/>
  <c r="G44" i="46"/>
  <c r="G56" i="46" s="1"/>
  <c r="J44" i="46"/>
  <c r="J56" i="46" s="1"/>
  <c r="D53" i="46"/>
  <c r="D65" i="46" s="1"/>
  <c r="D45" i="46"/>
  <c r="D57" i="46" s="1"/>
  <c r="F44" i="46"/>
  <c r="F56" i="46" s="1"/>
  <c r="D52" i="46"/>
  <c r="D64" i="46" s="1"/>
  <c r="M44" i="46"/>
  <c r="M56" i="46" s="1"/>
  <c r="E44" i="46"/>
  <c r="E56" i="46" s="1"/>
  <c r="D49" i="46"/>
  <c r="D61" i="46" s="1"/>
  <c r="D51" i="46"/>
  <c r="D63" i="46" s="1"/>
  <c r="L44" i="46"/>
  <c r="L56" i="46" s="1"/>
  <c r="D50" i="46"/>
  <c r="D62" i="46" s="1"/>
  <c r="K44" i="46"/>
  <c r="K56" i="46" s="1"/>
  <c r="D32" i="46"/>
  <c r="D48" i="46"/>
  <c r="D60" i="46" s="1"/>
  <c r="I44" i="46"/>
  <c r="I56" i="46" s="1"/>
  <c r="H37" i="52"/>
  <c r="H44" i="52" s="1"/>
  <c r="F37" i="52"/>
  <c r="F44" i="52" s="1"/>
  <c r="D30" i="52"/>
  <c r="E37" i="52"/>
  <c r="E44" i="52" s="1"/>
  <c r="D37" i="52"/>
  <c r="D44" i="52" s="1"/>
  <c r="F34" i="54"/>
  <c r="F41" i="54" s="1"/>
  <c r="E34" i="54"/>
  <c r="E41" i="54" s="1"/>
  <c r="H34" i="54"/>
  <c r="H41" i="54" s="1"/>
  <c r="D27" i="54"/>
  <c r="G34" i="54"/>
  <c r="G41" i="54" s="1"/>
  <c r="D36" i="53"/>
  <c r="D43" i="53" s="1"/>
  <c r="D29" i="53"/>
  <c r="H36" i="53"/>
  <c r="H43" i="53" s="1"/>
  <c r="G36" i="53"/>
  <c r="G43" i="53" s="1"/>
  <c r="E36" i="53"/>
  <c r="E43" i="53" s="1"/>
  <c r="D29" i="52"/>
  <c r="H36" i="52"/>
  <c r="H43" i="52" s="1"/>
  <c r="G36" i="52"/>
  <c r="G43" i="52" s="1"/>
  <c r="E36" i="52"/>
  <c r="E43" i="52" s="1"/>
  <c r="D36" i="52"/>
  <c r="D43" i="52" s="1"/>
  <c r="G38" i="50"/>
  <c r="G45" i="50" s="1"/>
  <c r="F38" i="50"/>
  <c r="F45" i="50" s="1"/>
  <c r="E38" i="50"/>
  <c r="E45" i="50" s="1"/>
  <c r="D38" i="50"/>
  <c r="D45" i="50" s="1"/>
  <c r="D31" i="50"/>
  <c r="E36" i="54"/>
  <c r="E43" i="54" s="1"/>
  <c r="D36" i="54"/>
  <c r="D43" i="54" s="1"/>
  <c r="D29" i="54"/>
  <c r="H36" i="54"/>
  <c r="H43" i="54" s="1"/>
  <c r="G36" i="54"/>
  <c r="G43" i="54" s="1"/>
  <c r="H35" i="52"/>
  <c r="H42" i="52" s="1"/>
  <c r="G35" i="52"/>
  <c r="G42" i="52" s="1"/>
  <c r="F35" i="52"/>
  <c r="F42" i="52" s="1"/>
  <c r="D35" i="52"/>
  <c r="D42" i="52" s="1"/>
  <c r="D28" i="52"/>
  <c r="D29" i="51"/>
  <c r="H36" i="51"/>
  <c r="H43" i="51" s="1"/>
  <c r="G36" i="51"/>
  <c r="G43" i="51" s="1"/>
  <c r="E36" i="51"/>
  <c r="E43" i="51" s="1"/>
  <c r="D36" i="51"/>
  <c r="D43" i="51" s="1"/>
  <c r="E37" i="50"/>
  <c r="E44" i="50" s="1"/>
  <c r="D37" i="50"/>
  <c r="D44" i="50" s="1"/>
  <c r="H37" i="50"/>
  <c r="H44" i="50" s="1"/>
  <c r="F37" i="50"/>
  <c r="F44" i="50" s="1"/>
  <c r="D30" i="50"/>
  <c r="G35" i="51"/>
  <c r="G42" i="51" s="1"/>
  <c r="F35" i="51"/>
  <c r="F42" i="51" s="1"/>
  <c r="D35" i="51"/>
  <c r="D42" i="51" s="1"/>
  <c r="D28" i="51"/>
  <c r="H35" i="51"/>
  <c r="H42" i="51" s="1"/>
  <c r="H34" i="52"/>
  <c r="H41" i="52" s="1"/>
  <c r="D27" i="52"/>
  <c r="G34" i="52"/>
  <c r="G41" i="52" s="1"/>
  <c r="F34" i="52"/>
  <c r="F41" i="52" s="1"/>
  <c r="E34" i="52"/>
  <c r="E41" i="52" s="1"/>
  <c r="H37" i="53"/>
  <c r="H44" i="53" s="1"/>
  <c r="F37" i="53"/>
  <c r="F44" i="53" s="1"/>
  <c r="D30" i="53"/>
  <c r="E37" i="53"/>
  <c r="E44" i="53" s="1"/>
  <c r="D37" i="53"/>
  <c r="D44" i="53" s="1"/>
  <c r="H35" i="54"/>
  <c r="H42" i="54" s="1"/>
  <c r="G35" i="54"/>
  <c r="G42" i="54" s="1"/>
  <c r="F35" i="54"/>
  <c r="F42" i="54" s="1"/>
  <c r="D35" i="54"/>
  <c r="D42" i="54" s="1"/>
  <c r="D28" i="54"/>
  <c r="E34" i="53"/>
  <c r="E41" i="53" s="1"/>
  <c r="H34" i="53"/>
  <c r="H41" i="53" s="1"/>
  <c r="D27" i="53"/>
  <c r="G34" i="53"/>
  <c r="G41" i="53" s="1"/>
  <c r="F34" i="53"/>
  <c r="F41" i="53" s="1"/>
  <c r="F37" i="51"/>
  <c r="F44" i="51" s="1"/>
  <c r="D30" i="51"/>
  <c r="E37" i="51"/>
  <c r="E44" i="51" s="1"/>
  <c r="D37" i="51"/>
  <c r="D44" i="51" s="1"/>
  <c r="H37" i="51"/>
  <c r="H44" i="51" s="1"/>
  <c r="D29" i="50"/>
  <c r="H36" i="50"/>
  <c r="H43" i="50" s="1"/>
  <c r="G36" i="50"/>
  <c r="G43" i="50" s="1"/>
  <c r="E36" i="50"/>
  <c r="E43" i="50" s="1"/>
  <c r="D36" i="50"/>
  <c r="D43" i="50" s="1"/>
  <c r="G38" i="51"/>
  <c r="G45" i="51" s="1"/>
  <c r="F38" i="51"/>
  <c r="F45" i="51" s="1"/>
  <c r="E38" i="51"/>
  <c r="E45" i="51" s="1"/>
  <c r="D38" i="51"/>
  <c r="D45" i="51" s="1"/>
  <c r="D31" i="51"/>
  <c r="E38" i="54"/>
  <c r="E45" i="54" s="1"/>
  <c r="D38" i="54"/>
  <c r="D45" i="54" s="1"/>
  <c r="D31" i="54"/>
  <c r="G38" i="54"/>
  <c r="G45" i="54" s="1"/>
  <c r="F38" i="54"/>
  <c r="F45" i="54" s="1"/>
  <c r="D31" i="52"/>
  <c r="G38" i="52"/>
  <c r="G45" i="52" s="1"/>
  <c r="F38" i="52"/>
  <c r="F45" i="52" s="1"/>
  <c r="E38" i="52"/>
  <c r="E45" i="52" s="1"/>
  <c r="D38" i="52"/>
  <c r="D45" i="52" s="1"/>
  <c r="H34" i="51"/>
  <c r="H41" i="51" s="1"/>
  <c r="D27" i="51"/>
  <c r="G34" i="51"/>
  <c r="G41" i="51" s="1"/>
  <c r="F34" i="51"/>
  <c r="F41" i="51" s="1"/>
  <c r="E34" i="51"/>
  <c r="E41" i="51" s="1"/>
  <c r="H34" i="50"/>
  <c r="H41" i="50" s="1"/>
  <c r="D27" i="50"/>
  <c r="G34" i="50"/>
  <c r="G41" i="50" s="1"/>
  <c r="F34" i="50"/>
  <c r="F41" i="50" s="1"/>
  <c r="E34" i="50"/>
  <c r="E41" i="50" s="1"/>
  <c r="H35" i="53"/>
  <c r="H42" i="53" s="1"/>
  <c r="G35" i="53"/>
  <c r="G42" i="53" s="1"/>
  <c r="F35" i="53"/>
  <c r="F42" i="53" s="1"/>
  <c r="D35" i="53"/>
  <c r="D42" i="53" s="1"/>
  <c r="D28" i="53"/>
  <c r="H37" i="54"/>
  <c r="H44" i="54" s="1"/>
  <c r="F37" i="54"/>
  <c r="F44" i="54" s="1"/>
  <c r="D30" i="54"/>
  <c r="E37" i="54"/>
  <c r="E44" i="54" s="1"/>
  <c r="D37" i="54"/>
  <c r="D44" i="54" s="1"/>
  <c r="D38" i="53"/>
  <c r="D45" i="53" s="1"/>
  <c r="D31" i="53"/>
  <c r="G38" i="53"/>
  <c r="G45" i="53" s="1"/>
  <c r="F38" i="53"/>
  <c r="F45" i="53" s="1"/>
  <c r="E38" i="53"/>
  <c r="E45" i="53" s="1"/>
  <c r="F35" i="50"/>
  <c r="F42" i="50" s="1"/>
  <c r="D35" i="50"/>
  <c r="D42" i="50" s="1"/>
  <c r="D28" i="50"/>
  <c r="H35" i="50"/>
  <c r="H42" i="50" s="1"/>
  <c r="G35" i="50"/>
  <c r="G42" i="50" s="1"/>
  <c r="F28" i="70" l="1"/>
  <c r="F35" i="70" s="1"/>
  <c r="H28" i="70"/>
  <c r="H35" i="70" s="1"/>
  <c r="E23" i="70"/>
  <c r="E31" i="70"/>
  <c r="F21" i="70"/>
  <c r="E29" i="70"/>
  <c r="H21" i="70"/>
  <c r="E30" i="70"/>
  <c r="D28" i="70"/>
  <c r="E24" i="70"/>
  <c r="G21" i="70"/>
  <c r="G35" i="70" s="1"/>
  <c r="D21" i="70"/>
  <c r="G32" i="73"/>
  <c r="E37" i="70"/>
  <c r="E38" i="89"/>
  <c r="E36" i="128"/>
  <c r="H36" i="70"/>
  <c r="E35" i="90"/>
  <c r="D34" i="90"/>
  <c r="G34" i="129"/>
  <c r="H34" i="70"/>
  <c r="H34" i="89"/>
  <c r="F38" i="70"/>
  <c r="F35" i="129"/>
  <c r="F33" i="129"/>
  <c r="F38" i="128"/>
  <c r="E26" i="120"/>
  <c r="G14" i="88"/>
  <c r="F27" i="91"/>
  <c r="E27" i="91"/>
  <c r="D33" i="90"/>
  <c r="H37" i="70"/>
  <c r="D35" i="128"/>
  <c r="G35" i="128"/>
  <c r="G38" i="70"/>
  <c r="D33" i="129"/>
  <c r="G34" i="90"/>
  <c r="E34" i="128"/>
  <c r="H34" i="128"/>
  <c r="E36" i="89"/>
  <c r="E38" i="128"/>
  <c r="D38" i="128"/>
  <c r="F35" i="89"/>
  <c r="D35" i="89"/>
  <c r="H36" i="128"/>
  <c r="E26" i="81"/>
  <c r="E22" i="87"/>
  <c r="E29" i="87" s="1"/>
  <c r="F22" i="87"/>
  <c r="F29" i="87" s="1"/>
  <c r="G22" i="87"/>
  <c r="G29" i="87" s="1"/>
  <c r="D22" i="87"/>
  <c r="D29" i="87" s="1"/>
  <c r="D28" i="130"/>
  <c r="J34" i="43"/>
  <c r="F14" i="127"/>
  <c r="G38" i="128"/>
  <c r="D38" i="89"/>
  <c r="E21" i="124"/>
  <c r="E28" i="124" s="1"/>
  <c r="H21" i="124"/>
  <c r="H28" i="124" s="1"/>
  <c r="D21" i="124"/>
  <c r="D28" i="124" s="1"/>
  <c r="F21" i="124"/>
  <c r="F28" i="124" s="1"/>
  <c r="H28" i="91"/>
  <c r="E27" i="130"/>
  <c r="F28" i="91"/>
  <c r="F26" i="91" s="1"/>
  <c r="F17" i="130"/>
  <c r="G35" i="89"/>
  <c r="F21" i="87"/>
  <c r="F28" i="87" s="1"/>
  <c r="H21" i="87"/>
  <c r="H28" i="87" s="1"/>
  <c r="E21" i="87"/>
  <c r="E28" i="87" s="1"/>
  <c r="D21" i="87"/>
  <c r="D28" i="87" s="1"/>
  <c r="E21" i="85"/>
  <c r="E28" i="85" s="1"/>
  <c r="H21" i="85"/>
  <c r="H28" i="85" s="1"/>
  <c r="F21" i="85"/>
  <c r="F28" i="85" s="1"/>
  <c r="D21" i="85"/>
  <c r="D28" i="85" s="1"/>
  <c r="D18" i="130"/>
  <c r="D28" i="91"/>
  <c r="G20" i="85"/>
  <c r="G27" i="85" s="1"/>
  <c r="D20" i="85"/>
  <c r="D27" i="85" s="1"/>
  <c r="E20" i="85"/>
  <c r="E27" i="85" s="1"/>
  <c r="H20" i="85"/>
  <c r="H27" i="85" s="1"/>
  <c r="E18" i="91"/>
  <c r="H35" i="89"/>
  <c r="F21" i="67"/>
  <c r="F28" i="67" s="1"/>
  <c r="F38" i="89"/>
  <c r="G18" i="91"/>
  <c r="G17" i="130"/>
  <c r="F27" i="130"/>
  <c r="E34" i="89"/>
  <c r="F33" i="90"/>
  <c r="G33" i="129"/>
  <c r="H21" i="67"/>
  <c r="H28" i="67" s="1"/>
  <c r="G38" i="89"/>
  <c r="G18" i="130"/>
  <c r="H18" i="91"/>
  <c r="H28" i="130"/>
  <c r="F19" i="126"/>
  <c r="F26" i="126" s="1"/>
  <c r="H19" i="126"/>
  <c r="H26" i="126" s="1"/>
  <c r="G19" i="126"/>
  <c r="G26" i="126" s="1"/>
  <c r="D19" i="126"/>
  <c r="D26" i="126" s="1"/>
  <c r="G18" i="124"/>
  <c r="G25" i="124" s="1"/>
  <c r="E18" i="124"/>
  <c r="E25" i="124" s="1"/>
  <c r="F18" i="124"/>
  <c r="F25" i="124" s="1"/>
  <c r="H18" i="124"/>
  <c r="H25" i="124" s="1"/>
  <c r="F18" i="87"/>
  <c r="F25" i="87" s="1"/>
  <c r="G18" i="87"/>
  <c r="G25" i="87" s="1"/>
  <c r="H18" i="87"/>
  <c r="H25" i="87" s="1"/>
  <c r="E18" i="87"/>
  <c r="E25" i="87" s="1"/>
  <c r="F18" i="130"/>
  <c r="E18" i="130"/>
  <c r="G28" i="130"/>
  <c r="E19" i="69"/>
  <c r="E17" i="91"/>
  <c r="E21" i="126"/>
  <c r="E28" i="126" s="1"/>
  <c r="D21" i="126"/>
  <c r="D28" i="126" s="1"/>
  <c r="H21" i="126"/>
  <c r="H28" i="126" s="1"/>
  <c r="F21" i="126"/>
  <c r="F28" i="126" s="1"/>
  <c r="E21" i="67"/>
  <c r="E28" i="67" s="1"/>
  <c r="H17" i="91"/>
  <c r="E34" i="129"/>
  <c r="G31" i="45"/>
  <c r="G35" i="43" s="1"/>
  <c r="H37" i="89"/>
  <c r="G17" i="91"/>
  <c r="D22" i="126"/>
  <c r="D29" i="126" s="1"/>
  <c r="G22" i="126"/>
  <c r="G29" i="126" s="1"/>
  <c r="F22" i="126"/>
  <c r="F29" i="126" s="1"/>
  <c r="E22" i="126"/>
  <c r="E29" i="126" s="1"/>
  <c r="G18" i="85"/>
  <c r="G25" i="85" s="1"/>
  <c r="F18" i="85"/>
  <c r="F25" i="85" s="1"/>
  <c r="E18" i="85"/>
  <c r="E25" i="85" s="1"/>
  <c r="H18" i="85"/>
  <c r="H25" i="85" s="1"/>
  <c r="G18" i="126"/>
  <c r="G25" i="126" s="1"/>
  <c r="E18" i="126"/>
  <c r="E25" i="126" s="1"/>
  <c r="H18" i="126"/>
  <c r="H25" i="126" s="1"/>
  <c r="F18" i="126"/>
  <c r="F25" i="126" s="1"/>
  <c r="F28" i="130"/>
  <c r="D19" i="124"/>
  <c r="D26" i="124" s="1"/>
  <c r="H19" i="124"/>
  <c r="H26" i="124" s="1"/>
  <c r="F19" i="124"/>
  <c r="F26" i="124" s="1"/>
  <c r="G19" i="124"/>
  <c r="G26" i="124" s="1"/>
  <c r="E32" i="90"/>
  <c r="E19" i="82"/>
  <c r="H36" i="89"/>
  <c r="G22" i="85"/>
  <c r="G29" i="85" s="1"/>
  <c r="E22" i="85"/>
  <c r="E29" i="85" s="1"/>
  <c r="F22" i="85"/>
  <c r="F29" i="85" s="1"/>
  <c r="D22" i="85"/>
  <c r="D29" i="85" s="1"/>
  <c r="D34" i="129"/>
  <c r="D27" i="91"/>
  <c r="F18" i="91"/>
  <c r="E34" i="90"/>
  <c r="G27" i="91"/>
  <c r="F31" i="45"/>
  <c r="G34" i="43" s="1"/>
  <c r="F22" i="124"/>
  <c r="F29" i="124" s="1"/>
  <c r="D22" i="124"/>
  <c r="D29" i="124" s="1"/>
  <c r="E22" i="124"/>
  <c r="E29" i="124" s="1"/>
  <c r="G22" i="124"/>
  <c r="G29" i="124" s="1"/>
  <c r="E28" i="91"/>
  <c r="E26" i="91" s="1"/>
  <c r="E20" i="87"/>
  <c r="E27" i="87" s="1"/>
  <c r="D20" i="87"/>
  <c r="D27" i="87" s="1"/>
  <c r="H20" i="87"/>
  <c r="H27" i="87" s="1"/>
  <c r="G20" i="87"/>
  <c r="G27" i="87" s="1"/>
  <c r="F35" i="90"/>
  <c r="F35" i="128"/>
  <c r="E37" i="89"/>
  <c r="G27" i="130"/>
  <c r="H27" i="130"/>
  <c r="E28" i="130"/>
  <c r="D18" i="91"/>
  <c r="D17" i="130"/>
  <c r="G31" i="130"/>
  <c r="E20" i="124"/>
  <c r="E27" i="124" s="1"/>
  <c r="G20" i="124"/>
  <c r="G27" i="124" s="1"/>
  <c r="D20" i="124"/>
  <c r="D27" i="124" s="1"/>
  <c r="H20" i="124"/>
  <c r="H27" i="124" s="1"/>
  <c r="D19" i="85"/>
  <c r="D26" i="85" s="1"/>
  <c r="H19" i="85"/>
  <c r="H26" i="85" s="1"/>
  <c r="F19" i="85"/>
  <c r="F26" i="85" s="1"/>
  <c r="G19" i="85"/>
  <c r="G26" i="85" s="1"/>
  <c r="H35" i="128"/>
  <c r="G33" i="90"/>
  <c r="H18" i="130"/>
  <c r="H17" i="130"/>
  <c r="H27" i="91"/>
  <c r="F19" i="87"/>
  <c r="F26" i="87" s="1"/>
  <c r="G19" i="87"/>
  <c r="G26" i="87" s="1"/>
  <c r="D19" i="87"/>
  <c r="D26" i="87" s="1"/>
  <c r="H19" i="87"/>
  <c r="H26" i="87" s="1"/>
  <c r="D17" i="91"/>
  <c r="D27" i="130"/>
  <c r="E32" i="129"/>
  <c r="G20" i="126"/>
  <c r="G27" i="126" s="1"/>
  <c r="D20" i="126"/>
  <c r="D27" i="126" s="1"/>
  <c r="H20" i="126"/>
  <c r="H27" i="126" s="1"/>
  <c r="E20" i="126"/>
  <c r="E27" i="126" s="1"/>
  <c r="F17" i="91"/>
  <c r="E17" i="130"/>
  <c r="G28" i="91"/>
  <c r="F14" i="88"/>
  <c r="E25" i="81" s="1"/>
  <c r="E36" i="70"/>
  <c r="G14" i="68"/>
  <c r="E14" i="68"/>
  <c r="G48" i="43"/>
  <c r="E38" i="70"/>
  <c r="D35" i="70"/>
  <c r="G34" i="73"/>
  <c r="F32" i="73"/>
  <c r="E32" i="73"/>
  <c r="D33" i="73"/>
  <c r="F35" i="73"/>
  <c r="E35" i="73"/>
  <c r="D34" i="73"/>
  <c r="F33" i="73"/>
  <c r="G33" i="73"/>
  <c r="E34" i="73"/>
  <c r="E26" i="42"/>
  <c r="G18" i="39"/>
  <c r="E18" i="39"/>
  <c r="F18" i="39"/>
  <c r="H18" i="39"/>
  <c r="E22" i="39"/>
  <c r="F22" i="39"/>
  <c r="D22" i="39"/>
  <c r="G22" i="39"/>
  <c r="H20" i="39"/>
  <c r="G20" i="39"/>
  <c r="D20" i="39"/>
  <c r="E20" i="39"/>
  <c r="H21" i="39"/>
  <c r="F21" i="39"/>
  <c r="D21" i="39"/>
  <c r="E21" i="39"/>
  <c r="D19" i="39"/>
  <c r="G19" i="39"/>
  <c r="H19" i="39"/>
  <c r="F19" i="39"/>
  <c r="H20" i="67"/>
  <c r="H27" i="67" s="1"/>
  <c r="D20" i="67"/>
  <c r="D27" i="67" s="1"/>
  <c r="E20" i="67"/>
  <c r="E27" i="67" s="1"/>
  <c r="G20" i="67"/>
  <c r="G27" i="67" s="1"/>
  <c r="D22" i="67"/>
  <c r="D29" i="67" s="1"/>
  <c r="G22" i="67"/>
  <c r="G29" i="67" s="1"/>
  <c r="E22" i="67"/>
  <c r="E29" i="67" s="1"/>
  <c r="F22" i="67"/>
  <c r="F29" i="67" s="1"/>
  <c r="E18" i="67"/>
  <c r="E25" i="67" s="1"/>
  <c r="H18" i="67"/>
  <c r="H25" i="67" s="1"/>
  <c r="G18" i="67"/>
  <c r="G25" i="67" s="1"/>
  <c r="F18" i="67"/>
  <c r="F25" i="67" s="1"/>
  <c r="D21" i="67"/>
  <c r="D28" i="67" s="1"/>
  <c r="H19" i="67"/>
  <c r="H26" i="67" s="1"/>
  <c r="F19" i="67"/>
  <c r="F26" i="67" s="1"/>
  <c r="G19" i="67"/>
  <c r="G26" i="67" s="1"/>
  <c r="D19" i="67"/>
  <c r="D26" i="67" s="1"/>
  <c r="H18" i="45"/>
  <c r="G17" i="45"/>
  <c r="E18" i="45"/>
  <c r="F17" i="45"/>
  <c r="G18" i="45"/>
  <c r="F18" i="45"/>
  <c r="D17" i="45"/>
  <c r="H17" i="45"/>
  <c r="E17" i="45"/>
  <c r="D18" i="45"/>
  <c r="E28" i="45"/>
  <c r="F28" i="45"/>
  <c r="G28" i="45"/>
  <c r="D28" i="45"/>
  <c r="H28" i="45"/>
  <c r="D27" i="45"/>
  <c r="G27" i="45"/>
  <c r="F27" i="45"/>
  <c r="E27" i="45"/>
  <c r="H27" i="45"/>
  <c r="E20" i="121" l="1"/>
  <c r="E18" i="121" s="1"/>
  <c r="J43" i="43" s="1"/>
  <c r="D26" i="130"/>
  <c r="J26" i="43" s="1"/>
  <c r="E24" i="81"/>
  <c r="D31" i="43" s="1"/>
  <c r="D26" i="91"/>
  <c r="F14" i="68"/>
  <c r="E25" i="42" s="1"/>
  <c r="E24" i="42" s="1"/>
  <c r="G31" i="43" s="1"/>
  <c r="G26" i="130"/>
  <c r="J29" i="43" s="1"/>
  <c r="D16" i="130"/>
  <c r="D14" i="124" s="1"/>
  <c r="G26" i="91"/>
  <c r="D29" i="43" s="1"/>
  <c r="H16" i="91"/>
  <c r="D18" i="43" s="1"/>
  <c r="D20" i="121"/>
  <c r="D18" i="121" s="1"/>
  <c r="J37" i="43" s="1"/>
  <c r="H16" i="130"/>
  <c r="J18" i="43" s="1"/>
  <c r="G16" i="91"/>
  <c r="D17" i="43" s="1"/>
  <c r="E20" i="82"/>
  <c r="E18" i="82" s="1"/>
  <c r="D43" i="43" s="1"/>
  <c r="D28" i="43"/>
  <c r="F14" i="87"/>
  <c r="E25" i="120"/>
  <c r="E24" i="120" s="1"/>
  <c r="J31" i="43" s="1"/>
  <c r="F16" i="91"/>
  <c r="D26" i="43"/>
  <c r="D14" i="87"/>
  <c r="E16" i="91"/>
  <c r="D20" i="120"/>
  <c r="F16" i="130"/>
  <c r="G14" i="127"/>
  <c r="J35" i="43"/>
  <c r="D27" i="43"/>
  <c r="E14" i="87"/>
  <c r="F26" i="130"/>
  <c r="E26" i="130"/>
  <c r="D16" i="91"/>
  <c r="G16" i="130"/>
  <c r="H26" i="91"/>
  <c r="D26" i="120"/>
  <c r="E16" i="130"/>
  <c r="H26" i="130"/>
  <c r="D26" i="81"/>
  <c r="D20" i="82"/>
  <c r="D18" i="82" s="1"/>
  <c r="D37" i="43" s="1"/>
  <c r="D20" i="81"/>
  <c r="D20" i="69"/>
  <c r="D18" i="69" s="1"/>
  <c r="G37" i="43" s="1"/>
  <c r="E20" i="69"/>
  <c r="E18" i="69" s="1"/>
  <c r="G43" i="43" s="1"/>
  <c r="D26" i="42"/>
  <c r="H16" i="45"/>
  <c r="G18" i="43" s="1"/>
  <c r="D16" i="45"/>
  <c r="G14" i="43" s="1"/>
  <c r="E16" i="45"/>
  <c r="G15" i="43" s="1"/>
  <c r="G26" i="45"/>
  <c r="G29" i="43" s="1"/>
  <c r="D26" i="45"/>
  <c r="G26" i="43" s="1"/>
  <c r="E26" i="45"/>
  <c r="G27" i="43" s="1"/>
  <c r="F26" i="45"/>
  <c r="G28" i="43" s="1"/>
  <c r="H26" i="45"/>
  <c r="G30" i="43" s="1"/>
  <c r="J36" i="43" l="1"/>
  <c r="D14" i="126"/>
  <c r="J14" i="43"/>
  <c r="G14" i="126"/>
  <c r="G14" i="87"/>
  <c r="H14" i="85"/>
  <c r="G14" i="85"/>
  <c r="H14" i="124"/>
  <c r="D36" i="43"/>
  <c r="J27" i="43"/>
  <c r="E14" i="126"/>
  <c r="J16" i="43"/>
  <c r="F14" i="124"/>
  <c r="D15" i="43"/>
  <c r="E14" i="85"/>
  <c r="J15" i="43"/>
  <c r="E14" i="124"/>
  <c r="D16" i="43"/>
  <c r="F14" i="85"/>
  <c r="J30" i="43"/>
  <c r="H14" i="126"/>
  <c r="D30" i="43"/>
  <c r="H14" i="87"/>
  <c r="J17" i="43"/>
  <c r="G14" i="124"/>
  <c r="J28" i="43"/>
  <c r="F14" i="126"/>
  <c r="D14" i="43"/>
  <c r="D14" i="85"/>
  <c r="G36" i="43"/>
  <c r="E14" i="39"/>
  <c r="H14" i="39"/>
  <c r="D14" i="39"/>
  <c r="H14" i="67"/>
  <c r="F14" i="67"/>
  <c r="D14" i="67"/>
  <c r="G14" i="67"/>
  <c r="E14" i="67"/>
  <c r="D25" i="120" l="1"/>
  <c r="D24" i="120" s="1"/>
  <c r="J25" i="43" s="1"/>
  <c r="J24" i="43" s="1"/>
  <c r="D25" i="81"/>
  <c r="D24" i="81" s="1"/>
  <c r="D25" i="43" s="1"/>
  <c r="D24" i="43" s="1"/>
  <c r="D19" i="120"/>
  <c r="D18" i="120" s="1"/>
  <c r="J13" i="43" s="1"/>
  <c r="D19" i="81"/>
  <c r="D18" i="81" s="1"/>
  <c r="D13" i="43" s="1"/>
  <c r="D25" i="42"/>
  <c r="D24" i="42" s="1"/>
  <c r="G25" i="43" s="1"/>
  <c r="H28" i="39"/>
  <c r="G24" i="43" l="1"/>
  <c r="G29" i="39"/>
  <c r="F28" i="39"/>
  <c r="F29" i="39"/>
  <c r="G27" i="39"/>
  <c r="H27" i="39"/>
  <c r="F17" i="21" l="1"/>
  <c r="D15" i="125" l="1"/>
  <c r="D15" i="86"/>
  <c r="D22" i="91"/>
  <c r="D21" i="91" s="1"/>
  <c r="D22" i="130"/>
  <c r="D21" i="130" s="1"/>
  <c r="D22" i="45"/>
  <c r="D21" i="45" s="1"/>
  <c r="G20" i="43" s="1"/>
  <c r="D15" i="66"/>
  <c r="G16" i="45"/>
  <c r="G17" i="43" s="1"/>
  <c r="J20" i="43" l="1"/>
  <c r="D14" i="125"/>
  <c r="E19" i="120" s="1"/>
  <c r="D20" i="43"/>
  <c r="D14" i="86"/>
  <c r="E19" i="81" s="1"/>
  <c r="D21" i="86"/>
  <c r="D27" i="86" s="1"/>
  <c r="D20" i="86"/>
  <c r="D26" i="86" s="1"/>
  <c r="G18" i="86"/>
  <c r="G24" i="86" s="1"/>
  <c r="F18" i="86"/>
  <c r="F24" i="86" s="1"/>
  <c r="E18" i="86"/>
  <c r="E24" i="86" s="1"/>
  <c r="D19" i="86"/>
  <c r="D25" i="86" s="1"/>
  <c r="E18" i="125"/>
  <c r="E24" i="125" s="1"/>
  <c r="F18" i="125"/>
  <c r="F24" i="125" s="1"/>
  <c r="G18" i="125"/>
  <c r="G24" i="125" s="1"/>
  <c r="D21" i="125"/>
  <c r="D27" i="125" s="1"/>
  <c r="D20" i="125"/>
  <c r="D26" i="125" s="1"/>
  <c r="D19" i="125"/>
  <c r="D25" i="125" s="1"/>
  <c r="D14" i="66"/>
  <c r="E19" i="42" s="1"/>
  <c r="G14" i="39"/>
  <c r="H26" i="39"/>
  <c r="E20" i="81" l="1"/>
  <c r="E18" i="81" s="1"/>
  <c r="D19" i="43" s="1"/>
  <c r="D12" i="43" s="1"/>
  <c r="D51" i="43" s="1"/>
  <c r="E20" i="120"/>
  <c r="E18" i="120" s="1"/>
  <c r="J19" i="43" s="1"/>
  <c r="J12" i="43" s="1"/>
  <c r="J51" i="43" s="1"/>
  <c r="E28" i="39"/>
  <c r="F26" i="39"/>
  <c r="E29" i="39"/>
  <c r="G26" i="39"/>
  <c r="E27" i="39"/>
  <c r="H25" i="39" l="1"/>
  <c r="D29" i="39"/>
  <c r="D28" i="39"/>
  <c r="E25" i="39"/>
  <c r="D26" i="39"/>
  <c r="G25" i="39"/>
  <c r="F25" i="39"/>
  <c r="D27" i="39"/>
  <c r="D20" i="42" l="1"/>
  <c r="F16" i="45"/>
  <c r="G16" i="43" s="1"/>
  <c r="F14" i="39" l="1"/>
  <c r="D19" i="42" s="1"/>
  <c r="D18" i="42" s="1"/>
  <c r="G13" i="43" s="1"/>
  <c r="F18" i="66" l="1"/>
  <c r="F24" i="66" s="1"/>
  <c r="G18" i="66"/>
  <c r="G24" i="66" s="1"/>
  <c r="E18" i="66"/>
  <c r="E24" i="66" s="1"/>
  <c r="D21" i="66"/>
  <c r="D27" i="66" s="1"/>
  <c r="D20" i="66"/>
  <c r="D26" i="66" s="1"/>
  <c r="D19" i="66"/>
  <c r="D25" i="66" s="1"/>
  <c r="E20" i="42" l="1"/>
  <c r="E18" i="42" s="1"/>
  <c r="G19" i="43" s="1"/>
  <c r="G12" i="43" l="1"/>
  <c r="G51" i="43" l="1"/>
  <c r="D47" i="41" s="1"/>
  <c r="D9" i="41" l="1"/>
  <c r="D10" i="41"/>
  <c r="D22" i="41"/>
  <c r="D34" i="41"/>
  <c r="D46" i="41"/>
  <c r="D23" i="41"/>
  <c r="D35" i="41"/>
  <c r="D8" i="41"/>
  <c r="D36" i="41"/>
  <c r="D25" i="41"/>
  <c r="D37" i="41"/>
  <c r="D11" i="41"/>
  <c r="D12" i="41"/>
  <c r="D13" i="41"/>
  <c r="D14" i="41"/>
  <c r="D26" i="41"/>
  <c r="D38" i="41"/>
  <c r="D27" i="41"/>
  <c r="D39" i="41"/>
  <c r="D15" i="41"/>
  <c r="D16" i="41"/>
  <c r="D28" i="41"/>
  <c r="D40" i="41"/>
  <c r="D42" i="41"/>
  <c r="D17" i="41"/>
  <c r="D29" i="41"/>
  <c r="D41" i="41"/>
  <c r="D30" i="41"/>
  <c r="D31" i="41"/>
  <c r="D43" i="41"/>
  <c r="D18" i="41"/>
  <c r="D19" i="41"/>
  <c r="D20" i="41"/>
  <c r="D32" i="41"/>
  <c r="D44" i="41"/>
  <c r="D21" i="41"/>
  <c r="D33" i="41"/>
  <c r="D45" i="41"/>
  <c r="D24" i="41"/>
</calcChain>
</file>

<file path=xl/sharedStrings.xml><?xml version="1.0" encoding="utf-8"?>
<sst xmlns="http://schemas.openxmlformats.org/spreadsheetml/2006/main" count="12072" uniqueCount="1254">
  <si>
    <t>CptyType</t>
  </si>
  <si>
    <t>TradeID</t>
  </si>
  <si>
    <t>Product</t>
  </si>
  <si>
    <t>FRA791220419</t>
  </si>
  <si>
    <t>FRA</t>
  </si>
  <si>
    <t>FRA983936126</t>
  </si>
  <si>
    <t>FRA592133890</t>
  </si>
  <si>
    <t>FRA554616290</t>
  </si>
  <si>
    <t>FRA822851518</t>
  </si>
  <si>
    <t>IRS190841856</t>
  </si>
  <si>
    <t>IR Swap</t>
  </si>
  <si>
    <t>IRS399330126</t>
  </si>
  <si>
    <t>IRS233250637</t>
  </si>
  <si>
    <t>CS768096133</t>
  </si>
  <si>
    <t>Xccy Swap</t>
  </si>
  <si>
    <t>CS561670611</t>
  </si>
  <si>
    <t>CS931854092</t>
  </si>
  <si>
    <t>IRS307262619</t>
  </si>
  <si>
    <t>IRS686490893</t>
  </si>
  <si>
    <t>IRS682313805</t>
  </si>
  <si>
    <t>IRS545554400</t>
  </si>
  <si>
    <t>CS821810096</t>
  </si>
  <si>
    <t>CF832287444</t>
  </si>
  <si>
    <t>CapFloor</t>
  </si>
  <si>
    <t>CF670766805</t>
  </si>
  <si>
    <t>CF558972956</t>
  </si>
  <si>
    <t>CF994071627</t>
  </si>
  <si>
    <t>CF546911893</t>
  </si>
  <si>
    <t>CF798421943</t>
  </si>
  <si>
    <t>SWN651253389</t>
  </si>
  <si>
    <t>Xccy Swaption</t>
  </si>
  <si>
    <t>FXF690057364</t>
  </si>
  <si>
    <t>FX Fwd</t>
  </si>
  <si>
    <t>FXF811380623</t>
  </si>
  <si>
    <t>FXF313102980</t>
  </si>
  <si>
    <t>FXF168255439</t>
  </si>
  <si>
    <t>FXF177155290</t>
  </si>
  <si>
    <t>FXF598460264</t>
  </si>
  <si>
    <t>FXO271821100</t>
  </si>
  <si>
    <t>FX Option</t>
  </si>
  <si>
    <t>FXO136170122</t>
  </si>
  <si>
    <t>FXO676548755</t>
  </si>
  <si>
    <t>FXO403688438</t>
  </si>
  <si>
    <t>FXO302436425</t>
  </si>
  <si>
    <t>FXO920656386</t>
  </si>
  <si>
    <t>FXO931276392</t>
  </si>
  <si>
    <t>PRDC295207601</t>
  </si>
  <si>
    <t>PRDC Swap</t>
  </si>
  <si>
    <t>PRDC172891670</t>
  </si>
  <si>
    <t>PRDC666969162</t>
  </si>
  <si>
    <t>PRDC591610726</t>
  </si>
  <si>
    <t>PRDC213021841</t>
  </si>
  <si>
    <t>RA211261264</t>
  </si>
  <si>
    <t>Range Accrual Swap</t>
  </si>
  <si>
    <t>RA511169792</t>
  </si>
  <si>
    <t>RA488554347</t>
  </si>
  <si>
    <t>RA899728209</t>
  </si>
  <si>
    <t>Factor</t>
  </si>
  <si>
    <t>ValueType</t>
  </si>
  <si>
    <t>Value</t>
  </si>
  <si>
    <t>Risk Factor</t>
  </si>
  <si>
    <t>0.5 year</t>
  </si>
  <si>
    <t>1 year</t>
  </si>
  <si>
    <t>3 year</t>
  </si>
  <si>
    <t>5 year</t>
  </si>
  <si>
    <t>10 year</t>
  </si>
  <si>
    <t>Rw</t>
  </si>
  <si>
    <t>Bucket</t>
  </si>
  <si>
    <t>SA-WS</t>
  </si>
  <si>
    <t>Constants</t>
  </si>
  <si>
    <t>Reference</t>
  </si>
  <si>
    <t>Resulting Formula</t>
  </si>
  <si>
    <t>Kb</t>
  </si>
  <si>
    <t>(1)</t>
  </si>
  <si>
    <t>(2)</t>
  </si>
  <si>
    <t>(3)</t>
  </si>
  <si>
    <t>Bucket Aggregation intermediate calculations</t>
  </si>
  <si>
    <t>EUR</t>
  </si>
  <si>
    <t>Risk Weight (RW)</t>
  </si>
  <si>
    <t>Weighted sensitivity Calculations (By Counterparty/Bucket)</t>
  </si>
  <si>
    <t>Name</t>
  </si>
  <si>
    <t>Currencies</t>
  </si>
  <si>
    <t>USD</t>
  </si>
  <si>
    <t>GBP</t>
  </si>
  <si>
    <t>JPY</t>
  </si>
  <si>
    <t>AUD</t>
  </si>
  <si>
    <t>Correlation between risk factors</t>
  </si>
  <si>
    <t>Foreign exchange</t>
  </si>
  <si>
    <t>EUR/USD</t>
  </si>
  <si>
    <t>GBP/USD</t>
  </si>
  <si>
    <t>JPY/USD</t>
  </si>
  <si>
    <t>AUD/USD</t>
  </si>
  <si>
    <t>All</t>
  </si>
  <si>
    <t>Previous</t>
  </si>
  <si>
    <t>Next</t>
  </si>
  <si>
    <t>One level Up</t>
  </si>
  <si>
    <t>Fx</t>
  </si>
  <si>
    <t xml:space="preserve">Crossbucket correlation </t>
  </si>
  <si>
    <t>Delta</t>
  </si>
  <si>
    <t>Vega</t>
  </si>
  <si>
    <t>Total</t>
  </si>
  <si>
    <t>Delta Sensitivity</t>
  </si>
  <si>
    <t>Summary</t>
  </si>
  <si>
    <t>Vega Sensitivity</t>
  </si>
  <si>
    <t>Level</t>
  </si>
  <si>
    <t>Risk Type Level Aggregation</t>
  </si>
  <si>
    <t>Bucket Level Aggregation</t>
  </si>
  <si>
    <t>Delta Foreign Exchange</t>
  </si>
  <si>
    <t>Vega Foreign Exchange</t>
  </si>
  <si>
    <t>Intermediate calculations</t>
  </si>
  <si>
    <t>Risk Factor Level Calculations. Delta Sensitivity. Foreign Exchange</t>
  </si>
  <si>
    <t>General Interest Rate Risk</t>
  </si>
  <si>
    <t>Curvature</t>
  </si>
  <si>
    <t>Corporate</t>
  </si>
  <si>
    <t>DRC</t>
  </si>
  <si>
    <t>RRAO</t>
  </si>
  <si>
    <t>Sensitivity (PV)</t>
  </si>
  <si>
    <t>PRDC213021841.Delta|FX|JPY/USD|</t>
  </si>
  <si>
    <t>PRDC213021841.Delta|GIRR|JPY|20 year</t>
  </si>
  <si>
    <t>PRDC213021841.Delta|GIRR|JPY|30 year</t>
  </si>
  <si>
    <t>PRDC213021841.Delta|GIRR|JPY|0.25 year</t>
  </si>
  <si>
    <t>PRDC213021841.Delta|GIRR|JPY|0.5 year</t>
  </si>
  <si>
    <t>PRDC213021841.Delta|GIRR|JPY|1 year</t>
  </si>
  <si>
    <t>PRDC213021841.Delta|GIRR|JPY|2 year</t>
  </si>
  <si>
    <t>PRDC213021841.Delta|GIRR|JPY|3 year</t>
  </si>
  <si>
    <t>PRDC213021841.Delta|GIRR|JPY|5 year</t>
  </si>
  <si>
    <t>PRDC213021841.Delta|GIRR|JPY|10 year</t>
  </si>
  <si>
    <t>PRDC213021841.Delta|GIRR|JPY|15 year</t>
  </si>
  <si>
    <t>PRDC213021841.Delta|GIRR|USD|0.25 year</t>
  </si>
  <si>
    <t>PRDC213021841.Delta|GIRR|USD|0.5 year</t>
  </si>
  <si>
    <t>PRDC213021841.Delta|GIRR|USD|1 year</t>
  </si>
  <si>
    <t>PRDC213021841.Delta|GIRR|USD|2 year</t>
  </si>
  <si>
    <t>PRDC213021841.Delta|GIRR|USD|3 year</t>
  </si>
  <si>
    <t>PRDC213021841.Delta|GIRR|USD|5 year</t>
  </si>
  <si>
    <t>PRDC213021841.Delta|GIRR|USD|10 year</t>
  </si>
  <si>
    <t>PRDC213021841.Delta|GIRR|USD|15 year</t>
  </si>
  <si>
    <t>PRDC213021841.Delta|GIRR|USD|20 year</t>
  </si>
  <si>
    <t>PRDC213021841.Delta|GIRR|USD|30 year</t>
  </si>
  <si>
    <t>PRDC591610726.Delta|FX|JPY/USD|</t>
  </si>
  <si>
    <t>PRDC591610726.Delta|GIRR|JPY|20 year</t>
  </si>
  <si>
    <t>PRDC591610726.Delta|GIRR|JPY|30 year</t>
  </si>
  <si>
    <t>PRDC591610726.Delta|GIRR|JPY|0.25 year</t>
  </si>
  <si>
    <t>PRDC591610726.Delta|GIRR|JPY|0.5 year</t>
  </si>
  <si>
    <t>PRDC591610726.Delta|GIRR|JPY|1 year</t>
  </si>
  <si>
    <t>PRDC591610726.Delta|GIRR|JPY|2 year</t>
  </si>
  <si>
    <t>PRDC591610726.Delta|GIRR|JPY|3 year</t>
  </si>
  <si>
    <t>PRDC591610726.Delta|GIRR|JPY|5 year</t>
  </si>
  <si>
    <t>PRDC591610726.Delta|GIRR|JPY|10 year</t>
  </si>
  <si>
    <t>PRDC591610726.Delta|GIRR|JPY|15 year</t>
  </si>
  <si>
    <t>PRDC591610726.Delta|GIRR|USD|0.25 year</t>
  </si>
  <si>
    <t>PRDC591610726.Delta|GIRR|USD|0.5 year</t>
  </si>
  <si>
    <t>PRDC591610726.Delta|GIRR|USD|1 year</t>
  </si>
  <si>
    <t>PRDC591610726.Delta|GIRR|USD|2 year</t>
  </si>
  <si>
    <t>PRDC591610726.Delta|GIRR|USD|3 year</t>
  </si>
  <si>
    <t>PRDC591610726.Delta|GIRR|USD|5 year</t>
  </si>
  <si>
    <t>PRDC591610726.Delta|GIRR|USD|10 year</t>
  </si>
  <si>
    <t>PRDC591610726.Delta|GIRR|USD|15 year</t>
  </si>
  <si>
    <t>PRDC591610726.Delta|GIRR|USD|20 year</t>
  </si>
  <si>
    <t>PRDC591610726.Delta|GIRR|USD|30 year</t>
  </si>
  <si>
    <t>PRDC666969162.Delta|FX|JPY/USD|</t>
  </si>
  <si>
    <t>PRDC666969162.Delta|GIRR|JPY|20 year</t>
  </si>
  <si>
    <t>PRDC666969162.Delta|GIRR|JPY|30 year</t>
  </si>
  <si>
    <t>PRDC666969162.Delta|GIRR|JPY|0.25 year</t>
  </si>
  <si>
    <t>PRDC666969162.Delta|GIRR|JPY|0.5 year</t>
  </si>
  <si>
    <t>PRDC666969162.Delta|GIRR|JPY|1 year</t>
  </si>
  <si>
    <t>PRDC666969162.Delta|GIRR|JPY|2 year</t>
  </si>
  <si>
    <t>PRDC666969162.Delta|GIRR|JPY|3 year</t>
  </si>
  <si>
    <t>PRDC666969162.Delta|GIRR|JPY|5 year</t>
  </si>
  <si>
    <t>PRDC666969162.Delta|GIRR|JPY|10 year</t>
  </si>
  <si>
    <t>PRDC666969162.Delta|GIRR|JPY|15 year</t>
  </si>
  <si>
    <t>PRDC666969162.Delta|GIRR|USD|0.25 year</t>
  </si>
  <si>
    <t>PRDC666969162.Delta|GIRR|USD|0.5 year</t>
  </si>
  <si>
    <t>PRDC666969162.Delta|GIRR|USD|1 year</t>
  </si>
  <si>
    <t>PRDC666969162.Delta|GIRR|USD|2 year</t>
  </si>
  <si>
    <t>PRDC666969162.Delta|GIRR|USD|3 year</t>
  </si>
  <si>
    <t>PRDC666969162.Delta|GIRR|USD|5 year</t>
  </si>
  <si>
    <t>PRDC666969162.Delta|GIRR|USD|10 year</t>
  </si>
  <si>
    <t>PRDC666969162.Delta|GIRR|USD|15 year</t>
  </si>
  <si>
    <t>PRDC666969162.Delta|GIRR|USD|20 year</t>
  </si>
  <si>
    <t>PRDC666969162.Delta|GIRR|USD|30 year</t>
  </si>
  <si>
    <t>FXO931276392.Vega|FX|EUR/USD|5 year</t>
  </si>
  <si>
    <t>FXO931276392.Vega|FX|EUR/USD|10 year</t>
  </si>
  <si>
    <t>FXO931276392.Delta|FX|EUR/USD|</t>
  </si>
  <si>
    <t>FXO931276392.Vega|FX|EUR/USD|0.5 year</t>
  </si>
  <si>
    <t>FXO931276392.Vega|FX|EUR/USD|1 year</t>
  </si>
  <si>
    <t>FXO931276392.Vega|FX|EUR/USD|3 year</t>
  </si>
  <si>
    <t>FXO931276392.Curvature|FX|EUR/USD|</t>
  </si>
  <si>
    <t>FXO931276392.Vega|GIRR|USD|0.5 year</t>
  </si>
  <si>
    <t>FXO931276392.Vega|GIRR|USD|1 year</t>
  </si>
  <si>
    <t>FXO931276392.Vega|GIRR|USD|3 year</t>
  </si>
  <si>
    <t>FXO931276392.Vega|GIRR|USD|5 year</t>
  </si>
  <si>
    <t>FXO931276392.Vega|GIRR|USD|10 year</t>
  </si>
  <si>
    <t>FXO931276392.Delta|GIRR|USD|0.25 year</t>
  </si>
  <si>
    <t>FXO931276392.Delta|GIRR|USD|0.5 year</t>
  </si>
  <si>
    <t>FXO931276392.Delta|GIRR|USD|1 year</t>
  </si>
  <si>
    <t>FXO931276392.Delta|GIRR|USD|2 year</t>
  </si>
  <si>
    <t>FXO931276392.Delta|GIRR|USD|3 year</t>
  </si>
  <si>
    <t>FXO931276392.Delta|GIRR|USD|5 year</t>
  </si>
  <si>
    <t>FXO931276392.Delta|GIRR|USD|10 year</t>
  </si>
  <si>
    <t>FXO931276392.Delta|GIRR|USD|15 year</t>
  </si>
  <si>
    <t>FXO931276392.Delta|GIRR|USD|20 year</t>
  </si>
  <si>
    <t>FXO931276392.Delta|GIRR|USD|30 year</t>
  </si>
  <si>
    <t>FXO931276392.Curvature|GIRR|USD|</t>
  </si>
  <si>
    <t>FXO931276392.Vega|GIRR|EUR|0.5 year</t>
  </si>
  <si>
    <t>FXO931276392.Vega|GIRR|EUR|1 year</t>
  </si>
  <si>
    <t>FXO931276392.Vega|GIRR|EUR|3 year</t>
  </si>
  <si>
    <t>FXO931276392.Vega|GIRR|EUR|5 year</t>
  </si>
  <si>
    <t>FXO931276392.Vega|GIRR|EUR|10 year</t>
  </si>
  <si>
    <t>FXO931276392.Delta|GIRR|EUR|0.25 year</t>
  </si>
  <si>
    <t>FXO931276392.Delta|GIRR|EUR|0.5 year</t>
  </si>
  <si>
    <t>FXO931276392.Delta|GIRR|EUR|1 year</t>
  </si>
  <si>
    <t>FXO931276392.Delta|GIRR|EUR|2 year</t>
  </si>
  <si>
    <t>FXO931276392.Delta|GIRR|EUR|3 year</t>
  </si>
  <si>
    <t>FXO931276392.Delta|GIRR|EUR|5 year</t>
  </si>
  <si>
    <t>FXO931276392.Delta|GIRR|EUR|10 year</t>
  </si>
  <si>
    <t>FXO931276392.Delta|GIRR|EUR|15 year</t>
  </si>
  <si>
    <t>FXO931276392.Delta|GIRR|EUR|20 year</t>
  </si>
  <si>
    <t>FXO931276392.Delta|GIRR|EUR|30 year</t>
  </si>
  <si>
    <t>FXO931276392.Curvature|GIRR|EUR|</t>
  </si>
  <si>
    <t>FXO920656386.Vega|FX|GBP/USD|0.5 year</t>
  </si>
  <si>
    <t>FXO920656386.Vega|FX|GBP/USD|1 year</t>
  </si>
  <si>
    <t>FXO920656386.Vega|FX|GBP/USD|3 year</t>
  </si>
  <si>
    <t>FXO920656386.Vega|FX|GBP/USD|5 year</t>
  </si>
  <si>
    <t>FXO920656386.Vega|FX|GBP/USD|10 year</t>
  </si>
  <si>
    <t>FXO920656386.Delta|FX|GBP/USD|</t>
  </si>
  <si>
    <t>FXO920656386.Curvature|FX|GBP/USD|</t>
  </si>
  <si>
    <t>FXO920656386.Vega|GIRR|GBP|0.5 year</t>
  </si>
  <si>
    <t>FXO920656386.Vega|GIRR|GBP|1 year</t>
  </si>
  <si>
    <t>FXO920656386.Vega|GIRR|GBP|3 year</t>
  </si>
  <si>
    <t>FXO920656386.Vega|GIRR|GBP|5 year</t>
  </si>
  <si>
    <t>FXO920656386.Vega|GIRR|GBP|10 year</t>
  </si>
  <si>
    <t>FXO920656386.Delta|GIRR|GBP|0.25 year</t>
  </si>
  <si>
    <t>FXO920656386.Delta|GIRR|GBP|0.5 year</t>
  </si>
  <si>
    <t>FXO920656386.Delta|GIRR|GBP|1 year</t>
  </si>
  <si>
    <t>FXO920656386.Delta|GIRR|GBP|2 year</t>
  </si>
  <si>
    <t>FXO920656386.Delta|GIRR|GBP|3 year</t>
  </si>
  <si>
    <t>FXO920656386.Delta|GIRR|GBP|5 year</t>
  </si>
  <si>
    <t>FXO920656386.Delta|GIRR|GBP|10 year</t>
  </si>
  <si>
    <t>FXO920656386.Delta|GIRR|GBP|15 year</t>
  </si>
  <si>
    <t>FXO920656386.Delta|GIRR|GBP|20 year</t>
  </si>
  <si>
    <t>FXO920656386.Delta|GIRR|GBP|30 year</t>
  </si>
  <si>
    <t>FXO920656386.Curvature|GIRR|GBP|</t>
  </si>
  <si>
    <t>FXO920656386.Vega|GIRR|USD|0.5 year</t>
  </si>
  <si>
    <t>FXO920656386.Vega|GIRR|USD|1 year</t>
  </si>
  <si>
    <t>FXO920656386.Vega|GIRR|USD|3 year</t>
  </si>
  <si>
    <t>FXO920656386.Vega|GIRR|USD|5 year</t>
  </si>
  <si>
    <t>FXO920656386.Vega|GIRR|USD|10 year</t>
  </si>
  <si>
    <t>FXO920656386.Delta|GIRR|USD|0.25 year</t>
  </si>
  <si>
    <t>FXO920656386.Delta|GIRR|USD|0.5 year</t>
  </si>
  <si>
    <t>FXO920656386.Delta|GIRR|USD|1 year</t>
  </si>
  <si>
    <t>FXO920656386.Delta|GIRR|USD|2 year</t>
  </si>
  <si>
    <t>FXO920656386.Delta|GIRR|USD|3 year</t>
  </si>
  <si>
    <t>FXO920656386.Delta|GIRR|USD|5 year</t>
  </si>
  <si>
    <t>FXO920656386.Delta|GIRR|USD|10 year</t>
  </si>
  <si>
    <t>FXO920656386.Delta|GIRR|USD|15 year</t>
  </si>
  <si>
    <t>FXO920656386.Delta|GIRR|USD|20 year</t>
  </si>
  <si>
    <t>FXO920656386.Delta|GIRR|USD|30 year</t>
  </si>
  <si>
    <t>FXO920656386.Curvature|GIRR|USD|</t>
  </si>
  <si>
    <t>FXO302436425.Vega|FX|EUR/USD|5 year</t>
  </si>
  <si>
    <t>FXO302436425.Vega|FX|EUR/USD|10 year</t>
  </si>
  <si>
    <t>FXO302436425.Delta|FX|EUR/USD|</t>
  </si>
  <si>
    <t>FXO302436425.Vega|FX|EUR/USD|0.5 year</t>
  </si>
  <si>
    <t>FXO302436425.Vega|FX|EUR/USD|1 year</t>
  </si>
  <si>
    <t>FXO302436425.Vega|FX|EUR/USD|3 year</t>
  </si>
  <si>
    <t>FXO302436425.Curvature|FX|EUR/USD|</t>
  </si>
  <si>
    <t>FXO302436425.Vega|GIRR|USD|0.5 year</t>
  </si>
  <si>
    <t>FXO302436425.Vega|GIRR|USD|1 year</t>
  </si>
  <si>
    <t>FXO302436425.Vega|GIRR|USD|3 year</t>
  </si>
  <si>
    <t>FXO302436425.Vega|GIRR|USD|5 year</t>
  </si>
  <si>
    <t>FXO302436425.Vega|GIRR|USD|10 year</t>
  </si>
  <si>
    <t>FXO302436425.Delta|GIRR|USD|0.25 year</t>
  </si>
  <si>
    <t>FXO302436425.Delta|GIRR|USD|0.5 year</t>
  </si>
  <si>
    <t>FXO302436425.Delta|GIRR|USD|1 year</t>
  </si>
  <si>
    <t>FXO302436425.Delta|GIRR|USD|2 year</t>
  </si>
  <si>
    <t>FXO302436425.Delta|GIRR|USD|3 year</t>
  </si>
  <si>
    <t>FXO302436425.Delta|GIRR|USD|5 year</t>
  </si>
  <si>
    <t>FXO302436425.Delta|GIRR|USD|10 year</t>
  </si>
  <si>
    <t>FXO302436425.Delta|GIRR|USD|15 year</t>
  </si>
  <si>
    <t>FXO302436425.Delta|GIRR|USD|20 year</t>
  </si>
  <si>
    <t>FXO302436425.Delta|GIRR|USD|30 year</t>
  </si>
  <si>
    <t>FXO302436425.Curvature|GIRR|USD|</t>
  </si>
  <si>
    <t>FXO302436425.Vega|GIRR|EUR|0.5 year</t>
  </si>
  <si>
    <t>FXO302436425.Vega|GIRR|EUR|1 year</t>
  </si>
  <si>
    <t>FXO302436425.Vega|GIRR|EUR|3 year</t>
  </si>
  <si>
    <t>FXO302436425.Vega|GIRR|EUR|5 year</t>
  </si>
  <si>
    <t>FXO302436425.Vega|GIRR|EUR|10 year</t>
  </si>
  <si>
    <t>FXO302436425.Delta|GIRR|EUR|0.25 year</t>
  </si>
  <si>
    <t>FXO302436425.Delta|GIRR|EUR|0.5 year</t>
  </si>
  <si>
    <t>FXO302436425.Delta|GIRR|EUR|1 year</t>
  </si>
  <si>
    <t>FXO302436425.Delta|GIRR|EUR|2 year</t>
  </si>
  <si>
    <t>FXO302436425.Delta|GIRR|EUR|3 year</t>
  </si>
  <si>
    <t>FXO302436425.Delta|GIRR|EUR|5 year</t>
  </si>
  <si>
    <t>FXO302436425.Delta|GIRR|EUR|10 year</t>
  </si>
  <si>
    <t>FXO302436425.Delta|GIRR|EUR|15 year</t>
  </si>
  <si>
    <t>FXO302436425.Delta|GIRR|EUR|20 year</t>
  </si>
  <si>
    <t>FXO302436425.Delta|GIRR|EUR|30 year</t>
  </si>
  <si>
    <t>FXO302436425.Curvature|GIRR|EUR|</t>
  </si>
  <si>
    <t>FXO403688438.Vega|FX|EUR/USD|5 year</t>
  </si>
  <si>
    <t>FXO403688438.Vega|FX|EUR/USD|10 year</t>
  </si>
  <si>
    <t>FXO403688438.Delta|FX|EUR/USD|</t>
  </si>
  <si>
    <t>FXO403688438.Vega|FX|EUR/USD|0.5 year</t>
  </si>
  <si>
    <t>FXO403688438.Vega|FX|EUR/USD|1 year</t>
  </si>
  <si>
    <t>FXO403688438.Vega|FX|EUR/USD|3 year</t>
  </si>
  <si>
    <t>FXO403688438.Curvature|FX|EUR/USD|</t>
  </si>
  <si>
    <t>FXO403688438.Vega|GIRR|USD|0.5 year</t>
  </si>
  <si>
    <t>FXO403688438.Vega|GIRR|USD|1 year</t>
  </si>
  <si>
    <t>FXO403688438.Vega|GIRR|USD|3 year</t>
  </si>
  <si>
    <t>FXO403688438.Vega|GIRR|USD|5 year</t>
  </si>
  <si>
    <t>FXO403688438.Vega|GIRR|USD|10 year</t>
  </si>
  <si>
    <t>FXO403688438.Delta|GIRR|USD|0.25 year</t>
  </si>
  <si>
    <t>FXO403688438.Delta|GIRR|USD|0.5 year</t>
  </si>
  <si>
    <t>FXO403688438.Delta|GIRR|USD|1 year</t>
  </si>
  <si>
    <t>FXO403688438.Delta|GIRR|USD|2 year</t>
  </si>
  <si>
    <t>FXO403688438.Delta|GIRR|USD|3 year</t>
  </si>
  <si>
    <t>FXO403688438.Delta|GIRR|USD|5 year</t>
  </si>
  <si>
    <t>FXO403688438.Delta|GIRR|USD|10 year</t>
  </si>
  <si>
    <t>FXO403688438.Delta|GIRR|USD|15 year</t>
  </si>
  <si>
    <t>FXO403688438.Delta|GIRR|USD|20 year</t>
  </si>
  <si>
    <t>FXO403688438.Delta|GIRR|USD|30 year</t>
  </si>
  <si>
    <t>FXO403688438.Curvature|GIRR|USD|</t>
  </si>
  <si>
    <t>FXO403688438.Vega|GIRR|EUR|0.5 year</t>
  </si>
  <si>
    <t>FXO403688438.Vega|GIRR|EUR|1 year</t>
  </si>
  <si>
    <t>FXO403688438.Vega|GIRR|EUR|3 year</t>
  </si>
  <si>
    <t>FXO403688438.Vega|GIRR|EUR|5 year</t>
  </si>
  <si>
    <t>FXO403688438.Vega|GIRR|EUR|10 year</t>
  </si>
  <si>
    <t>FXO403688438.Delta|GIRR|EUR|0.25 year</t>
  </si>
  <si>
    <t>FXO403688438.Delta|GIRR|EUR|0.5 year</t>
  </si>
  <si>
    <t>FXO403688438.Delta|GIRR|EUR|1 year</t>
  </si>
  <si>
    <t>FXO403688438.Delta|GIRR|EUR|2 year</t>
  </si>
  <si>
    <t>FXO403688438.Delta|GIRR|EUR|3 year</t>
  </si>
  <si>
    <t>FXO403688438.Delta|GIRR|EUR|5 year</t>
  </si>
  <si>
    <t>FXO403688438.Delta|GIRR|EUR|10 year</t>
  </si>
  <si>
    <t>FXO403688438.Delta|GIRR|EUR|15 year</t>
  </si>
  <si>
    <t>FXO403688438.Delta|GIRR|EUR|20 year</t>
  </si>
  <si>
    <t>FXO403688438.Delta|GIRR|EUR|30 year</t>
  </si>
  <si>
    <t>FXO403688438.Curvature|GIRR|EUR|</t>
  </si>
  <si>
    <t>FXO676548755.Vega|FX|EUR/USD|5 year</t>
  </si>
  <si>
    <t>FXO676548755.Vega|FX|EUR/USD|10 year</t>
  </si>
  <si>
    <t>FXO676548755.Delta|FX|EUR/USD|</t>
  </si>
  <si>
    <t>FXO676548755.Vega|FX|EUR/USD|0.5 year</t>
  </si>
  <si>
    <t>FXO676548755.Vega|FX|EUR/USD|1 year</t>
  </si>
  <si>
    <t>FXO676548755.Vega|FX|EUR/USD|3 year</t>
  </si>
  <si>
    <t>FXO676548755.Curvature|FX|EUR/USD|</t>
  </si>
  <si>
    <t>FXO676548755.Vega|GIRR|USD|0.5 year</t>
  </si>
  <si>
    <t>FXO676548755.Vega|GIRR|USD|1 year</t>
  </si>
  <si>
    <t>FXO676548755.Vega|GIRR|USD|3 year</t>
  </si>
  <si>
    <t>FXO676548755.Vega|GIRR|USD|5 year</t>
  </si>
  <si>
    <t>FXO676548755.Vega|GIRR|USD|10 year</t>
  </si>
  <si>
    <t>FXO676548755.Delta|GIRR|USD|0.25 year</t>
  </si>
  <si>
    <t>FXO676548755.Delta|GIRR|USD|0.5 year</t>
  </si>
  <si>
    <t>FXO676548755.Delta|GIRR|USD|1 year</t>
  </si>
  <si>
    <t>FXO676548755.Delta|GIRR|USD|2 year</t>
  </si>
  <si>
    <t>FXO676548755.Delta|GIRR|USD|3 year</t>
  </si>
  <si>
    <t>FXO676548755.Delta|GIRR|USD|5 year</t>
  </si>
  <si>
    <t>FXO676548755.Delta|GIRR|USD|10 year</t>
  </si>
  <si>
    <t>FXO676548755.Delta|GIRR|USD|15 year</t>
  </si>
  <si>
    <t>FXO676548755.Delta|GIRR|USD|20 year</t>
  </si>
  <si>
    <t>FXO676548755.Delta|GIRR|USD|30 year</t>
  </si>
  <si>
    <t>FXO676548755.Curvature|GIRR|USD|</t>
  </si>
  <si>
    <t>FXO676548755.Vega|GIRR|EUR|0.5 year</t>
  </si>
  <si>
    <t>FXO676548755.Vega|GIRR|EUR|1 year</t>
  </si>
  <si>
    <t>FXO676548755.Vega|GIRR|EUR|3 year</t>
  </si>
  <si>
    <t>FXO676548755.Vega|GIRR|EUR|5 year</t>
  </si>
  <si>
    <t>FXO676548755.Vega|GIRR|EUR|10 year</t>
  </si>
  <si>
    <t>FXO676548755.Delta|GIRR|EUR|0.25 year</t>
  </si>
  <si>
    <t>FXO676548755.Delta|GIRR|EUR|0.5 year</t>
  </si>
  <si>
    <t>FXO676548755.Delta|GIRR|EUR|1 year</t>
  </si>
  <si>
    <t>FXO676548755.Delta|GIRR|EUR|2 year</t>
  </si>
  <si>
    <t>FXO676548755.Delta|GIRR|EUR|3 year</t>
  </si>
  <si>
    <t>FXO676548755.Delta|GIRR|EUR|5 year</t>
  </si>
  <si>
    <t>FXO676548755.Delta|GIRR|EUR|10 year</t>
  </si>
  <si>
    <t>FXO676548755.Delta|GIRR|EUR|15 year</t>
  </si>
  <si>
    <t>FXO676548755.Delta|GIRR|EUR|20 year</t>
  </si>
  <si>
    <t>FXO676548755.Delta|GIRR|EUR|30 year</t>
  </si>
  <si>
    <t>FXO676548755.Curvature|GIRR|EUR|</t>
  </si>
  <si>
    <t>FXO623149061.Vega|FX|EUR/USD|5 year</t>
  </si>
  <si>
    <t>FXO623149061.Vega|FX|EUR/USD|10 year</t>
  </si>
  <si>
    <t>FXO623149061.Delta|FX|EUR/USD|</t>
  </si>
  <si>
    <t>FXO623149061.Vega|FX|EUR/USD|0.5 year</t>
  </si>
  <si>
    <t>FXO623149061.Vega|FX|EUR/USD|1 year</t>
  </si>
  <si>
    <t>FXO623149061.Vega|FX|EUR/USD|3 year</t>
  </si>
  <si>
    <t>FXO623149061.Curvature|FX|EUR/USD|</t>
  </si>
  <si>
    <t>FXO623149061.Vega|GIRR|USD|0.5 year</t>
  </si>
  <si>
    <t>FXO623149061.Vega|GIRR|USD|1 year</t>
  </si>
  <si>
    <t>FXO623149061.Vega|GIRR|USD|3 year</t>
  </si>
  <si>
    <t>FXO623149061.Vega|GIRR|USD|5 year</t>
  </si>
  <si>
    <t>FXO623149061.Vega|GIRR|USD|10 year</t>
  </si>
  <si>
    <t>FXO623149061.Delta|GIRR|USD|0.25 year</t>
  </si>
  <si>
    <t>FXO623149061.Delta|GIRR|USD|0.5 year</t>
  </si>
  <si>
    <t>FXO623149061.Delta|GIRR|USD|1 year</t>
  </si>
  <si>
    <t>FXO623149061.Delta|GIRR|USD|2 year</t>
  </si>
  <si>
    <t>FXO623149061.Delta|GIRR|USD|3 year</t>
  </si>
  <si>
    <t>FXO623149061.Delta|GIRR|USD|5 year</t>
  </si>
  <si>
    <t>FXO623149061.Delta|GIRR|USD|10 year</t>
  </si>
  <si>
    <t>FXO623149061.Delta|GIRR|USD|15 year</t>
  </si>
  <si>
    <t>FXO623149061.Delta|GIRR|USD|20 year</t>
  </si>
  <si>
    <t>FXO623149061.Delta|GIRR|USD|30 year</t>
  </si>
  <si>
    <t>FXO623149061.Curvature|GIRR|USD|</t>
  </si>
  <si>
    <t>FXO623149061.Vega|GIRR|EUR|0.5 year</t>
  </si>
  <si>
    <t>FXO623149061.Vega|GIRR|EUR|1 year</t>
  </si>
  <si>
    <t>FXO623149061.Vega|GIRR|EUR|3 year</t>
  </si>
  <si>
    <t>FXO623149061.Vega|GIRR|EUR|5 year</t>
  </si>
  <si>
    <t>FXO623149061.Vega|GIRR|EUR|10 year</t>
  </si>
  <si>
    <t>FXO623149061.Delta|GIRR|EUR|0.25 year</t>
  </si>
  <si>
    <t>FXO623149061.Delta|GIRR|EUR|0.5 year</t>
  </si>
  <si>
    <t>FXO623149061.Delta|GIRR|EUR|1 year</t>
  </si>
  <si>
    <t>FXO623149061.Delta|GIRR|EUR|2 year</t>
  </si>
  <si>
    <t>FXO623149061.Delta|GIRR|EUR|3 year</t>
  </si>
  <si>
    <t>FXO623149061.Delta|GIRR|EUR|5 year</t>
  </si>
  <si>
    <t>FXO623149061.Delta|GIRR|EUR|10 year</t>
  </si>
  <si>
    <t>FXO623149061.Delta|GIRR|EUR|15 year</t>
  </si>
  <si>
    <t>FXO623149061.Delta|GIRR|EUR|20 year</t>
  </si>
  <si>
    <t>FXO623149061.Delta|GIRR|EUR|30 year</t>
  </si>
  <si>
    <t>FXO623149061.Curvature|GIRR|EUR|</t>
  </si>
  <si>
    <t>FXO136170122.Delta|FX|JPY/USD|</t>
  </si>
  <si>
    <t>FXO136170122.Vega|FX|JPY/USD|0.5 year</t>
  </si>
  <si>
    <t>FXO136170122.Vega|FX|JPY/USD|1 year</t>
  </si>
  <si>
    <t>FXO136170122.Vega|FX|JPY/USD|3 year</t>
  </si>
  <si>
    <t>FXO136170122.Vega|FX|JPY/USD|5 year</t>
  </si>
  <si>
    <t>FXO136170122.Vega|FX|JPY/USD|10 year</t>
  </si>
  <si>
    <t>FXO136170122.Curvature|FX|JPY/USD|</t>
  </si>
  <si>
    <t>FXO136170122.Delta|GIRR|JPY|20 year</t>
  </si>
  <si>
    <t>FXO136170122.Delta|GIRR|JPY|30 year</t>
  </si>
  <si>
    <t>FXO136170122.Vega|GIRR|JPY|0.5 year</t>
  </si>
  <si>
    <t>FXO136170122.Vega|GIRR|JPY|1 year</t>
  </si>
  <si>
    <t>FXO136170122.Vega|GIRR|JPY|3 year</t>
  </si>
  <si>
    <t>FXO136170122.Vega|GIRR|JPY|5 year</t>
  </si>
  <si>
    <t>FXO136170122.Vega|GIRR|JPY|10 year</t>
  </si>
  <si>
    <t>FXO136170122.Delta|GIRR|JPY|0.25 year</t>
  </si>
  <si>
    <t>FXO136170122.Delta|GIRR|JPY|0.5 year</t>
  </si>
  <si>
    <t>FXO136170122.Delta|GIRR|JPY|1 year</t>
  </si>
  <si>
    <t>FXO136170122.Delta|GIRR|JPY|2 year</t>
  </si>
  <si>
    <t>FXO136170122.Delta|GIRR|JPY|3 year</t>
  </si>
  <si>
    <t>FXO136170122.Delta|GIRR|JPY|5 year</t>
  </si>
  <si>
    <t>FXO136170122.Delta|GIRR|JPY|10 year</t>
  </si>
  <si>
    <t>FXO136170122.Delta|GIRR|JPY|15 year</t>
  </si>
  <si>
    <t>FXO136170122.Curvature|GIRR|JPY|</t>
  </si>
  <si>
    <t>FXO136170122.Vega|GIRR|USD|0.5 year</t>
  </si>
  <si>
    <t>FXO136170122.Vega|GIRR|USD|1 year</t>
  </si>
  <si>
    <t>FXO136170122.Vega|GIRR|USD|3 year</t>
  </si>
  <si>
    <t>FXO136170122.Vega|GIRR|USD|5 year</t>
  </si>
  <si>
    <t>FXO136170122.Vega|GIRR|USD|10 year</t>
  </si>
  <si>
    <t>FXO136170122.Delta|GIRR|USD|0.25 year</t>
  </si>
  <si>
    <t>FXO136170122.Delta|GIRR|USD|0.5 year</t>
  </si>
  <si>
    <t>FXO136170122.Delta|GIRR|USD|1 year</t>
  </si>
  <si>
    <t>FXO136170122.Delta|GIRR|USD|2 year</t>
  </si>
  <si>
    <t>FXO136170122.Delta|GIRR|USD|3 year</t>
  </si>
  <si>
    <t>FXO136170122.Delta|GIRR|USD|5 year</t>
  </si>
  <si>
    <t>FXO136170122.Delta|GIRR|USD|10 year</t>
  </si>
  <si>
    <t>FXO136170122.Delta|GIRR|USD|15 year</t>
  </si>
  <si>
    <t>FXO136170122.Delta|GIRR|USD|20 year</t>
  </si>
  <si>
    <t>FXO136170122.Delta|GIRR|USD|30 year</t>
  </si>
  <si>
    <t>FXO136170122.Curvature|GIRR|USD|</t>
  </si>
  <si>
    <t>FXF313102980.Delta|FX|EUR/USD|</t>
  </si>
  <si>
    <t>FXF313102980.Delta|GIRR|EUR|0.25 year</t>
  </si>
  <si>
    <t>FXF313102980.Delta|GIRR|EUR|0.5 year</t>
  </si>
  <si>
    <t>FXF313102980.Delta|GIRR|EUR|1 year</t>
  </si>
  <si>
    <t>FXF313102980.Delta|GIRR|EUR|2 year</t>
  </si>
  <si>
    <t>FXF313102980.Delta|GIRR|EUR|3 year</t>
  </si>
  <si>
    <t>FXF313102980.Delta|GIRR|EUR|5 year</t>
  </si>
  <si>
    <t>FXF313102980.Delta|GIRR|EUR|10 year</t>
  </si>
  <si>
    <t>FXF313102980.Delta|GIRR|EUR|15 year</t>
  </si>
  <si>
    <t>FXF313102980.Delta|GIRR|EUR|20 year</t>
  </si>
  <si>
    <t>FXF313102980.Delta|GIRR|EUR|30 year</t>
  </si>
  <si>
    <t>FXF313102980.Delta|GIRR|USD|0.25 year</t>
  </si>
  <si>
    <t>FXF313102980.Delta|GIRR|USD|0.5 year</t>
  </si>
  <si>
    <t>FXF313102980.Delta|GIRR|USD|1 year</t>
  </si>
  <si>
    <t>FXF313102980.Delta|GIRR|USD|2 year</t>
  </si>
  <si>
    <t>FXF313102980.Delta|GIRR|USD|3 year</t>
  </si>
  <si>
    <t>FXF313102980.Delta|GIRR|USD|5 year</t>
  </si>
  <si>
    <t>FXF313102980.Delta|GIRR|USD|10 year</t>
  </si>
  <si>
    <t>FXF313102980.Delta|GIRR|USD|15 year</t>
  </si>
  <si>
    <t>FXF313102980.Delta|GIRR|USD|20 year</t>
  </si>
  <si>
    <t>FXF313102980.Delta|GIRR|USD|30 year</t>
  </si>
  <si>
    <t>FXF811380623.Delta|FX|EUR/USD|</t>
  </si>
  <si>
    <t>FXF811380623.Delta|GIRR|EUR|0.25 year</t>
  </si>
  <si>
    <t>FXF811380623.Delta|GIRR|EUR|0.5 year</t>
  </si>
  <si>
    <t>FXF811380623.Delta|GIRR|EUR|1 year</t>
  </si>
  <si>
    <t>FXF811380623.Delta|GIRR|EUR|2 year</t>
  </si>
  <si>
    <t>FXF811380623.Delta|GIRR|EUR|3 year</t>
  </si>
  <si>
    <t>FXF811380623.Delta|GIRR|EUR|5 year</t>
  </si>
  <si>
    <t>FXF811380623.Delta|GIRR|EUR|10 year</t>
  </si>
  <si>
    <t>FXF811380623.Delta|GIRR|EUR|15 year</t>
  </si>
  <si>
    <t>FXF811380623.Delta|GIRR|EUR|20 year</t>
  </si>
  <si>
    <t>FXF811380623.Delta|GIRR|EUR|30 year</t>
  </si>
  <si>
    <t>FXF811380623.Delta|GIRR|USD|0.25 year</t>
  </si>
  <si>
    <t>FXF811380623.Delta|GIRR|USD|0.5 year</t>
  </si>
  <si>
    <t>FXF811380623.Delta|GIRR|USD|1 year</t>
  </si>
  <si>
    <t>FXF811380623.Delta|GIRR|USD|2 year</t>
  </si>
  <si>
    <t>FXF811380623.Delta|GIRR|USD|3 year</t>
  </si>
  <si>
    <t>FXF811380623.Delta|GIRR|USD|5 year</t>
  </si>
  <si>
    <t>FXF811380623.Delta|GIRR|USD|10 year</t>
  </si>
  <si>
    <t>FXF811380623.Delta|GIRR|USD|15 year</t>
  </si>
  <si>
    <t>FXF811380623.Delta|GIRR|USD|20 year</t>
  </si>
  <si>
    <t>FXF811380623.Delta|GIRR|USD|30 year</t>
  </si>
  <si>
    <t>IRS686490893.Delta|GIRR|USD|0.25 year</t>
  </si>
  <si>
    <t>IRS686490893.Delta|GIRR|USD|0.5 year</t>
  </si>
  <si>
    <t>IRS686490893.Delta|GIRR|USD|1 year</t>
  </si>
  <si>
    <t>IRS686490893.Delta|GIRR|USD|2 year</t>
  </si>
  <si>
    <t>IRS686490893.Delta|GIRR|USD|3 year</t>
  </si>
  <si>
    <t>IRS686490893.Delta|GIRR|USD|5 year</t>
  </si>
  <si>
    <t>IRS686490893.Delta|GIRR|USD|10 year</t>
  </si>
  <si>
    <t>IRS686490893.Delta|GIRR|USD|15 year</t>
  </si>
  <si>
    <t>IRS686490893.Delta|GIRR|USD|20 year</t>
  </si>
  <si>
    <t>IRS686490893.Delta|GIRR|USD|30 year</t>
  </si>
  <si>
    <t>IRS307262619.Delta|FX|AUD/USD|</t>
  </si>
  <si>
    <t>IRS307262619.Delta|GIRR|AUD|0.25 year</t>
  </si>
  <si>
    <t>IRS307262619.Delta|GIRR|AUD|0.5 year</t>
  </si>
  <si>
    <t>IRS307262619.Delta|GIRR|AUD|1 year</t>
  </si>
  <si>
    <t>IRS307262619.Delta|GIRR|AUD|2 year</t>
  </si>
  <si>
    <t>IRS307262619.Delta|GIRR|AUD|3 year</t>
  </si>
  <si>
    <t>IRS307262619.Delta|GIRR|AUD|5 year</t>
  </si>
  <si>
    <t>IRS307262619.Delta|GIRR|AUD|10 year</t>
  </si>
  <si>
    <t>IRS307262619.Delta|GIRR|AUD|15 year</t>
  </si>
  <si>
    <t>IRS307262619.Delta|GIRR|AUD|20 year</t>
  </si>
  <si>
    <t>IRS307262619.Delta|GIRR|AUD|30 year</t>
  </si>
  <si>
    <t>CS931854092.Delta|FX|AUD/USD|</t>
  </si>
  <si>
    <t>CS931854092.Delta|GIRR|AUD|0.25 year</t>
  </si>
  <si>
    <t>CS931854092.Delta|GIRR|AUD|0.5 year</t>
  </si>
  <si>
    <t>CS931854092.Delta|GIRR|AUD|1 year</t>
  </si>
  <si>
    <t>CS931854092.Delta|GIRR|AUD|2 year</t>
  </si>
  <si>
    <t>CS931854092.Delta|GIRR|AUD|3 year</t>
  </si>
  <si>
    <t>CS931854092.Delta|GIRR|AUD|5 year</t>
  </si>
  <si>
    <t>CS931854092.Delta|GIRR|AUD|10 year</t>
  </si>
  <si>
    <t>CS931854092.Delta|GIRR|AUD|15 year</t>
  </si>
  <si>
    <t>CS931854092.Delta|GIRR|AUD|20 year</t>
  </si>
  <si>
    <t>CS931854092.Delta|GIRR|AUD|30 year</t>
  </si>
  <si>
    <t>CS931854092.Delta|GIRR|USD|0.25 year</t>
  </si>
  <si>
    <t>CS931854092.Delta|GIRR|USD|0.5 year</t>
  </si>
  <si>
    <t>CS931854092.Delta|GIRR|USD|1 year</t>
  </si>
  <si>
    <t>CS931854092.Delta|GIRR|USD|2 year</t>
  </si>
  <si>
    <t>CS931854092.Delta|GIRR|USD|3 year</t>
  </si>
  <si>
    <t>CS931854092.Delta|GIRR|USD|5 year</t>
  </si>
  <si>
    <t>CS931854092.Delta|GIRR|USD|10 year</t>
  </si>
  <si>
    <t>CS931854092.Delta|GIRR|USD|15 year</t>
  </si>
  <si>
    <t>CS931854092.Delta|GIRR|USD|20 year</t>
  </si>
  <si>
    <t>CS931854092.Delta|GIRR|USD|30 year</t>
  </si>
  <si>
    <t>RA511169792.Delta|FX|JPY/USD|</t>
  </si>
  <si>
    <t>RA511169792.Delta|GIRR|JPY|20 year</t>
  </si>
  <si>
    <t>RA511169792.Delta|GIRR|JPY|30 year</t>
  </si>
  <si>
    <t>RA511169792.Delta|GIRR|JPY|0.25 year</t>
  </si>
  <si>
    <t>RA511169792.Delta|GIRR|JPY|0.5 year</t>
  </si>
  <si>
    <t>RA511169792.Delta|GIRR|JPY|1 year</t>
  </si>
  <si>
    <t>RA511169792.Delta|GIRR|JPY|2 year</t>
  </si>
  <si>
    <t>RA511169792.Delta|GIRR|JPY|3 year</t>
  </si>
  <si>
    <t>RA511169792.Delta|GIRR|JPY|5 year</t>
  </si>
  <si>
    <t>RA511169792.Delta|GIRR|JPY|10 year</t>
  </si>
  <si>
    <t>RA511169792.Delta|GIRR|JPY|15 year</t>
  </si>
  <si>
    <t>RA211261264.Delta|FX|EUR/USD|</t>
  </si>
  <si>
    <t>RA211261264.Delta|GIRR|EUR|0.25 year</t>
  </si>
  <si>
    <t>RA211261264.Delta|GIRR|EUR|0.5 year</t>
  </si>
  <si>
    <t>RA211261264.Delta|GIRR|EUR|1 year</t>
  </si>
  <si>
    <t>RA211261264.Delta|GIRR|EUR|2 year</t>
  </si>
  <si>
    <t>RA211261264.Delta|GIRR|EUR|3 year</t>
  </si>
  <si>
    <t>RA211261264.Delta|GIRR|EUR|5 year</t>
  </si>
  <si>
    <t>RA211261264.Delta|GIRR|EUR|10 year</t>
  </si>
  <si>
    <t>RA211261264.Delta|GIRR|EUR|15 year</t>
  </si>
  <si>
    <t>RA211261264.Delta|GIRR|EUR|20 year</t>
  </si>
  <si>
    <t>RA211261264.Delta|GIRR|EUR|30 year</t>
  </si>
  <si>
    <t>PRDC172891670.Delta|FX|JPY/USD|</t>
  </si>
  <si>
    <t>PRDC172891670.Delta|GIRR|JPY|20 year</t>
  </si>
  <si>
    <t>PRDC172891670.Delta|GIRR|JPY|30 year</t>
  </si>
  <si>
    <t>PRDC172891670.Delta|GIRR|JPY|0.25 year</t>
  </si>
  <si>
    <t>PRDC172891670.Delta|GIRR|JPY|0.5 year</t>
  </si>
  <si>
    <t>PRDC172891670.Delta|GIRR|JPY|1 year</t>
  </si>
  <si>
    <t>PRDC172891670.Delta|GIRR|JPY|2 year</t>
  </si>
  <si>
    <t>PRDC172891670.Delta|GIRR|JPY|3 year</t>
  </si>
  <si>
    <t>PRDC172891670.Delta|GIRR|JPY|5 year</t>
  </si>
  <si>
    <t>PRDC172891670.Delta|GIRR|JPY|10 year</t>
  </si>
  <si>
    <t>PRDC172891670.Delta|GIRR|JPY|15 year</t>
  </si>
  <si>
    <t>PRDC172891670.Delta|GIRR|USD|0.25 year</t>
  </si>
  <si>
    <t>PRDC172891670.Delta|GIRR|USD|0.5 year</t>
  </si>
  <si>
    <t>PRDC172891670.Delta|GIRR|USD|1 year</t>
  </si>
  <si>
    <t>PRDC172891670.Delta|GIRR|USD|2 year</t>
  </si>
  <si>
    <t>PRDC172891670.Delta|GIRR|USD|3 year</t>
  </si>
  <si>
    <t>PRDC172891670.Delta|GIRR|USD|5 year</t>
  </si>
  <si>
    <t>PRDC172891670.Delta|GIRR|USD|10 year</t>
  </si>
  <si>
    <t>PRDC172891670.Delta|GIRR|USD|15 year</t>
  </si>
  <si>
    <t>PRDC172891670.Delta|GIRR|USD|20 year</t>
  </si>
  <si>
    <t>PRDC172891670.Delta|GIRR|USD|30 year</t>
  </si>
  <si>
    <t>PRDC295207601.Delta|FX|JPY/USD|</t>
  </si>
  <si>
    <t>PRDC295207601.Delta|GIRR|JPY|20 year</t>
  </si>
  <si>
    <t>PRDC295207601.Delta|GIRR|JPY|30 year</t>
  </si>
  <si>
    <t>PRDC295207601.Delta|GIRR|JPY|0.25 year</t>
  </si>
  <si>
    <t>PRDC295207601.Delta|GIRR|JPY|0.5 year</t>
  </si>
  <si>
    <t>PRDC295207601.Delta|GIRR|JPY|1 year</t>
  </si>
  <si>
    <t>PRDC295207601.Delta|GIRR|JPY|2 year</t>
  </si>
  <si>
    <t>PRDC295207601.Delta|GIRR|JPY|3 year</t>
  </si>
  <si>
    <t>PRDC295207601.Delta|GIRR|JPY|5 year</t>
  </si>
  <si>
    <t>PRDC295207601.Delta|GIRR|JPY|10 year</t>
  </si>
  <si>
    <t>PRDC295207601.Delta|GIRR|JPY|15 year</t>
  </si>
  <si>
    <t>PRDC295207601.Delta|GIRR|USD|0.25 year</t>
  </si>
  <si>
    <t>PRDC295207601.Delta|GIRR|USD|0.5 year</t>
  </si>
  <si>
    <t>PRDC295207601.Delta|GIRR|USD|1 year</t>
  </si>
  <si>
    <t>PRDC295207601.Delta|GIRR|USD|2 year</t>
  </si>
  <si>
    <t>PRDC295207601.Delta|GIRR|USD|3 year</t>
  </si>
  <si>
    <t>PRDC295207601.Delta|GIRR|USD|5 year</t>
  </si>
  <si>
    <t>PRDC295207601.Delta|GIRR|USD|10 year</t>
  </si>
  <si>
    <t>PRDC295207601.Delta|GIRR|USD|15 year</t>
  </si>
  <si>
    <t>PRDC295207601.Delta|GIRR|USD|20 year</t>
  </si>
  <si>
    <t>PRDC295207601.Delta|GIRR|USD|30 year</t>
  </si>
  <si>
    <t>CF994071627.Vega|GIRR|USD|0.5 year</t>
  </si>
  <si>
    <t>CF994071627.Vega|GIRR|USD|1 year</t>
  </si>
  <si>
    <t>CF994071627.Vega|GIRR|USD|3 year</t>
  </si>
  <si>
    <t>CF994071627.Vega|GIRR|USD|5 year</t>
  </si>
  <si>
    <t>CF994071627.Vega|GIRR|USD|10 year</t>
  </si>
  <si>
    <t>CF994071627.Delta|GIRR|USD|0.25 year</t>
  </si>
  <si>
    <t>CF994071627.Delta|GIRR|USD|0.5 year</t>
  </si>
  <si>
    <t>CF994071627.Delta|GIRR|USD|1 year</t>
  </si>
  <si>
    <t>CF994071627.Delta|GIRR|USD|2 year</t>
  </si>
  <si>
    <t>CF994071627.Delta|GIRR|USD|3 year</t>
  </si>
  <si>
    <t>CF994071627.Delta|GIRR|USD|5 year</t>
  </si>
  <si>
    <t>CF994071627.Delta|GIRR|USD|10 year</t>
  </si>
  <si>
    <t>CF994071627.Delta|GIRR|USD|15 year</t>
  </si>
  <si>
    <t>CF994071627.Delta|GIRR|USD|20 year</t>
  </si>
  <si>
    <t>CF994071627.Delta|GIRR|USD|30 year</t>
  </si>
  <si>
    <t>CF994071627.Curvature|GIRR|USD|</t>
  </si>
  <si>
    <t>CF558972956.Vega|FX|EUR/USD|5 year</t>
  </si>
  <si>
    <t>CF558972956.Vega|FX|EUR/USD|10 year</t>
  </si>
  <si>
    <t>CF558972956.Delta|FX|EUR/USD|</t>
  </si>
  <si>
    <t>CF558972956.Vega|FX|EUR/USD|0.5 year</t>
  </si>
  <si>
    <t>CF558972956.Vega|FX|EUR/USD|1 year</t>
  </si>
  <si>
    <t>CF558972956.Vega|FX|EUR/USD|3 year</t>
  </si>
  <si>
    <t>CF558972956.Curvature|FX|EUR/USD|</t>
  </si>
  <si>
    <t>CF558972956.Vega|GIRR|EUR|0.5 year</t>
  </si>
  <si>
    <t>CF558972956.Vega|GIRR|EUR|1 year</t>
  </si>
  <si>
    <t>CF558972956.Vega|GIRR|EUR|3 year</t>
  </si>
  <si>
    <t>CF558972956.Vega|GIRR|EUR|5 year</t>
  </si>
  <si>
    <t>CF558972956.Vega|GIRR|EUR|10 year</t>
  </si>
  <si>
    <t>CF558972956.Delta|GIRR|EUR|0.25 year</t>
  </si>
  <si>
    <t>CF558972956.Delta|GIRR|EUR|0.5 year</t>
  </si>
  <si>
    <t>CF558972956.Delta|GIRR|EUR|1 year</t>
  </si>
  <si>
    <t>CF558972956.Delta|GIRR|EUR|2 year</t>
  </si>
  <si>
    <t>CF558972956.Delta|GIRR|EUR|3 year</t>
  </si>
  <si>
    <t>CF558972956.Delta|GIRR|EUR|5 year</t>
  </si>
  <si>
    <t>CF558972956.Delta|GIRR|EUR|10 year</t>
  </si>
  <si>
    <t>CF558972956.Delta|GIRR|EUR|15 year</t>
  </si>
  <si>
    <t>CF558972956.Delta|GIRR|EUR|20 year</t>
  </si>
  <si>
    <t>CF558972956.Delta|GIRR|EUR|30 year</t>
  </si>
  <si>
    <t>CF558972956.Curvature|GIRR|EUR|</t>
  </si>
  <si>
    <t>CF670766805.Vega|FX|EUR/USD|5 year</t>
  </si>
  <si>
    <t>CF670766805.Vega|FX|EUR/USD|10 year</t>
  </si>
  <si>
    <t>CF670766805.Delta|FX|EUR/USD|</t>
  </si>
  <si>
    <t>CF670766805.Vega|FX|EUR/USD|0.5 year</t>
  </si>
  <si>
    <t>CF670766805.Vega|FX|EUR/USD|1 year</t>
  </si>
  <si>
    <t>CF670766805.Vega|FX|EUR/USD|3 year</t>
  </si>
  <si>
    <t>CF670766805.Curvature|FX|EUR/USD|</t>
  </si>
  <si>
    <t>CF670766805.Vega|GIRR|EUR|0.5 year</t>
  </si>
  <si>
    <t>CF670766805.Vega|GIRR|EUR|1 year</t>
  </si>
  <si>
    <t>CF670766805.Vega|GIRR|EUR|3 year</t>
  </si>
  <si>
    <t>CF670766805.Vega|GIRR|EUR|5 year</t>
  </si>
  <si>
    <t>CF670766805.Vega|GIRR|EUR|10 year</t>
  </si>
  <si>
    <t>CF670766805.Delta|GIRR|EUR|0.25 year</t>
  </si>
  <si>
    <t>CF670766805.Delta|GIRR|EUR|0.5 year</t>
  </si>
  <si>
    <t>CF670766805.Delta|GIRR|EUR|1 year</t>
  </si>
  <si>
    <t>CF670766805.Delta|GIRR|EUR|2 year</t>
  </si>
  <si>
    <t>CF670766805.Delta|GIRR|EUR|3 year</t>
  </si>
  <si>
    <t>CF670766805.Delta|GIRR|EUR|5 year</t>
  </si>
  <si>
    <t>CF670766805.Delta|GIRR|EUR|10 year</t>
  </si>
  <si>
    <t>CF670766805.Delta|GIRR|EUR|15 year</t>
  </si>
  <si>
    <t>CF670766805.Delta|GIRR|EUR|20 year</t>
  </si>
  <si>
    <t>CF670766805.Delta|GIRR|EUR|30 year</t>
  </si>
  <si>
    <t>CF670766805.Curvature|GIRR|EUR|</t>
  </si>
  <si>
    <t>FRA101797833.Delta|GIRR|USD|0.25 year</t>
  </si>
  <si>
    <t>FRA101797833.Delta|GIRR|USD|0.5 year</t>
  </si>
  <si>
    <t>FRA101797833.Delta|GIRR|USD|1 year</t>
  </si>
  <si>
    <t>FRA101797833.Delta|GIRR|USD|2 year</t>
  </si>
  <si>
    <t>FRA101797833.Delta|GIRR|USD|3 year</t>
  </si>
  <si>
    <t>FRA101797833.Delta|GIRR|USD|5 year</t>
  </si>
  <si>
    <t>FRA101797833.Delta|GIRR|USD|10 year</t>
  </si>
  <si>
    <t>FRA101797833.Delta|GIRR|USD|15 year</t>
  </si>
  <si>
    <t>FRA101797833.Delta|GIRR|USD|20 year</t>
  </si>
  <si>
    <t>FRA101797833.Delta|GIRR|USD|30 year</t>
  </si>
  <si>
    <t>FRA822851518.Delta|FX|EUR/USD|</t>
  </si>
  <si>
    <t>FRA822851518.Delta|GIRR|EUR|0.25 year</t>
  </si>
  <si>
    <t>FRA822851518.Delta|GIRR|EUR|0.5 year</t>
  </si>
  <si>
    <t>FRA822851518.Delta|GIRR|EUR|1 year</t>
  </si>
  <si>
    <t>FRA822851518.Delta|GIRR|EUR|2 year</t>
  </si>
  <si>
    <t>FRA822851518.Delta|GIRR|EUR|3 year</t>
  </si>
  <si>
    <t>FRA822851518.Delta|GIRR|EUR|5 year</t>
  </si>
  <si>
    <t>FRA822851518.Delta|GIRR|EUR|10 year</t>
  </si>
  <si>
    <t>FRA822851518.Delta|GIRR|EUR|15 year</t>
  </si>
  <si>
    <t>FRA822851518.Delta|GIRR|EUR|20 year</t>
  </si>
  <si>
    <t>FRA822851518.Delta|GIRR|EUR|30 year</t>
  </si>
  <si>
    <t>RA899728209.Delta|GIRR|USD|0.25 year</t>
  </si>
  <si>
    <t>RA899728209.Delta|GIRR|USD|0.5 year</t>
  </si>
  <si>
    <t>RA899728209.Delta|GIRR|USD|1 year</t>
  </si>
  <si>
    <t>RA899728209.Delta|GIRR|USD|2 year</t>
  </si>
  <si>
    <t>RA899728209.Delta|GIRR|USD|3 year</t>
  </si>
  <si>
    <t>RA899728209.Delta|GIRR|USD|5 year</t>
  </si>
  <si>
    <t>RA899728209.Delta|GIRR|USD|10 year</t>
  </si>
  <si>
    <t>RA899728209.Delta|GIRR|USD|15 year</t>
  </si>
  <si>
    <t>RA899728209.Delta|GIRR|USD|20 year</t>
  </si>
  <si>
    <t>RA899728209.Delta|GIRR|USD|30 year</t>
  </si>
  <si>
    <t>RA488554347.Delta|FX|JPY/USD|</t>
  </si>
  <si>
    <t>RA488554347.Delta|GIRR|JPY|20 year</t>
  </si>
  <si>
    <t>RA488554347.Delta|GIRR|JPY|30 year</t>
  </si>
  <si>
    <t>RA488554347.Delta|GIRR|JPY|0.25 year</t>
  </si>
  <si>
    <t>RA488554347.Delta|GIRR|JPY|0.5 year</t>
  </si>
  <si>
    <t>RA488554347.Delta|GIRR|JPY|1 year</t>
  </si>
  <si>
    <t>RA488554347.Delta|GIRR|JPY|2 year</t>
  </si>
  <si>
    <t>RA488554347.Delta|GIRR|JPY|3 year</t>
  </si>
  <si>
    <t>RA488554347.Delta|GIRR|JPY|5 year</t>
  </si>
  <si>
    <t>RA488554347.Delta|GIRR|JPY|10 year</t>
  </si>
  <si>
    <t>RA488554347.Delta|GIRR|JPY|15 year</t>
  </si>
  <si>
    <t>RA844378540.Delta|GIRR|USD|0.25 year</t>
  </si>
  <si>
    <t>RA844378540.Delta|GIRR|USD|0.5 year</t>
  </si>
  <si>
    <t>RA844378540.Delta|GIRR|USD|1 year</t>
  </si>
  <si>
    <t>RA844378540.Delta|GIRR|USD|2 year</t>
  </si>
  <si>
    <t>RA844378540.Delta|GIRR|USD|3 year</t>
  </si>
  <si>
    <t>RA844378540.Delta|GIRR|USD|5 year</t>
  </si>
  <si>
    <t>RA844378540.Delta|GIRR|USD|10 year</t>
  </si>
  <si>
    <t>RA844378540.Delta|GIRR|USD|15 year</t>
  </si>
  <si>
    <t>RA844378540.Delta|GIRR|USD|20 year</t>
  </si>
  <si>
    <t>RA844378540.Delta|GIRR|USD|30 year</t>
  </si>
  <si>
    <t>FXF598460264.Delta|FX|EUR/USD|</t>
  </si>
  <si>
    <t>FXF598460264.Delta|GIRR|EUR|0.25 year</t>
  </si>
  <si>
    <t>FXF598460264.Delta|GIRR|EUR|0.5 year</t>
  </si>
  <si>
    <t>FXF598460264.Delta|GIRR|EUR|1 year</t>
  </si>
  <si>
    <t>FXF598460264.Delta|GIRR|EUR|2 year</t>
  </si>
  <si>
    <t>FXF598460264.Delta|GIRR|EUR|3 year</t>
  </si>
  <si>
    <t>FXF598460264.Delta|GIRR|EUR|5 year</t>
  </si>
  <si>
    <t>FXF598460264.Delta|GIRR|EUR|10 year</t>
  </si>
  <si>
    <t>FXF598460264.Delta|GIRR|EUR|15 year</t>
  </si>
  <si>
    <t>FXF598460264.Delta|GIRR|EUR|20 year</t>
  </si>
  <si>
    <t>FXF598460264.Delta|GIRR|EUR|30 year</t>
  </si>
  <si>
    <t>FXF598460264.Delta|GIRR|USD|0.25 year</t>
  </si>
  <si>
    <t>FXF598460264.Delta|GIRR|USD|0.5 year</t>
  </si>
  <si>
    <t>FXF598460264.Delta|GIRR|USD|1 year</t>
  </si>
  <si>
    <t>FXF598460264.Delta|GIRR|USD|2 year</t>
  </si>
  <si>
    <t>FXF598460264.Delta|GIRR|USD|3 year</t>
  </si>
  <si>
    <t>FXF598460264.Delta|GIRR|USD|5 year</t>
  </si>
  <si>
    <t>FXF598460264.Delta|GIRR|USD|10 year</t>
  </si>
  <si>
    <t>FXF598460264.Delta|GIRR|USD|15 year</t>
  </si>
  <si>
    <t>FXF598460264.Delta|GIRR|USD|20 year</t>
  </si>
  <si>
    <t>FXF598460264.Delta|GIRR|USD|30 year</t>
  </si>
  <si>
    <t>FXF177155290.Delta|FX|EUR/USD|</t>
  </si>
  <si>
    <t>FXF177155290.Delta|GIRR|EUR|0.25 year</t>
  </si>
  <si>
    <t>FXF177155290.Delta|GIRR|EUR|0.5 year</t>
  </si>
  <si>
    <t>FXF177155290.Delta|GIRR|EUR|1 year</t>
  </si>
  <si>
    <t>FXF177155290.Delta|GIRR|EUR|2 year</t>
  </si>
  <si>
    <t>FXF177155290.Delta|GIRR|EUR|3 year</t>
  </si>
  <si>
    <t>FXF177155290.Delta|GIRR|EUR|5 year</t>
  </si>
  <si>
    <t>FXF177155290.Delta|GIRR|EUR|10 year</t>
  </si>
  <si>
    <t>FXF177155290.Delta|GIRR|EUR|15 year</t>
  </si>
  <si>
    <t>FXF177155290.Delta|GIRR|EUR|20 year</t>
  </si>
  <si>
    <t>FXF177155290.Delta|GIRR|EUR|30 year</t>
  </si>
  <si>
    <t>FXF177155290.Delta|GIRR|USD|0.25 year</t>
  </si>
  <si>
    <t>FXF177155290.Delta|GIRR|USD|0.5 year</t>
  </si>
  <si>
    <t>FXF177155290.Delta|GIRR|USD|1 year</t>
  </si>
  <si>
    <t>FXF177155290.Delta|GIRR|USD|2 year</t>
  </si>
  <si>
    <t>FXF177155290.Delta|GIRR|USD|3 year</t>
  </si>
  <si>
    <t>FXF177155290.Delta|GIRR|USD|5 year</t>
  </si>
  <si>
    <t>FXF177155290.Delta|GIRR|USD|10 year</t>
  </si>
  <si>
    <t>FXF177155290.Delta|GIRR|USD|15 year</t>
  </si>
  <si>
    <t>FXF177155290.Delta|GIRR|USD|20 year</t>
  </si>
  <si>
    <t>FXF177155290.Delta|GIRR|USD|30 year</t>
  </si>
  <si>
    <t>FXF168255439.Delta|FX|JPY/USD|</t>
  </si>
  <si>
    <t>FXF168255439.Delta|GIRR|JPY|20 year</t>
  </si>
  <si>
    <t>FXF168255439.Delta|GIRR|JPY|30 year</t>
  </si>
  <si>
    <t>FXF168255439.Delta|GIRR|JPY|0.25 year</t>
  </si>
  <si>
    <t>FXF168255439.Delta|GIRR|JPY|0.5 year</t>
  </si>
  <si>
    <t>FXF168255439.Delta|GIRR|JPY|1 year</t>
  </si>
  <si>
    <t>FXF168255439.Delta|GIRR|JPY|2 year</t>
  </si>
  <si>
    <t>FXF168255439.Delta|GIRR|JPY|3 year</t>
  </si>
  <si>
    <t>FXF168255439.Delta|GIRR|JPY|5 year</t>
  </si>
  <si>
    <t>FXF168255439.Delta|GIRR|JPY|10 year</t>
  </si>
  <si>
    <t>FXF168255439.Delta|GIRR|JPY|15 year</t>
  </si>
  <si>
    <t>FXF168255439.Delta|GIRR|USD|0.25 year</t>
  </si>
  <si>
    <t>FXF168255439.Delta|GIRR|USD|0.5 year</t>
  </si>
  <si>
    <t>FXF168255439.Delta|GIRR|USD|1 year</t>
  </si>
  <si>
    <t>FXF168255439.Delta|GIRR|USD|2 year</t>
  </si>
  <si>
    <t>FXF168255439.Delta|GIRR|USD|3 year</t>
  </si>
  <si>
    <t>FXF168255439.Delta|GIRR|USD|5 year</t>
  </si>
  <si>
    <t>FXF168255439.Delta|GIRR|USD|10 year</t>
  </si>
  <si>
    <t>FXF168255439.Delta|GIRR|USD|15 year</t>
  </si>
  <si>
    <t>FXF168255439.Delta|GIRR|USD|20 year</t>
  </si>
  <si>
    <t>FXF168255439.Delta|GIRR|USD|30 year</t>
  </si>
  <si>
    <t>CF798421943.Vega|FX|EUR/USD|5 year</t>
  </si>
  <si>
    <t>CF798421943.Vega|FX|EUR/USD|10 year</t>
  </si>
  <si>
    <t>CF798421943.Delta|FX|EUR/USD|</t>
  </si>
  <si>
    <t>CF798421943.Vega|FX|EUR/USD|0.5 year</t>
  </si>
  <si>
    <t>CF798421943.Vega|FX|EUR/USD|1 year</t>
  </si>
  <si>
    <t>CF798421943.Vega|FX|EUR/USD|3 year</t>
  </si>
  <si>
    <t>CF798421943.Curvature|FX|EUR/USD|</t>
  </si>
  <si>
    <t>CF798421943.Vega|GIRR|EUR|0.5 year</t>
  </si>
  <si>
    <t>CF798421943.Vega|GIRR|EUR|1 year</t>
  </si>
  <si>
    <t>CF798421943.Vega|GIRR|EUR|3 year</t>
  </si>
  <si>
    <t>CF798421943.Vega|GIRR|EUR|5 year</t>
  </si>
  <si>
    <t>CF798421943.Vega|GIRR|EUR|10 year</t>
  </si>
  <si>
    <t>CF798421943.Delta|GIRR|EUR|0.25 year</t>
  </si>
  <si>
    <t>CF798421943.Delta|GIRR|EUR|0.5 year</t>
  </si>
  <si>
    <t>CF798421943.Delta|GIRR|EUR|1 year</t>
  </si>
  <si>
    <t>CF798421943.Delta|GIRR|EUR|2 year</t>
  </si>
  <si>
    <t>CF798421943.Delta|GIRR|EUR|3 year</t>
  </si>
  <si>
    <t>CF798421943.Delta|GIRR|EUR|5 year</t>
  </si>
  <si>
    <t>CF798421943.Delta|GIRR|EUR|10 year</t>
  </si>
  <si>
    <t>CF798421943.Delta|GIRR|EUR|15 year</t>
  </si>
  <si>
    <t>CF798421943.Delta|GIRR|EUR|20 year</t>
  </si>
  <si>
    <t>CF798421943.Delta|GIRR|EUR|30 year</t>
  </si>
  <si>
    <t>CF798421943.Curvature|GIRR|EUR|</t>
  </si>
  <si>
    <t>CF546911893.Vega|FX|EUR/USD|5 year</t>
  </si>
  <si>
    <t>CF546911893.Vega|FX|EUR/USD|10 year</t>
  </si>
  <si>
    <t>CF546911893.Delta|FX|EUR/USD|</t>
  </si>
  <si>
    <t>CF546911893.Vega|FX|EUR/USD|0.5 year</t>
  </si>
  <si>
    <t>CF546911893.Vega|FX|EUR/USD|1 year</t>
  </si>
  <si>
    <t>CF546911893.Vega|FX|EUR/USD|3 year</t>
  </si>
  <si>
    <t>CF546911893.Curvature|FX|EUR/USD|</t>
  </si>
  <si>
    <t>CF546911893.Vega|GIRR|EUR|0.5 year</t>
  </si>
  <si>
    <t>CF546911893.Vega|GIRR|EUR|1 year</t>
  </si>
  <si>
    <t>CF546911893.Vega|GIRR|EUR|3 year</t>
  </si>
  <si>
    <t>CF546911893.Vega|GIRR|EUR|5 year</t>
  </si>
  <si>
    <t>CF546911893.Vega|GIRR|EUR|10 year</t>
  </si>
  <si>
    <t>CF546911893.Delta|GIRR|EUR|0.25 year</t>
  </si>
  <si>
    <t>CF546911893.Delta|GIRR|EUR|0.5 year</t>
  </si>
  <si>
    <t>CF546911893.Delta|GIRR|EUR|1 year</t>
  </si>
  <si>
    <t>CF546911893.Delta|GIRR|EUR|2 year</t>
  </si>
  <si>
    <t>CF546911893.Delta|GIRR|EUR|3 year</t>
  </si>
  <si>
    <t>CF546911893.Delta|GIRR|EUR|5 year</t>
  </si>
  <si>
    <t>CF546911893.Delta|GIRR|EUR|10 year</t>
  </si>
  <si>
    <t>CF546911893.Delta|GIRR|EUR|15 year</t>
  </si>
  <si>
    <t>CF546911893.Delta|GIRR|EUR|20 year</t>
  </si>
  <si>
    <t>CF546911893.Delta|GIRR|EUR|30 year</t>
  </si>
  <si>
    <t>CF546911893.Curvature|GIRR|EUR|</t>
  </si>
  <si>
    <t>CS821810096.Delta|FX|EUR/USD|</t>
  </si>
  <si>
    <t>CS821810096.Delta|GIRR|EUR|0.25 year</t>
  </si>
  <si>
    <t>CS821810096.Delta|GIRR|EUR|0.5 year</t>
  </si>
  <si>
    <t>CS821810096.Delta|GIRR|EUR|1 year</t>
  </si>
  <si>
    <t>CS821810096.Delta|GIRR|EUR|2 year</t>
  </si>
  <si>
    <t>CS821810096.Delta|GIRR|EUR|3 year</t>
  </si>
  <si>
    <t>CS821810096.Delta|GIRR|EUR|5 year</t>
  </si>
  <si>
    <t>CS821810096.Delta|GIRR|EUR|10 year</t>
  </si>
  <si>
    <t>CS821810096.Delta|GIRR|EUR|15 year</t>
  </si>
  <si>
    <t>CS821810096.Delta|GIRR|EUR|20 year</t>
  </si>
  <si>
    <t>CS821810096.Delta|GIRR|EUR|30 year</t>
  </si>
  <si>
    <t>CS821810096.Delta|GIRR|USD|0.25 year</t>
  </si>
  <si>
    <t>CS821810096.Delta|GIRR|USD|0.5 year</t>
  </si>
  <si>
    <t>CS821810096.Delta|GIRR|USD|1 year</t>
  </si>
  <si>
    <t>CS821810096.Delta|GIRR|USD|2 year</t>
  </si>
  <si>
    <t>CS821810096.Delta|GIRR|USD|3 year</t>
  </si>
  <si>
    <t>CS821810096.Delta|GIRR|USD|5 year</t>
  </si>
  <si>
    <t>CS821810096.Delta|GIRR|USD|10 year</t>
  </si>
  <si>
    <t>CS821810096.Delta|GIRR|USD|15 year</t>
  </si>
  <si>
    <t>CS821810096.Delta|GIRR|USD|20 year</t>
  </si>
  <si>
    <t>CS821810096.Delta|GIRR|USD|30 year</t>
  </si>
  <si>
    <t>IRS545554400.Delta|FX|GBP/USD|</t>
  </si>
  <si>
    <t>IRS545554400.Delta|GIRR|GBP|0.25 year</t>
  </si>
  <si>
    <t>IRS545554400.Delta|GIRR|GBP|0.5 year</t>
  </si>
  <si>
    <t>IRS545554400.Delta|GIRR|GBP|1 year</t>
  </si>
  <si>
    <t>IRS545554400.Delta|GIRR|GBP|2 year</t>
  </si>
  <si>
    <t>IRS545554400.Delta|GIRR|GBP|3 year</t>
  </si>
  <si>
    <t>IRS545554400.Delta|GIRR|GBP|5 year</t>
  </si>
  <si>
    <t>IRS545554400.Delta|GIRR|GBP|10 year</t>
  </si>
  <si>
    <t>IRS545554400.Delta|GIRR|GBP|15 year</t>
  </si>
  <si>
    <t>IRS545554400.Delta|GIRR|GBP|20 year</t>
  </si>
  <si>
    <t>IRS545554400.Delta|GIRR|GBP|30 year</t>
  </si>
  <si>
    <t>IRS682313805.Delta|GIRR|USD|0.25 year</t>
  </si>
  <si>
    <t>IRS682313805.Delta|GIRR|USD|0.5 year</t>
  </si>
  <si>
    <t>IRS682313805.Delta|GIRR|USD|1 year</t>
  </si>
  <si>
    <t>IRS682313805.Delta|GIRR|USD|2 year</t>
  </si>
  <si>
    <t>IRS682313805.Delta|GIRR|USD|3 year</t>
  </si>
  <si>
    <t>IRS682313805.Delta|GIRR|USD|5 year</t>
  </si>
  <si>
    <t>IRS682313805.Delta|GIRR|USD|10 year</t>
  </si>
  <si>
    <t>IRS682313805.Delta|GIRR|USD|15 year</t>
  </si>
  <si>
    <t>IRS682313805.Delta|GIRR|USD|20 year</t>
  </si>
  <si>
    <t>IRS682313805.Delta|GIRR|USD|30 year</t>
  </si>
  <si>
    <t>FXO271821100.Vega|FX|EUR/USD|5 year</t>
  </si>
  <si>
    <t>FXO271821100.Vega|FX|EUR/USD|10 year</t>
  </si>
  <si>
    <t>FXO271821100.Delta|FX|EUR/USD|</t>
  </si>
  <si>
    <t>FXO271821100.Vega|FX|EUR/USD|0.5 year</t>
  </si>
  <si>
    <t>FXO271821100.Vega|FX|EUR/USD|1 year</t>
  </si>
  <si>
    <t>FXO271821100.Vega|FX|EUR/USD|3 year</t>
  </si>
  <si>
    <t>FXO271821100.Curvature|FX|EUR/USD|</t>
  </si>
  <si>
    <t>FXO271821100.Vega|GIRR|USD|0.5 year</t>
  </si>
  <si>
    <t>FXO271821100.Vega|GIRR|USD|1 year</t>
  </si>
  <si>
    <t>FXO271821100.Vega|GIRR|USD|3 year</t>
  </si>
  <si>
    <t>FXO271821100.Vega|GIRR|USD|5 year</t>
  </si>
  <si>
    <t>FXO271821100.Vega|GIRR|USD|10 year</t>
  </si>
  <si>
    <t>FXO271821100.Delta|GIRR|USD|0.25 year</t>
  </si>
  <si>
    <t>FXO271821100.Delta|GIRR|USD|0.5 year</t>
  </si>
  <si>
    <t>FXO271821100.Delta|GIRR|USD|1 year</t>
  </si>
  <si>
    <t>FXO271821100.Delta|GIRR|USD|2 year</t>
  </si>
  <si>
    <t>FXO271821100.Delta|GIRR|USD|3 year</t>
  </si>
  <si>
    <t>FXO271821100.Delta|GIRR|USD|5 year</t>
  </si>
  <si>
    <t>FXO271821100.Delta|GIRR|USD|10 year</t>
  </si>
  <si>
    <t>FXO271821100.Delta|GIRR|USD|15 year</t>
  </si>
  <si>
    <t>FXO271821100.Delta|GIRR|USD|20 year</t>
  </si>
  <si>
    <t>FXO271821100.Delta|GIRR|USD|30 year</t>
  </si>
  <si>
    <t>FXO271821100.Curvature|GIRR|USD|</t>
  </si>
  <si>
    <t>FXO271821100.Vega|GIRR|EUR|0.5 year</t>
  </si>
  <si>
    <t>FXO271821100.Vega|GIRR|EUR|1 year</t>
  </si>
  <si>
    <t>FXO271821100.Vega|GIRR|EUR|3 year</t>
  </si>
  <si>
    <t>FXO271821100.Vega|GIRR|EUR|5 year</t>
  </si>
  <si>
    <t>FXO271821100.Vega|GIRR|EUR|10 year</t>
  </si>
  <si>
    <t>FXO271821100.Delta|GIRR|EUR|0.25 year</t>
  </si>
  <si>
    <t>FXO271821100.Delta|GIRR|EUR|0.5 year</t>
  </si>
  <si>
    <t>FXO271821100.Delta|GIRR|EUR|1 year</t>
  </si>
  <si>
    <t>FXO271821100.Delta|GIRR|EUR|2 year</t>
  </si>
  <si>
    <t>FXO271821100.Delta|GIRR|EUR|3 year</t>
  </si>
  <si>
    <t>FXO271821100.Delta|GIRR|EUR|5 year</t>
  </si>
  <si>
    <t>FXO271821100.Delta|GIRR|EUR|10 year</t>
  </si>
  <si>
    <t>FXO271821100.Delta|GIRR|EUR|15 year</t>
  </si>
  <si>
    <t>FXO271821100.Delta|GIRR|EUR|20 year</t>
  </si>
  <si>
    <t>FXO271821100.Delta|GIRR|EUR|30 year</t>
  </si>
  <si>
    <t>FXO271821100.Curvature|GIRR|EUR|</t>
  </si>
  <si>
    <t>FXF276314354.Delta|FX|AUD/USD|</t>
  </si>
  <si>
    <t>FXF276314354.Delta|GIRR|AUD|0.25 year</t>
  </si>
  <si>
    <t>FXF276314354.Delta|GIRR|AUD|0.5 year</t>
  </si>
  <si>
    <t>FXF276314354.Delta|GIRR|AUD|1 year</t>
  </si>
  <si>
    <t>FXF276314354.Delta|GIRR|AUD|2 year</t>
  </si>
  <si>
    <t>FXF276314354.Delta|GIRR|AUD|3 year</t>
  </si>
  <si>
    <t>FXF276314354.Delta|GIRR|AUD|5 year</t>
  </si>
  <si>
    <t>FXF276314354.Delta|GIRR|AUD|10 year</t>
  </si>
  <si>
    <t>FXF276314354.Delta|GIRR|AUD|15 year</t>
  </si>
  <si>
    <t>FXF276314354.Delta|GIRR|AUD|20 year</t>
  </si>
  <si>
    <t>FXF276314354.Delta|GIRR|AUD|30 year</t>
  </si>
  <si>
    <t>FXF276314354.Delta|GIRR|USD|0.25 year</t>
  </si>
  <si>
    <t>FXF276314354.Delta|GIRR|USD|0.5 year</t>
  </si>
  <si>
    <t>FXF276314354.Delta|GIRR|USD|1 year</t>
  </si>
  <si>
    <t>FXF276314354.Delta|GIRR|USD|2 year</t>
  </si>
  <si>
    <t>FXF276314354.Delta|GIRR|USD|3 year</t>
  </si>
  <si>
    <t>FXF276314354.Delta|GIRR|USD|5 year</t>
  </si>
  <si>
    <t>FXF276314354.Delta|GIRR|USD|10 year</t>
  </si>
  <si>
    <t>FXF276314354.Delta|GIRR|USD|15 year</t>
  </si>
  <si>
    <t>FXF276314354.Delta|GIRR|USD|20 year</t>
  </si>
  <si>
    <t>FXF276314354.Delta|GIRR|USD|30 year</t>
  </si>
  <si>
    <t>FXF690057364.Delta|FX|EUR/USD|</t>
  </si>
  <si>
    <t>FXF690057364.Delta|GIRR|EUR|0.25 year</t>
  </si>
  <si>
    <t>FXF690057364.Delta|GIRR|EUR|0.5 year</t>
  </si>
  <si>
    <t>FXF690057364.Delta|GIRR|EUR|1 year</t>
  </si>
  <si>
    <t>FXF690057364.Delta|GIRR|EUR|2 year</t>
  </si>
  <si>
    <t>FXF690057364.Delta|GIRR|EUR|3 year</t>
  </si>
  <si>
    <t>FXF690057364.Delta|GIRR|EUR|5 year</t>
  </si>
  <si>
    <t>FXF690057364.Delta|GIRR|EUR|10 year</t>
  </si>
  <si>
    <t>FXF690057364.Delta|GIRR|EUR|15 year</t>
  </si>
  <si>
    <t>FXF690057364.Delta|GIRR|EUR|20 year</t>
  </si>
  <si>
    <t>FXF690057364.Delta|GIRR|EUR|30 year</t>
  </si>
  <si>
    <t>FXF690057364.Delta|GIRR|USD|0.25 year</t>
  </si>
  <si>
    <t>FXF690057364.Delta|GIRR|USD|0.5 year</t>
  </si>
  <si>
    <t>FXF690057364.Delta|GIRR|USD|1 year</t>
  </si>
  <si>
    <t>FXF690057364.Delta|GIRR|USD|2 year</t>
  </si>
  <si>
    <t>FXF690057364.Delta|GIRR|USD|3 year</t>
  </si>
  <si>
    <t>FXF690057364.Delta|GIRR|USD|5 year</t>
  </si>
  <si>
    <t>FXF690057364.Delta|GIRR|USD|10 year</t>
  </si>
  <si>
    <t>FXF690057364.Delta|GIRR|USD|15 year</t>
  </si>
  <si>
    <t>FXF690057364.Delta|GIRR|USD|20 year</t>
  </si>
  <si>
    <t>FXF690057364.Delta|GIRR|USD|30 year</t>
  </si>
  <si>
    <t>SWN651253389.Vega|FX|EUR/USD|5 year</t>
  </si>
  <si>
    <t>SWN651253389.Vega|FX|EUR/USD|10 year</t>
  </si>
  <si>
    <t>SWN651253389.Delta|FX|EUR/USD|</t>
  </si>
  <si>
    <t>SWN651253389.Vega|FX|EUR/USD|0.5 year</t>
  </si>
  <si>
    <t>SWN651253389.Vega|FX|EUR/USD|1 year</t>
  </si>
  <si>
    <t>SWN651253389.Vega|FX|EUR/USD|3 year</t>
  </si>
  <si>
    <t>SWN651253389.Curvature|FX|EUR/USD|</t>
  </si>
  <si>
    <t>SWN651253389.Vega|GIRR|USD|0.5 year</t>
  </si>
  <si>
    <t>SWN651253389.Vega|GIRR|USD|1 year</t>
  </si>
  <si>
    <t>SWN651253389.Vega|GIRR|USD|3 year</t>
  </si>
  <si>
    <t>SWN651253389.Vega|GIRR|USD|5 year</t>
  </si>
  <si>
    <t>SWN651253389.Vega|GIRR|USD|10 year</t>
  </si>
  <si>
    <t>SWN651253389.Delta|GIRR|USD|0.25 year</t>
  </si>
  <si>
    <t>SWN651253389.Delta|GIRR|USD|0.5 year</t>
  </si>
  <si>
    <t>SWN651253389.Delta|GIRR|USD|1 year</t>
  </si>
  <si>
    <t>SWN651253389.Delta|GIRR|USD|2 year</t>
  </si>
  <si>
    <t>SWN651253389.Delta|GIRR|USD|3 year</t>
  </si>
  <si>
    <t>SWN651253389.Delta|GIRR|USD|5 year</t>
  </si>
  <si>
    <t>SWN651253389.Delta|GIRR|USD|10 year</t>
  </si>
  <si>
    <t>SWN651253389.Delta|GIRR|USD|15 year</t>
  </si>
  <si>
    <t>SWN651253389.Delta|GIRR|USD|20 year</t>
  </si>
  <si>
    <t>SWN651253389.Delta|GIRR|USD|30 year</t>
  </si>
  <si>
    <t>SWN651253389.Curvature|GIRR|USD|</t>
  </si>
  <si>
    <t>SWN651253389.Vega|GIRR|EUR|0.5 year</t>
  </si>
  <si>
    <t>SWN651253389.Vega|GIRR|EUR|1 year</t>
  </si>
  <si>
    <t>SWN651253389.Vega|GIRR|EUR|3 year</t>
  </si>
  <si>
    <t>SWN651253389.Vega|GIRR|EUR|5 year</t>
  </si>
  <si>
    <t>SWN651253389.Vega|GIRR|EUR|10 year</t>
  </si>
  <si>
    <t>SWN651253389.Delta|GIRR|EUR|0.25 year</t>
  </si>
  <si>
    <t>SWN651253389.Delta|GIRR|EUR|0.5 year</t>
  </si>
  <si>
    <t>SWN651253389.Delta|GIRR|EUR|1 year</t>
  </si>
  <si>
    <t>SWN651253389.Delta|GIRR|EUR|2 year</t>
  </si>
  <si>
    <t>SWN651253389.Delta|GIRR|EUR|3 year</t>
  </si>
  <si>
    <t>SWN651253389.Delta|GIRR|EUR|5 year</t>
  </si>
  <si>
    <t>SWN651253389.Delta|GIRR|EUR|10 year</t>
  </si>
  <si>
    <t>SWN651253389.Delta|GIRR|EUR|15 year</t>
  </si>
  <si>
    <t>SWN651253389.Delta|GIRR|EUR|20 year</t>
  </si>
  <si>
    <t>SWN651253389.Delta|GIRR|EUR|30 year</t>
  </si>
  <si>
    <t>SWN651253389.Curvature|GIRR|EUR|</t>
  </si>
  <si>
    <t>CF505971413.Vega|GIRR|USD|0.5 year</t>
  </si>
  <si>
    <t>CF505971413.Vega|GIRR|USD|1 year</t>
  </si>
  <si>
    <t>CF505971413.Vega|GIRR|USD|3 year</t>
  </si>
  <si>
    <t>CF505971413.Vega|GIRR|USD|5 year</t>
  </si>
  <si>
    <t>CF505971413.Vega|GIRR|USD|10 year</t>
  </si>
  <si>
    <t>CF505971413.Delta|GIRR|USD|0.25 year</t>
  </si>
  <si>
    <t>CF505971413.Delta|GIRR|USD|0.5 year</t>
  </si>
  <si>
    <t>CF505971413.Delta|GIRR|USD|1 year</t>
  </si>
  <si>
    <t>CF505971413.Delta|GIRR|USD|2 year</t>
  </si>
  <si>
    <t>CF505971413.Delta|GIRR|USD|3 year</t>
  </si>
  <si>
    <t>CF505971413.Delta|GIRR|USD|5 year</t>
  </si>
  <si>
    <t>CF505971413.Delta|GIRR|USD|10 year</t>
  </si>
  <si>
    <t>CF505971413.Delta|GIRR|USD|15 year</t>
  </si>
  <si>
    <t>CF505971413.Delta|GIRR|USD|20 year</t>
  </si>
  <si>
    <t>CF505971413.Delta|GIRR|USD|30 year</t>
  </si>
  <si>
    <t>CF505971413.Curvature|GIRR|USD|</t>
  </si>
  <si>
    <t>CF832287444.Vega|GIRR|USD|0.5 year</t>
  </si>
  <si>
    <t>CF832287444.Vega|GIRR|USD|1 year</t>
  </si>
  <si>
    <t>CF832287444.Vega|GIRR|USD|3 year</t>
  </si>
  <si>
    <t>CF832287444.Vega|GIRR|USD|5 year</t>
  </si>
  <si>
    <t>CF832287444.Vega|GIRR|USD|10 year</t>
  </si>
  <si>
    <t>CF832287444.Delta|GIRR|USD|0.25 year</t>
  </si>
  <si>
    <t>CF832287444.Delta|GIRR|USD|0.5 year</t>
  </si>
  <si>
    <t>CF832287444.Delta|GIRR|USD|1 year</t>
  </si>
  <si>
    <t>CF832287444.Delta|GIRR|USD|2 year</t>
  </si>
  <si>
    <t>CF832287444.Delta|GIRR|USD|3 year</t>
  </si>
  <si>
    <t>CF832287444.Delta|GIRR|USD|5 year</t>
  </si>
  <si>
    <t>CF832287444.Delta|GIRR|USD|10 year</t>
  </si>
  <si>
    <t>CF832287444.Delta|GIRR|USD|15 year</t>
  </si>
  <si>
    <t>CF832287444.Delta|GIRR|USD|20 year</t>
  </si>
  <si>
    <t>CF832287444.Delta|GIRR|USD|30 year</t>
  </si>
  <si>
    <t>CF832287444.Curvature|GIRR|USD|</t>
  </si>
  <si>
    <t>CS561670611.Delta|FX|GBP/USD|</t>
  </si>
  <si>
    <t>CS561670611.Delta|GIRR|GBP|0.25 year</t>
  </si>
  <si>
    <t>CS561670611.Delta|GIRR|GBP|0.5 year</t>
  </si>
  <si>
    <t>CS561670611.Delta|GIRR|GBP|1 year</t>
  </si>
  <si>
    <t>CS561670611.Delta|GIRR|GBP|2 year</t>
  </si>
  <si>
    <t>CS561670611.Delta|GIRR|GBP|3 year</t>
  </si>
  <si>
    <t>CS561670611.Delta|GIRR|GBP|5 year</t>
  </si>
  <si>
    <t>CS561670611.Delta|GIRR|GBP|10 year</t>
  </si>
  <si>
    <t>CS561670611.Delta|GIRR|GBP|15 year</t>
  </si>
  <si>
    <t>CS561670611.Delta|GIRR|GBP|20 year</t>
  </si>
  <si>
    <t>CS561670611.Delta|GIRR|GBP|30 year</t>
  </si>
  <si>
    <t>CS561670611.Delta|GIRR|USD|0.25 year</t>
  </si>
  <si>
    <t>CS561670611.Delta|GIRR|USD|0.5 year</t>
  </si>
  <si>
    <t>CS561670611.Delta|GIRR|USD|1 year</t>
  </si>
  <si>
    <t>CS561670611.Delta|GIRR|USD|2 year</t>
  </si>
  <si>
    <t>CS561670611.Delta|GIRR|USD|3 year</t>
  </si>
  <si>
    <t>CS561670611.Delta|GIRR|USD|5 year</t>
  </si>
  <si>
    <t>CS561670611.Delta|GIRR|USD|10 year</t>
  </si>
  <si>
    <t>CS561670611.Delta|GIRR|USD|15 year</t>
  </si>
  <si>
    <t>CS561670611.Delta|GIRR|USD|20 year</t>
  </si>
  <si>
    <t>CS561670611.Delta|GIRR|USD|30 year</t>
  </si>
  <si>
    <t>CS768096133.Delta|FX|EUR/USD|</t>
  </si>
  <si>
    <t>CS768096133.Delta|GIRR|EUR|0.25 year</t>
  </si>
  <si>
    <t>CS768096133.Delta|GIRR|EUR|0.5 year</t>
  </si>
  <si>
    <t>CS768096133.Delta|GIRR|EUR|1 year</t>
  </si>
  <si>
    <t>CS768096133.Delta|GIRR|EUR|2 year</t>
  </si>
  <si>
    <t>CS768096133.Delta|GIRR|EUR|3 year</t>
  </si>
  <si>
    <t>CS768096133.Delta|GIRR|EUR|5 year</t>
  </si>
  <si>
    <t>CS768096133.Delta|GIRR|EUR|10 year</t>
  </si>
  <si>
    <t>CS768096133.Delta|GIRR|EUR|15 year</t>
  </si>
  <si>
    <t>CS768096133.Delta|GIRR|EUR|20 year</t>
  </si>
  <si>
    <t>CS768096133.Delta|GIRR|EUR|30 year</t>
  </si>
  <si>
    <t>CS768096133.Delta|GIRR|USD|0.25 year</t>
  </si>
  <si>
    <t>CS768096133.Delta|GIRR|USD|0.5 year</t>
  </si>
  <si>
    <t>CS768096133.Delta|GIRR|USD|1 year</t>
  </si>
  <si>
    <t>CS768096133.Delta|GIRR|USD|2 year</t>
  </si>
  <si>
    <t>CS768096133.Delta|GIRR|USD|3 year</t>
  </si>
  <si>
    <t>CS768096133.Delta|GIRR|USD|5 year</t>
  </si>
  <si>
    <t>CS768096133.Delta|GIRR|USD|10 year</t>
  </si>
  <si>
    <t>CS768096133.Delta|GIRR|USD|15 year</t>
  </si>
  <si>
    <t>CS768096133.Delta|GIRR|USD|20 year</t>
  </si>
  <si>
    <t>CS768096133.Delta|GIRR|USD|30 year</t>
  </si>
  <si>
    <t>IRS233250637.Delta|FX|EUR/USD|</t>
  </si>
  <si>
    <t>IRS233250637.Delta|GIRR|EUR|0.25 year</t>
  </si>
  <si>
    <t>IRS233250637.Delta|GIRR|EUR|0.5 year</t>
  </si>
  <si>
    <t>IRS233250637.Delta|GIRR|EUR|1 year</t>
  </si>
  <si>
    <t>IRS233250637.Delta|GIRR|EUR|2 year</t>
  </si>
  <si>
    <t>IRS233250637.Delta|GIRR|EUR|3 year</t>
  </si>
  <si>
    <t>IRS233250637.Delta|GIRR|EUR|5 year</t>
  </si>
  <si>
    <t>IRS233250637.Delta|GIRR|EUR|10 year</t>
  </si>
  <si>
    <t>IRS233250637.Delta|GIRR|EUR|15 year</t>
  </si>
  <si>
    <t>IRS233250637.Delta|GIRR|EUR|20 year</t>
  </si>
  <si>
    <t>IRS233250637.Delta|GIRR|EUR|30 year</t>
  </si>
  <si>
    <t>IRS399330126.Delta|FX|EUR/USD|</t>
  </si>
  <si>
    <t>IRS399330126.Delta|GIRR|EUR|0.25 year</t>
  </si>
  <si>
    <t>IRS399330126.Delta|GIRR|EUR|0.5 year</t>
  </si>
  <si>
    <t>IRS399330126.Delta|GIRR|EUR|1 year</t>
  </si>
  <si>
    <t>IRS399330126.Delta|GIRR|EUR|2 year</t>
  </si>
  <si>
    <t>IRS399330126.Delta|GIRR|EUR|3 year</t>
  </si>
  <si>
    <t>IRS399330126.Delta|GIRR|EUR|5 year</t>
  </si>
  <si>
    <t>IRS399330126.Delta|GIRR|EUR|10 year</t>
  </si>
  <si>
    <t>IRS399330126.Delta|GIRR|EUR|15 year</t>
  </si>
  <si>
    <t>IRS399330126.Delta|GIRR|EUR|20 year</t>
  </si>
  <si>
    <t>IRS399330126.Delta|GIRR|EUR|30 year</t>
  </si>
  <si>
    <t>IRS190841856.Delta|GIRR|USD|0.25 year</t>
  </si>
  <si>
    <t>IRS190841856.Delta|GIRR|USD|0.5 year</t>
  </si>
  <si>
    <t>IRS190841856.Delta|GIRR|USD|1 year</t>
  </si>
  <si>
    <t>IRS190841856.Delta|GIRR|USD|2 year</t>
  </si>
  <si>
    <t>IRS190841856.Delta|GIRR|USD|3 year</t>
  </si>
  <si>
    <t>IRS190841856.Delta|GIRR|USD|5 year</t>
  </si>
  <si>
    <t>IRS190841856.Delta|GIRR|USD|10 year</t>
  </si>
  <si>
    <t>IRS190841856.Delta|GIRR|USD|15 year</t>
  </si>
  <si>
    <t>IRS190841856.Delta|GIRR|USD|20 year</t>
  </si>
  <si>
    <t>IRS190841856.Delta|GIRR|USD|30 year</t>
  </si>
  <si>
    <t>FRA554616290.Delta|GIRR|USD|0.25 year</t>
  </si>
  <si>
    <t>FRA554616290.Delta|GIRR|USD|0.5 year</t>
  </si>
  <si>
    <t>FRA554616290.Delta|GIRR|USD|1 year</t>
  </si>
  <si>
    <t>FRA554616290.Delta|GIRR|USD|2 year</t>
  </si>
  <si>
    <t>FRA554616290.Delta|GIRR|USD|3 year</t>
  </si>
  <si>
    <t>FRA554616290.Delta|GIRR|USD|5 year</t>
  </si>
  <si>
    <t>FRA554616290.Delta|GIRR|USD|10 year</t>
  </si>
  <si>
    <t>FRA554616290.Delta|GIRR|USD|15 year</t>
  </si>
  <si>
    <t>FRA554616290.Delta|GIRR|USD|20 year</t>
  </si>
  <si>
    <t>FRA554616290.Delta|GIRR|USD|30 year</t>
  </si>
  <si>
    <t>FRA592133890.Delta|GIRR|USD|0.25 year</t>
  </si>
  <si>
    <t>FRA592133890.Delta|GIRR|USD|0.5 year</t>
  </si>
  <si>
    <t>FRA592133890.Delta|GIRR|USD|1 year</t>
  </si>
  <si>
    <t>FRA592133890.Delta|GIRR|USD|2 year</t>
  </si>
  <si>
    <t>FRA592133890.Delta|GIRR|USD|3 year</t>
  </si>
  <si>
    <t>FRA592133890.Delta|GIRR|USD|5 year</t>
  </si>
  <si>
    <t>FRA592133890.Delta|GIRR|USD|10 year</t>
  </si>
  <si>
    <t>FRA592133890.Delta|GIRR|USD|15 year</t>
  </si>
  <si>
    <t>FRA592133890.Delta|GIRR|USD|20 year</t>
  </si>
  <si>
    <t>FRA592133890.Delta|GIRR|USD|30 year</t>
  </si>
  <si>
    <t>FRA983936126.Delta|GIRR|USD|0.25 year</t>
  </si>
  <si>
    <t>FRA983936126.Delta|GIRR|USD|0.5 year</t>
  </si>
  <si>
    <t>FRA983936126.Delta|GIRR|USD|1 year</t>
  </si>
  <si>
    <t>FRA983936126.Delta|GIRR|USD|2 year</t>
  </si>
  <si>
    <t>FRA983936126.Delta|GIRR|USD|3 year</t>
  </si>
  <si>
    <t>FRA983936126.Delta|GIRR|USD|5 year</t>
  </si>
  <si>
    <t>FRA983936126.Delta|GIRR|USD|10 year</t>
  </si>
  <si>
    <t>FRA983936126.Delta|GIRR|USD|15 year</t>
  </si>
  <si>
    <t>FRA983936126.Delta|GIRR|USD|20 year</t>
  </si>
  <si>
    <t>FRA983936126.Delta|GIRR|USD|30 year</t>
  </si>
  <si>
    <t>FRA791220419.Delta|FX|EUR/USD|</t>
  </si>
  <si>
    <t>FRA791220419.Delta|GIRR|EUR|0.25 year</t>
  </si>
  <si>
    <t>FRA791220419.Delta|GIRR|EUR|0.5 year</t>
  </si>
  <si>
    <t>FRA791220419.Delta|GIRR|EUR|1 year</t>
  </si>
  <si>
    <t>FRA791220419.Delta|GIRR|EUR|2 year</t>
  </si>
  <si>
    <t>FRA791220419.Delta|GIRR|EUR|3 year</t>
  </si>
  <si>
    <t>FRA791220419.Delta|GIRR|EUR|5 year</t>
  </si>
  <si>
    <t>FRA791220419.Delta|GIRR|EUR|10 year</t>
  </si>
  <si>
    <t>FRA791220419.Delta|GIRR|EUR|15 year</t>
  </si>
  <si>
    <t>FRA791220419.Delta|GIRR|EUR|20 year</t>
  </si>
  <si>
    <t>FRA791220419.Delta|GIRR|EUR|30 year</t>
  </si>
  <si>
    <t>0.25 year</t>
  </si>
  <si>
    <t>15 year</t>
  </si>
  <si>
    <t>2 year</t>
  </si>
  <si>
    <t>20 year</t>
  </si>
  <si>
    <t>30 year</t>
  </si>
  <si>
    <t>Trade</t>
  </si>
  <si>
    <t>FXO623149061</t>
  </si>
  <si>
    <t>FRA101797833</t>
  </si>
  <si>
    <t>CF505971413</t>
  </si>
  <si>
    <t>FXF276314354</t>
  </si>
  <si>
    <t>RA844378540</t>
  </si>
  <si>
    <t>Description</t>
  </si>
  <si>
    <t>Delta GIRR</t>
  </si>
  <si>
    <t>Bucket Level Aggregation. Delta Sensitivity. General Interest Rate. USD</t>
  </si>
  <si>
    <t>Bucket Level Aggregation. Delta Sensitivity. General Interest Rate. EUR</t>
  </si>
  <si>
    <t>Bucket Level Aggregation. Delta Sensitivity. General Interest Rate. GBP</t>
  </si>
  <si>
    <t>Bucket Level Aggregation. Delta Sensitivity. General Interest Rate. JPY</t>
  </si>
  <si>
    <t>Bucket Level Aggregation. Delta Sensitivity. General Interest Rate. AUD</t>
  </si>
  <si>
    <t>Bucket Level Aggregation. Vega Sensitivity. General Interest Rate. AUD</t>
  </si>
  <si>
    <t>Bucket Level Aggregation. Vega Sensitivity. General Interest Rate. JPY</t>
  </si>
  <si>
    <t>Bucket Level Aggregation. Vega Sensitivity. General Interest Rate. GBP</t>
  </si>
  <si>
    <t>Bucket Level Aggregation. Vega Sensitivity. General Interest Rate. USD</t>
  </si>
  <si>
    <t>Bucket Level Aggregation. Vega Sensitivity. General Interest Rate. EUR</t>
  </si>
  <si>
    <t>Vega GIRR</t>
  </si>
  <si>
    <t>simPv</t>
  </si>
  <si>
    <t>CurvatureUp</t>
  </si>
  <si>
    <t>CurvatureDown</t>
  </si>
  <si>
    <t>SimPv</t>
  </si>
  <si>
    <t>Sim PV</t>
  </si>
  <si>
    <t>Curvature|FX|EUR/USD|</t>
  </si>
  <si>
    <t>Curvature|GIRR|USD|</t>
  </si>
  <si>
    <t>Curvature|GIRR|EUR|</t>
  </si>
  <si>
    <t>Curvature|FX|GBP/USD|</t>
  </si>
  <si>
    <t>Curvature|GIRR|GBP|</t>
  </si>
  <si>
    <t>Curvature|FX|JPY/USD|</t>
  </si>
  <si>
    <t>Curvature|GIRR|JPY|</t>
  </si>
  <si>
    <t>RW</t>
  </si>
  <si>
    <t>CVR Calculations (By Counterparty/Bucket)</t>
  </si>
  <si>
    <t>CVR Resulting formula</t>
  </si>
  <si>
    <t>Notional</t>
  </si>
  <si>
    <t>DrcZeroNotional</t>
  </si>
  <si>
    <t>LGD</t>
  </si>
  <si>
    <t>CptyRating</t>
  </si>
  <si>
    <t>Delta Sensitivity (For Options)</t>
  </si>
  <si>
    <t>IsOptional</t>
  </si>
  <si>
    <t>Risk Weight</t>
  </si>
  <si>
    <t>Curvature GIRR</t>
  </si>
  <si>
    <t>Curvature Foreign Exchange</t>
  </si>
  <si>
    <t>GIRR</t>
  </si>
  <si>
    <t>SimPV</t>
  </si>
  <si>
    <t>PnL</t>
  </si>
  <si>
    <t>JTDlong</t>
  </si>
  <si>
    <t>JTDshort</t>
  </si>
  <si>
    <t>Weight</t>
  </si>
  <si>
    <t>Unrated</t>
  </si>
  <si>
    <t>AAA</t>
  </si>
  <si>
    <t>BBB</t>
  </si>
  <si>
    <t>BB</t>
  </si>
  <si>
    <t>B</t>
  </si>
  <si>
    <t>CCC</t>
  </si>
  <si>
    <t>AA</t>
  </si>
  <si>
    <t>CC</t>
  </si>
  <si>
    <t>C</t>
  </si>
  <si>
    <t>D</t>
  </si>
  <si>
    <t>A</t>
  </si>
  <si>
    <t xml:space="preserve">Interim Calculations </t>
  </si>
  <si>
    <t>Weighted JTDLong</t>
  </si>
  <si>
    <t>Weighted JTDshort (abs)</t>
  </si>
  <si>
    <t>DRC Notional</t>
  </si>
  <si>
    <t>JTDshort (abs)</t>
  </si>
  <si>
    <t>DRC Zero Notional</t>
  </si>
  <si>
    <t>instruments with an exotic underlying</t>
  </si>
  <si>
    <t>Is Exotic Underlying</t>
  </si>
  <si>
    <t>Exotic Underlying</t>
  </si>
  <si>
    <t>Risk weight</t>
  </si>
  <si>
    <t>Weighted Notional</t>
  </si>
  <si>
    <t>Top Level Aggregation</t>
  </si>
  <si>
    <t xml:space="preserve">Risk Type Level Aggregation. Delta Sensitivity. General Interest Rate Risk </t>
  </si>
  <si>
    <t>Risk Type Level Aggregation. Delta Sensitivity. Foreign Exchange</t>
  </si>
  <si>
    <t>Risk Type Level Aggregation. Vega Sensitivity. General Interest Rate Risk</t>
  </si>
  <si>
    <t>Risk Type Level Aggregation. Vega Sensitivity. Foreign Exchange</t>
  </si>
  <si>
    <t>Risk Type Level Aggregation. Curvature Risk Charge. General Interest Rate Risk</t>
  </si>
  <si>
    <t>Risk Type Level Aggregation. Curvature Risk Charge. Foreign Exchange</t>
  </si>
  <si>
    <t>Bucket Level Aggregation. Vega Sensitivity. Foreign Exchange. EUR/USD</t>
  </si>
  <si>
    <t>Bucket Level Aggregation. Vega Sensitivity. Foreign Exchange. GBP/USD</t>
  </si>
  <si>
    <t>Bucket Level Aggregation. Vega Sensitivity. Foreign Exchange. JPY/USD</t>
  </si>
  <si>
    <t>Bucket Level Aggregation. Vega Sensitivity. Foreign Exchange. AUD/USD</t>
  </si>
  <si>
    <t>Risk Factor Level Calculations. Delta Sensitivity. General Interest Rate Risk</t>
  </si>
  <si>
    <t>Risk Factor Level Calculations. Vega Sensitivity. General Interest Rate Risk</t>
  </si>
  <si>
    <t>Risk Factor Level Calculations. Curvature Risk Charge. General Interest Rate Risk</t>
  </si>
  <si>
    <t>Risk Factor Level Calculations. Curvature Risk Charge. Foreign Exchange</t>
  </si>
  <si>
    <t>Risk Factor Level Calculations. Vega Sensitivity. Foreign Exchange</t>
  </si>
  <si>
    <t>instruments bearing other residual risks</t>
  </si>
  <si>
    <t>Follow hyperlinks to see how each value is calculated</t>
  </si>
  <si>
    <t>Medium Correlations Scenario</t>
  </si>
  <si>
    <t>High Correlations Scenario</t>
  </si>
  <si>
    <t>Low Correlations Scenario</t>
  </si>
  <si>
    <t>For each scenario, the bank must determine a scenario-related risk charge at the portfolio level as the simple sum of the risk charges at risk class level for that scenario. The ultimate portfolio level risk capital charge is the largest of the three scenario-related portfolio level risk capital charges.</t>
  </si>
  <si>
    <t>Market Risk Capital Charge  (Standard approach)</t>
  </si>
  <si>
    <t>MAR 21, par. 21.50</t>
  </si>
  <si>
    <t>MAR 21, par. 21.89</t>
  </si>
  <si>
    <t>MAR21, par. 21.101</t>
  </si>
  <si>
    <t>MAR21, par. 21.46</t>
  </si>
  <si>
    <t>MAR21, par. 21.93</t>
  </si>
  <si>
    <t>MAR21, par. 21.94</t>
  </si>
  <si>
    <t>MAR21, par. 21.42</t>
  </si>
  <si>
    <t>MAR21, par. 21.92</t>
  </si>
  <si>
    <t>MAR21, par. 21.87</t>
  </si>
  <si>
    <t>MAR21, par. 21.99</t>
  </si>
  <si>
    <t>EUR, USD, GBP, AUD, JPY, SEK, CAD</t>
  </si>
  <si>
    <t>MAR21, par. 21.44</t>
  </si>
  <si>
    <t>MAR21, par. 21.88</t>
  </si>
  <si>
    <t>*USD/EUR, USD/JPY, USD/GBP, USD/AUD, USD/CAD, USD/CHF, USD/MXN, USD/CNY, USD/NZD, USD/RUB, USD/HKD, USD/SGD, USD/TRY, USD/KRW, USD/SEK, USD/ZAR, USD/INR, USD/NOK, USD/BRL</t>
  </si>
  <si>
    <t>Selected and firt order derivative*</t>
  </si>
  <si>
    <t>CVR+</t>
  </si>
  <si>
    <t>CVR-</t>
  </si>
  <si>
    <t>Kb+</t>
  </si>
  <si>
    <t>Kb-</t>
  </si>
  <si>
    <t>Scenario Chosen</t>
  </si>
  <si>
    <t>Sb</t>
  </si>
  <si>
    <r>
      <t xml:space="preserve">Copyright 2003-present </t>
    </r>
    <r>
      <rPr>
        <i/>
        <u/>
        <sz val="11"/>
        <color rgb="FF0070C0"/>
        <rFont val="Arial"/>
        <family val="2"/>
      </rPr>
      <t>CompatibL</t>
    </r>
    <r>
      <rPr>
        <i/>
        <sz val="11"/>
        <color theme="1"/>
        <rFont val="Arial"/>
        <family val="2"/>
      </rPr>
      <t>. Licensed under the Apache License, Version 2.0 (the "License"); you may not use this file except in compliance with the License. You may obtain a copy of the License at http://www.apache.org/licenses/LICENSE-2.0. Unless required by applicable law or agreed to in writing, software distributed under the License is distributed on an "AS IS" BASIS, WITHOUT WARRANTIES OR CONDITIONS OF ANY KIND, either express or implied. See the License for the specific language governing permissions and limitations under the License.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</si>
</sst>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0.0"/>
    <numFmt numFmtId="166" formatCode="0.00\ &quot;year&quot;"/>
  </numFmts>
  <fonts count="16"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1"/>
      <name val="Calibri"/>
      <family val="2"/>
      <scheme val="minor"/>
    </font>
    <font>
      <b/>
      <sz val="14"/>
      <color theme="1"/>
      <name val="Calibri"/>
      <family val="2"/>
      <scheme val="minor"/>
    </font>
    <font>
      <sz val="11"/>
      <color theme="1" tint="0.499984740745262"/>
      <name val="Calibri"/>
      <family val="2"/>
      <scheme val="minor"/>
    </font>
    <font>
      <sz val="11"/>
      <color theme="0"/>
      <name val="Calibri"/>
      <family val="2"/>
      <scheme val="minor"/>
    </font>
    <font>
      <b/>
      <sz val="14"/>
      <color theme="0"/>
      <name val="Calibri"/>
      <family val="2"/>
      <scheme val="minor"/>
    </font>
    <font>
      <i/>
      <sz val="11"/>
      <color theme="1"/>
      <name val="Arial"/>
      <family val="2"/>
    </font>
    <font>
      <b/>
      <sz val="11"/>
      <color theme="0"/>
      <name val="Calibri"/>
      <family val="2"/>
      <scheme val="minor"/>
    </font>
    <font>
      <u/>
      <sz val="11"/>
      <name val="Calibri"/>
      <family val="2"/>
      <scheme val="minor"/>
    </font>
    <font>
      <b/>
      <sz val="14"/>
      <name val="Calibri"/>
      <family val="2"/>
      <scheme val="minor"/>
    </font>
    <font>
      <sz val="14"/>
      <name val="Calibri"/>
      <family val="2"/>
      <scheme val="minor"/>
    </font>
    <font>
      <i/>
      <u/>
      <sz val="11"/>
      <color rgb="FF0070C0"/>
      <name val="Arial"/>
      <family val="2"/>
    </font>
  </fonts>
  <fills count="12">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B763"/>
        <bgColor indexed="64"/>
      </patternFill>
    </fill>
    <fill>
      <patternFill patternType="solid">
        <fgColor rgb="FF101F68"/>
        <bgColor indexed="64"/>
      </patternFill>
    </fill>
    <fill>
      <patternFill patternType="solid">
        <fgColor rgb="FFE4F1FC"/>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theme="0"/>
      </right>
      <top style="thin">
        <color theme="0"/>
      </top>
      <bottom style="thin">
        <color theme="0"/>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style="thin">
        <color rgb="FF808080"/>
      </left>
      <right/>
      <top style="thin">
        <color rgb="FF808080"/>
      </top>
      <bottom/>
      <diagonal/>
    </border>
    <border>
      <left style="thin">
        <color rgb="FF808080"/>
      </left>
      <right style="thin">
        <color rgb="FF808080"/>
      </right>
      <top style="thin">
        <color rgb="FF80808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808080"/>
      </left>
      <right/>
      <top/>
      <bottom/>
      <diagonal/>
    </border>
    <border>
      <left style="thin">
        <color rgb="FF808080"/>
      </left>
      <right style="thin">
        <color rgb="FF808080"/>
      </right>
      <top/>
      <bottom/>
      <diagonal/>
    </border>
    <border>
      <left/>
      <right style="thin">
        <color rgb="FF808080"/>
      </right>
      <top style="thin">
        <color rgb="FF808080"/>
      </top>
      <bottom style="thin">
        <color rgb="FF808080"/>
      </bottom>
      <diagonal/>
    </border>
    <border>
      <left style="thin">
        <color rgb="FF808080"/>
      </left>
      <right/>
      <top/>
      <bottom style="thin">
        <color rgb="FF808080"/>
      </bottom>
      <diagonal/>
    </border>
    <border>
      <left style="thin">
        <color rgb="FF808080"/>
      </left>
      <right style="thin">
        <color rgb="FF808080"/>
      </right>
      <top/>
      <bottom style="thin">
        <color rgb="FF808080"/>
      </bottom>
      <diagonal/>
    </border>
    <border>
      <left/>
      <right/>
      <top style="thin">
        <color rgb="FF808080"/>
      </top>
      <bottom style="thin">
        <color rgb="FF808080"/>
      </bottom>
      <diagonal/>
    </border>
    <border>
      <left style="thick">
        <color rgb="FF101F68"/>
      </left>
      <right style="thick">
        <color rgb="FF101F68"/>
      </right>
      <top style="thick">
        <color rgb="FF101F68"/>
      </top>
      <bottom style="thick">
        <color rgb="FF101F68"/>
      </bottom>
      <diagonal/>
    </border>
    <border>
      <left style="thick">
        <color rgb="FF101F68"/>
      </left>
      <right style="thick">
        <color rgb="FF101F68"/>
      </right>
      <top style="thick">
        <color rgb="FF101F68"/>
      </top>
      <bottom/>
      <diagonal/>
    </border>
    <border>
      <left/>
      <right/>
      <top style="thick">
        <color rgb="FF101F68"/>
      </top>
      <bottom style="thick">
        <color rgb="FF101F68"/>
      </bottom>
      <diagonal/>
    </border>
    <border>
      <left style="thin">
        <color rgb="FF808080"/>
      </left>
      <right/>
      <top style="thick">
        <color rgb="FF101F68"/>
      </top>
      <bottom style="thick">
        <color rgb="FF101F68"/>
      </bottom>
      <diagonal/>
    </border>
    <border>
      <left style="thin">
        <color rgb="FF808080"/>
      </left>
      <right style="thick">
        <color rgb="FF101F68"/>
      </right>
      <top style="thick">
        <color rgb="FF101F68"/>
      </top>
      <bottom style="thick">
        <color rgb="FF101F68"/>
      </bottom>
      <diagonal/>
    </border>
    <border>
      <left/>
      <right style="thin">
        <color rgb="FF808080"/>
      </right>
      <top style="thin">
        <color rgb="FF808080"/>
      </top>
      <bottom/>
      <diagonal/>
    </border>
    <border>
      <left/>
      <right/>
      <top style="thin">
        <color rgb="FF808080"/>
      </top>
      <bottom/>
      <diagonal/>
    </border>
    <border>
      <left style="thick">
        <color rgb="FF101F68"/>
      </left>
      <right/>
      <top style="thick">
        <color rgb="FF101F68"/>
      </top>
      <bottom style="thick">
        <color rgb="FF101F68"/>
      </bottom>
      <diagonal/>
    </border>
    <border>
      <left style="thick">
        <color rgb="FF101F68"/>
      </left>
      <right/>
      <top style="thick">
        <color rgb="FF101F68"/>
      </top>
      <bottom/>
      <diagonal/>
    </border>
    <border>
      <left style="thick">
        <color rgb="FF101F68"/>
      </left>
      <right/>
      <top style="thin">
        <color rgb="FF808080"/>
      </top>
      <bottom/>
      <diagonal/>
    </border>
    <border>
      <left style="thick">
        <color rgb="FF101F68"/>
      </left>
      <right/>
      <top style="thin">
        <color rgb="FF808080"/>
      </top>
      <bottom style="thin">
        <color rgb="FF101F68"/>
      </bottom>
      <diagonal/>
    </border>
    <border>
      <left style="thick">
        <color rgb="FF101F68"/>
      </left>
      <right style="thin">
        <color rgb="FF808080"/>
      </right>
      <top style="thick">
        <color rgb="FF101F68"/>
      </top>
      <bottom/>
      <diagonal/>
    </border>
    <border>
      <left style="thick">
        <color rgb="FF101F68"/>
      </left>
      <right style="thin">
        <color rgb="FF808080"/>
      </right>
      <top style="thin">
        <color rgb="FF808080"/>
      </top>
      <bottom/>
      <diagonal/>
    </border>
    <border>
      <left style="thin">
        <color rgb="FF808080"/>
      </left>
      <right/>
      <top style="thick">
        <color rgb="FF101F68"/>
      </top>
      <bottom/>
      <diagonal/>
    </border>
    <border>
      <left style="thin">
        <color rgb="FF808080"/>
      </left>
      <right style="thin">
        <color rgb="FF808080"/>
      </right>
      <top style="thick">
        <color rgb="FF101F68"/>
      </top>
      <bottom/>
      <diagonal/>
    </border>
    <border>
      <left style="thick">
        <color rgb="FF101F68"/>
      </left>
      <right/>
      <top style="thick">
        <color rgb="FF101F68"/>
      </top>
      <bottom style="thin">
        <color rgb="FF808080"/>
      </bottom>
      <diagonal/>
    </border>
    <border>
      <left/>
      <right style="thin">
        <color rgb="FF808080"/>
      </right>
      <top/>
      <bottom style="thin">
        <color rgb="FF808080"/>
      </bottom>
      <diagonal/>
    </border>
    <border>
      <left/>
      <right/>
      <top/>
      <bottom style="thin">
        <color rgb="FF808080"/>
      </bottom>
      <diagonal/>
    </border>
    <border>
      <left style="thin">
        <color indexed="64"/>
      </left>
      <right style="thin">
        <color rgb="FF808080"/>
      </right>
      <top style="thin">
        <color indexed="64"/>
      </top>
      <bottom style="thin">
        <color rgb="FF808080"/>
      </bottom>
      <diagonal/>
    </border>
    <border>
      <left style="thick">
        <color rgb="FF101F68"/>
      </left>
      <right style="thin">
        <color rgb="FF808080"/>
      </right>
      <top style="thin">
        <color rgb="FF808080"/>
      </top>
      <bottom style="thin">
        <color rgb="FF808080"/>
      </bottom>
      <diagonal/>
    </border>
    <border>
      <left style="thin">
        <color rgb="FF808080"/>
      </left>
      <right/>
      <top style="thick">
        <color rgb="FF101F68"/>
      </top>
      <bottom style="thin">
        <color rgb="FF808080"/>
      </bottom>
      <diagonal/>
    </border>
    <border>
      <left style="thin">
        <color rgb="FF808080"/>
      </left>
      <right style="thick">
        <color rgb="FF101F68"/>
      </right>
      <top style="thick">
        <color rgb="FF101F68"/>
      </top>
      <bottom style="thin">
        <color rgb="FF808080"/>
      </bottom>
      <diagonal/>
    </border>
  </borders>
  <cellStyleXfs count="4">
    <xf numFmtId="0" fontId="0" fillId="0" borderId="0"/>
    <xf numFmtId="9" fontId="1" fillId="0" borderId="0" applyFont="0" applyFill="0" applyBorder="0" applyAlignment="0" applyProtection="0"/>
    <xf numFmtId="0" fontId="3" fillId="0" borderId="0" applyNumberFormat="0" applyFill="0" applyBorder="0" applyAlignment="0" applyProtection="0"/>
    <xf numFmtId="43" fontId="1" fillId="0" borderId="0" applyFont="0" applyFill="0" applyBorder="0" applyAlignment="0" applyProtection="0"/>
  </cellStyleXfs>
  <cellXfs count="177">
    <xf numFmtId="0" fontId="0" fillId="0" borderId="0" xfId="0"/>
    <xf numFmtId="11" fontId="0" fillId="0" borderId="0" xfId="0" applyNumberFormat="1"/>
    <xf numFmtId="2" fontId="0" fillId="0" borderId="0" xfId="0" applyNumberFormat="1"/>
    <xf numFmtId="0" fontId="0" fillId="5" borderId="1" xfId="0" applyFill="1" applyBorder="1"/>
    <xf numFmtId="0" fontId="2" fillId="0" borderId="0" xfId="0" applyFont="1"/>
    <xf numFmtId="2" fontId="4" fillId="3" borderId="1" xfId="0" applyNumberFormat="1" applyFont="1" applyFill="1" applyBorder="1"/>
    <xf numFmtId="0" fontId="6" fillId="0" borderId="0" xfId="0" applyFont="1"/>
    <xf numFmtId="0" fontId="0" fillId="0" borderId="0" xfId="0" applyFill="1" applyBorder="1"/>
    <xf numFmtId="0" fontId="5" fillId="0" borderId="0" xfId="0" applyFont="1" applyFill="1" applyBorder="1"/>
    <xf numFmtId="10" fontId="0" fillId="0" borderId="0" xfId="0" applyNumberFormat="1" applyFill="1" applyBorder="1"/>
    <xf numFmtId="0" fontId="0" fillId="0" borderId="0" xfId="0" applyFill="1"/>
    <xf numFmtId="164" fontId="4" fillId="0" borderId="0" xfId="1" applyNumberFormat="1" applyFont="1" applyFill="1" applyBorder="1"/>
    <xf numFmtId="2" fontId="0" fillId="0" borderId="0" xfId="0" applyNumberFormat="1" applyFill="1" applyBorder="1"/>
    <xf numFmtId="0" fontId="2" fillId="0" borderId="0" xfId="0" applyFont="1" applyFill="1"/>
    <xf numFmtId="2" fontId="3" fillId="6" borderId="1" xfId="2" applyNumberFormat="1" applyFill="1" applyBorder="1"/>
    <xf numFmtId="0" fontId="6" fillId="0" borderId="0" xfId="0" applyFont="1" applyAlignment="1">
      <alignment horizontal="left" indent="6"/>
    </xf>
    <xf numFmtId="0" fontId="0" fillId="2" borderId="0" xfId="0" applyFill="1"/>
    <xf numFmtId="0" fontId="7" fillId="0" borderId="0" xfId="0" applyFont="1"/>
    <xf numFmtId="0" fontId="3" fillId="2" borderId="0" xfId="2" applyFill="1" applyBorder="1" applyAlignment="1">
      <alignment horizontal="center"/>
    </xf>
    <xf numFmtId="0" fontId="0" fillId="8" borderId="1" xfId="0" applyFill="1" applyBorder="1"/>
    <xf numFmtId="10" fontId="0" fillId="8" borderId="1" xfId="1" applyNumberFormat="1" applyFont="1" applyFill="1" applyBorder="1"/>
    <xf numFmtId="0" fontId="0" fillId="8" borderId="1" xfId="0" applyFill="1" applyBorder="1" applyAlignment="1">
      <alignment horizontal="left" indent="2"/>
    </xf>
    <xf numFmtId="0" fontId="0" fillId="8" borderId="1" xfId="0" applyFill="1" applyBorder="1" applyAlignment="1">
      <alignment horizontal="left"/>
    </xf>
    <xf numFmtId="0" fontId="7" fillId="8" borderId="1" xfId="0" applyFont="1" applyFill="1" applyBorder="1" applyAlignment="1">
      <alignment horizontal="left"/>
    </xf>
    <xf numFmtId="9" fontId="4" fillId="8" borderId="1" xfId="0" applyNumberFormat="1" applyFont="1" applyFill="1" applyBorder="1" applyAlignment="1">
      <alignment horizontal="right"/>
    </xf>
    <xf numFmtId="1" fontId="4" fillId="8" borderId="1" xfId="0" applyNumberFormat="1" applyFont="1" applyFill="1" applyBorder="1" applyAlignment="1">
      <alignment horizontal="left" indent="1"/>
    </xf>
    <xf numFmtId="2" fontId="4" fillId="8" borderId="1" xfId="0" applyNumberFormat="1" applyFont="1" applyFill="1" applyBorder="1" applyAlignment="1">
      <alignment horizontal="right"/>
    </xf>
    <xf numFmtId="9" fontId="4" fillId="8" borderId="1" xfId="1" applyFont="1" applyFill="1" applyBorder="1" applyAlignment="1">
      <alignment horizontal="right"/>
    </xf>
    <xf numFmtId="164" fontId="4" fillId="8" borderId="1" xfId="1" applyNumberFormat="1" applyFont="1" applyFill="1" applyBorder="1" applyAlignment="1">
      <alignment horizontal="right"/>
    </xf>
    <xf numFmtId="2" fontId="0" fillId="8" borderId="1" xfId="0" applyNumberFormat="1" applyFill="1" applyBorder="1"/>
    <xf numFmtId="43" fontId="0" fillId="0" borderId="0" xfId="0" applyNumberFormat="1"/>
    <xf numFmtId="0" fontId="3" fillId="8" borderId="1" xfId="2" applyFill="1" applyBorder="1"/>
    <xf numFmtId="0" fontId="10" fillId="9" borderId="0" xfId="0" applyFont="1" applyFill="1"/>
    <xf numFmtId="0" fontId="10" fillId="9" borderId="0" xfId="0" applyFont="1" applyFill="1" applyAlignment="1">
      <alignment vertical="center"/>
    </xf>
    <xf numFmtId="0" fontId="3" fillId="10" borderId="4" xfId="2" applyFill="1" applyBorder="1" applyAlignment="1">
      <alignment horizontal="center"/>
    </xf>
    <xf numFmtId="0" fontId="8" fillId="10" borderId="0" xfId="0" applyFont="1" applyFill="1"/>
    <xf numFmtId="0" fontId="9" fillId="10" borderId="0" xfId="0" applyFont="1" applyFill="1"/>
    <xf numFmtId="0" fontId="9" fillId="10" borderId="0" xfId="0" applyFont="1" applyFill="1" applyAlignment="1">
      <alignment horizontal="left" indent="2"/>
    </xf>
    <xf numFmtId="0" fontId="0" fillId="8" borderId="2" xfId="0" applyFill="1" applyBorder="1"/>
    <xf numFmtId="0" fontId="8" fillId="10" borderId="10" xfId="0" applyFont="1" applyFill="1" applyBorder="1"/>
    <xf numFmtId="0" fontId="8" fillId="10" borderId="11" xfId="0" applyFont="1" applyFill="1" applyBorder="1"/>
    <xf numFmtId="10" fontId="0" fillId="8" borderId="2" xfId="1" applyNumberFormat="1" applyFont="1" applyFill="1" applyBorder="1"/>
    <xf numFmtId="0" fontId="0" fillId="8" borderId="2" xfId="0" applyFill="1" applyBorder="1" applyAlignment="1">
      <alignment horizontal="left" indent="2"/>
    </xf>
    <xf numFmtId="2" fontId="0" fillId="8" borderId="2" xfId="0" applyNumberFormat="1" applyFill="1" applyBorder="1"/>
    <xf numFmtId="0" fontId="3" fillId="8" borderId="2" xfId="2" applyFill="1" applyBorder="1"/>
    <xf numFmtId="0" fontId="0" fillId="8" borderId="2" xfId="0" applyFill="1" applyBorder="1" applyAlignment="1">
      <alignment horizontal="center" vertical="center"/>
    </xf>
    <xf numFmtId="0" fontId="11" fillId="10" borderId="12" xfId="0" applyFont="1" applyFill="1" applyBorder="1"/>
    <xf numFmtId="0" fontId="11" fillId="10" borderId="13" xfId="0" applyFont="1" applyFill="1" applyBorder="1" applyAlignment="1">
      <alignment horizontal="right"/>
    </xf>
    <xf numFmtId="39" fontId="12" fillId="11" borderId="10" xfId="2" applyNumberFormat="1" applyFont="1" applyFill="1" applyBorder="1" applyAlignment="1">
      <alignment horizontal="right"/>
    </xf>
    <xf numFmtId="0" fontId="4" fillId="11" borderId="12" xfId="0" applyFont="1" applyFill="1" applyBorder="1" applyAlignment="1">
      <alignment horizontal="left"/>
    </xf>
    <xf numFmtId="39" fontId="12" fillId="11" borderId="13" xfId="2" applyNumberFormat="1" applyFont="1" applyFill="1" applyBorder="1" applyAlignment="1">
      <alignment horizontal="right"/>
    </xf>
    <xf numFmtId="0" fontId="4" fillId="11" borderId="12" xfId="0" applyFont="1" applyFill="1" applyBorder="1" applyAlignment="1">
      <alignment horizontal="left" indent="1"/>
    </xf>
    <xf numFmtId="0" fontId="4" fillId="11" borderId="12" xfId="0" applyFont="1" applyFill="1" applyBorder="1" applyAlignment="1">
      <alignment horizontal="left" indent="3"/>
    </xf>
    <xf numFmtId="0" fontId="4" fillId="11" borderId="10" xfId="0" applyFont="1" applyFill="1" applyBorder="1"/>
    <xf numFmtId="0" fontId="4" fillId="11" borderId="11" xfId="0" applyFont="1" applyFill="1" applyBorder="1"/>
    <xf numFmtId="0" fontId="4" fillId="11" borderId="12" xfId="0" applyFont="1" applyFill="1" applyBorder="1"/>
    <xf numFmtId="0" fontId="5" fillId="11" borderId="11" xfId="0" applyFont="1" applyFill="1" applyBorder="1"/>
    <xf numFmtId="39" fontId="12" fillId="11" borderId="11" xfId="2" applyNumberFormat="1" applyFont="1" applyFill="1" applyBorder="1" applyAlignment="1">
      <alignment horizontal="right"/>
    </xf>
    <xf numFmtId="0" fontId="0" fillId="4" borderId="14" xfId="0" quotePrefix="1" applyFill="1" applyBorder="1" applyAlignment="1">
      <alignment horizontal="center"/>
    </xf>
    <xf numFmtId="39" fontId="12" fillId="11" borderId="12" xfId="2" applyNumberFormat="1" applyFont="1" applyFill="1" applyBorder="1" applyAlignment="1">
      <alignment horizontal="right"/>
    </xf>
    <xf numFmtId="0" fontId="11" fillId="10" borderId="13" xfId="0" applyFont="1" applyFill="1" applyBorder="1"/>
    <xf numFmtId="2" fontId="4" fillId="3" borderId="9" xfId="0" applyNumberFormat="1" applyFont="1" applyFill="1" applyBorder="1"/>
    <xf numFmtId="2" fontId="4" fillId="3" borderId="0" xfId="0" applyNumberFormat="1" applyFont="1" applyFill="1" applyBorder="1"/>
    <xf numFmtId="9" fontId="8" fillId="10" borderId="11" xfId="1" applyFont="1" applyFill="1" applyBorder="1" applyAlignment="1">
      <alignment horizontal="left"/>
    </xf>
    <xf numFmtId="9" fontId="8" fillId="10" borderId="10" xfId="1" applyFont="1" applyFill="1" applyBorder="1"/>
    <xf numFmtId="166" fontId="8" fillId="10" borderId="10" xfId="1" applyNumberFormat="1" applyFont="1" applyFill="1" applyBorder="1"/>
    <xf numFmtId="166" fontId="8" fillId="10" borderId="11" xfId="1" applyNumberFormat="1" applyFont="1" applyFill="1" applyBorder="1"/>
    <xf numFmtId="9" fontId="8" fillId="10" borderId="12" xfId="1" applyFont="1" applyFill="1" applyBorder="1"/>
    <xf numFmtId="166" fontId="8" fillId="10" borderId="10" xfId="1" applyNumberFormat="1" applyFont="1" applyFill="1" applyBorder="1" applyAlignment="1">
      <alignment horizontal="left"/>
    </xf>
    <xf numFmtId="10" fontId="0" fillId="8" borderId="15" xfId="1" applyNumberFormat="1" applyFont="1" applyFill="1" applyBorder="1"/>
    <xf numFmtId="166" fontId="8" fillId="10" borderId="13" xfId="1" applyNumberFormat="1" applyFont="1" applyFill="1" applyBorder="1" applyAlignment="1">
      <alignment horizontal="left"/>
    </xf>
    <xf numFmtId="2" fontId="3" fillId="6" borderId="2" xfId="2" applyNumberFormat="1" applyFill="1" applyBorder="1"/>
    <xf numFmtId="2" fontId="3" fillId="6" borderId="9" xfId="2" applyNumberFormat="1" applyFill="1" applyBorder="1"/>
    <xf numFmtId="2" fontId="3" fillId="6" borderId="15" xfId="2" applyNumberFormat="1" applyFill="1" applyBorder="1"/>
    <xf numFmtId="0" fontId="8" fillId="10" borderId="12" xfId="0" applyFont="1" applyFill="1" applyBorder="1"/>
    <xf numFmtId="1" fontId="4" fillId="8" borderId="2" xfId="0" applyNumberFormat="1" applyFont="1" applyFill="1" applyBorder="1" applyAlignment="1"/>
    <xf numFmtId="164" fontId="3" fillId="8" borderId="2" xfId="2" applyNumberFormat="1" applyFill="1" applyBorder="1" applyAlignment="1">
      <alignment horizontal="right"/>
    </xf>
    <xf numFmtId="0" fontId="0" fillId="7" borderId="8" xfId="0" quotePrefix="1" applyFill="1" applyBorder="1" applyAlignment="1">
      <alignment horizontal="center"/>
    </xf>
    <xf numFmtId="0" fontId="13" fillId="11" borderId="10" xfId="0" applyFont="1" applyFill="1" applyBorder="1" applyAlignment="1">
      <alignment horizontal="center"/>
    </xf>
    <xf numFmtId="0" fontId="13" fillId="11" borderId="11" xfId="0" applyFont="1" applyFill="1" applyBorder="1" applyAlignment="1">
      <alignment horizontal="center"/>
    </xf>
    <xf numFmtId="39" fontId="12" fillId="11" borderId="16" xfId="2" applyNumberFormat="1" applyFont="1" applyFill="1" applyBorder="1" applyAlignment="1">
      <alignment horizontal="right"/>
    </xf>
    <xf numFmtId="2" fontId="13" fillId="11" borderId="10" xfId="0" applyNumberFormat="1" applyFont="1" applyFill="1" applyBorder="1"/>
    <xf numFmtId="2" fontId="13" fillId="11" borderId="11" xfId="0" applyNumberFormat="1" applyFont="1" applyFill="1" applyBorder="1"/>
    <xf numFmtId="39" fontId="12" fillId="11" borderId="17" xfId="2" applyNumberFormat="1" applyFont="1" applyFill="1" applyBorder="1" applyAlignment="1">
      <alignment horizontal="right"/>
    </xf>
    <xf numFmtId="39" fontId="12" fillId="11" borderId="18" xfId="2" applyNumberFormat="1" applyFont="1" applyFill="1" applyBorder="1" applyAlignment="1">
      <alignment horizontal="right"/>
    </xf>
    <xf numFmtId="2" fontId="12" fillId="11" borderId="10" xfId="2" applyNumberFormat="1" applyFont="1" applyFill="1" applyBorder="1"/>
    <xf numFmtId="2" fontId="4" fillId="11" borderId="10" xfId="0" applyNumberFormat="1" applyFont="1" applyFill="1" applyBorder="1"/>
    <xf numFmtId="2" fontId="4" fillId="11" borderId="11" xfId="0" applyNumberFormat="1" applyFont="1" applyFill="1" applyBorder="1"/>
    <xf numFmtId="2" fontId="4" fillId="11" borderId="12" xfId="0" applyNumberFormat="1" applyFont="1" applyFill="1" applyBorder="1"/>
    <xf numFmtId="2" fontId="4" fillId="11" borderId="13" xfId="0" applyNumberFormat="1" applyFont="1" applyFill="1" applyBorder="1"/>
    <xf numFmtId="2" fontId="12" fillId="11" borderId="11" xfId="2" applyNumberFormat="1" applyFont="1" applyFill="1" applyBorder="1"/>
    <xf numFmtId="2" fontId="12" fillId="11" borderId="12" xfId="2" applyNumberFormat="1" applyFont="1" applyFill="1" applyBorder="1"/>
    <xf numFmtId="2" fontId="12" fillId="11" borderId="13" xfId="2" applyNumberFormat="1" applyFont="1" applyFill="1" applyBorder="1"/>
    <xf numFmtId="0" fontId="12" fillId="11" borderId="11" xfId="2" applyFont="1" applyFill="1" applyBorder="1"/>
    <xf numFmtId="2" fontId="13" fillId="11" borderId="13" xfId="0" applyNumberFormat="1" applyFont="1" applyFill="1" applyBorder="1"/>
    <xf numFmtId="165" fontId="12" fillId="11" borderId="10" xfId="2" quotePrefix="1" applyNumberFormat="1" applyFont="1" applyFill="1" applyBorder="1"/>
    <xf numFmtId="165" fontId="12" fillId="11" borderId="13" xfId="2" quotePrefix="1" applyNumberFormat="1" applyFont="1" applyFill="1" applyBorder="1"/>
    <xf numFmtId="2" fontId="13" fillId="11" borderId="12" xfId="0" applyNumberFormat="1" applyFont="1" applyFill="1" applyBorder="1"/>
    <xf numFmtId="165" fontId="12" fillId="11" borderId="11" xfId="2" quotePrefix="1" applyNumberFormat="1" applyFont="1" applyFill="1" applyBorder="1"/>
    <xf numFmtId="165" fontId="12" fillId="11" borderId="12" xfId="2" quotePrefix="1" applyNumberFormat="1" applyFont="1" applyFill="1" applyBorder="1"/>
    <xf numFmtId="0" fontId="0" fillId="8" borderId="6" xfId="0" applyFill="1" applyBorder="1"/>
    <xf numFmtId="0" fontId="8" fillId="10" borderId="19" xfId="0" applyFont="1" applyFill="1" applyBorder="1"/>
    <xf numFmtId="43" fontId="12" fillId="11" borderId="11" xfId="2" applyNumberFormat="1" applyFont="1" applyFill="1" applyBorder="1"/>
    <xf numFmtId="164" fontId="12" fillId="11" borderId="11" xfId="2" applyNumberFormat="1" applyFont="1" applyFill="1" applyBorder="1"/>
    <xf numFmtId="0" fontId="8" fillId="10" borderId="13" xfId="0" applyFont="1" applyFill="1" applyBorder="1"/>
    <xf numFmtId="43" fontId="4" fillId="11" borderId="10" xfId="3" applyFont="1" applyFill="1" applyBorder="1"/>
    <xf numFmtId="0" fontId="0" fillId="8" borderId="5" xfId="0" applyFill="1" applyBorder="1"/>
    <xf numFmtId="10" fontId="4" fillId="11" borderId="10" xfId="0" applyNumberFormat="1" applyFont="1" applyFill="1" applyBorder="1"/>
    <xf numFmtId="10" fontId="4" fillId="11" borderId="11" xfId="0" applyNumberFormat="1" applyFont="1" applyFill="1" applyBorder="1"/>
    <xf numFmtId="2" fontId="8" fillId="10" borderId="19" xfId="0" applyNumberFormat="1" applyFont="1" applyFill="1" applyBorder="1"/>
    <xf numFmtId="0" fontId="8" fillId="10" borderId="20" xfId="0" applyFont="1" applyFill="1" applyBorder="1"/>
    <xf numFmtId="164" fontId="4" fillId="11" borderId="10" xfId="1" applyNumberFormat="1" applyFont="1" applyFill="1" applyBorder="1"/>
    <xf numFmtId="164" fontId="4" fillId="11" borderId="11" xfId="1" applyNumberFormat="1" applyFont="1" applyFill="1" applyBorder="1"/>
    <xf numFmtId="164" fontId="4" fillId="11" borderId="13" xfId="1" applyNumberFormat="1" applyFont="1" applyFill="1" applyBorder="1"/>
    <xf numFmtId="0" fontId="12" fillId="11" borderId="12" xfId="2" applyFont="1" applyFill="1" applyBorder="1"/>
    <xf numFmtId="0" fontId="4" fillId="11" borderId="13" xfId="0" applyFont="1" applyFill="1" applyBorder="1"/>
    <xf numFmtId="9" fontId="4" fillId="11" borderId="13" xfId="0" applyNumberFormat="1" applyFont="1" applyFill="1" applyBorder="1"/>
    <xf numFmtId="164" fontId="12" fillId="11" borderId="12" xfId="2" applyNumberFormat="1" applyFont="1" applyFill="1" applyBorder="1"/>
    <xf numFmtId="39" fontId="12" fillId="11" borderId="10" xfId="2" applyNumberFormat="1" applyFont="1" applyFill="1" applyBorder="1" applyAlignment="1">
      <alignment horizontal="center"/>
    </xf>
    <xf numFmtId="39" fontId="12" fillId="11" borderId="22" xfId="2" applyNumberFormat="1" applyFont="1" applyFill="1" applyBorder="1" applyAlignment="1">
      <alignment horizontal="right"/>
    </xf>
    <xf numFmtId="39" fontId="12" fillId="11" borderId="23" xfId="2" applyNumberFormat="1" applyFont="1" applyFill="1" applyBorder="1" applyAlignment="1">
      <alignment horizontal="right"/>
    </xf>
    <xf numFmtId="39" fontId="12" fillId="11" borderId="19" xfId="2" applyNumberFormat="1" applyFont="1" applyFill="1" applyBorder="1" applyAlignment="1">
      <alignment horizontal="right"/>
    </xf>
    <xf numFmtId="0" fontId="11" fillId="10" borderId="24" xfId="0" applyFont="1" applyFill="1" applyBorder="1"/>
    <xf numFmtId="0" fontId="11" fillId="10" borderId="25" xfId="0" applyFont="1" applyFill="1" applyBorder="1"/>
    <xf numFmtId="0" fontId="11" fillId="10" borderId="26" xfId="0" applyFont="1" applyFill="1" applyBorder="1"/>
    <xf numFmtId="39" fontId="12" fillId="11" borderId="27" xfId="2" applyNumberFormat="1" applyFont="1" applyFill="1" applyBorder="1" applyAlignment="1">
      <alignment horizontal="right"/>
    </xf>
    <xf numFmtId="39" fontId="12" fillId="11" borderId="28" xfId="2" applyNumberFormat="1" applyFont="1" applyFill="1" applyBorder="1" applyAlignment="1">
      <alignment horizontal="right"/>
    </xf>
    <xf numFmtId="39" fontId="12" fillId="11" borderId="21" xfId="2" applyNumberFormat="1" applyFont="1" applyFill="1" applyBorder="1" applyAlignment="1">
      <alignment horizontal="right"/>
    </xf>
    <xf numFmtId="39" fontId="12" fillId="11" borderId="29" xfId="2" applyNumberFormat="1" applyFont="1" applyFill="1" applyBorder="1" applyAlignment="1">
      <alignment horizontal="right"/>
    </xf>
    <xf numFmtId="0" fontId="11" fillId="10" borderId="30" xfId="0" applyFont="1" applyFill="1" applyBorder="1"/>
    <xf numFmtId="0" fontId="11" fillId="10" borderId="31" xfId="0" applyFont="1" applyFill="1" applyBorder="1"/>
    <xf numFmtId="0" fontId="11" fillId="10" borderId="32" xfId="0" applyFont="1" applyFill="1" applyBorder="1"/>
    <xf numFmtId="43" fontId="11" fillId="10" borderId="13" xfId="3" applyFont="1" applyFill="1" applyBorder="1"/>
    <xf numFmtId="39" fontId="12" fillId="11" borderId="16" xfId="2" applyNumberFormat="1" applyFont="1" applyFill="1" applyBorder="1" applyAlignment="1">
      <alignment horizontal="center"/>
    </xf>
    <xf numFmtId="166" fontId="8" fillId="10" borderId="33" xfId="1" applyNumberFormat="1" applyFont="1" applyFill="1" applyBorder="1" applyAlignment="1">
      <alignment horizontal="left"/>
    </xf>
    <xf numFmtId="166" fontId="8" fillId="10" borderId="34" xfId="1" applyNumberFormat="1" applyFont="1" applyFill="1" applyBorder="1" applyAlignment="1">
      <alignment horizontal="left"/>
    </xf>
    <xf numFmtId="0" fontId="11" fillId="10" borderId="35" xfId="0" applyFont="1" applyFill="1" applyBorder="1"/>
    <xf numFmtId="0" fontId="11" fillId="10" borderId="36" xfId="0" applyFont="1" applyFill="1" applyBorder="1"/>
    <xf numFmtId="0" fontId="11" fillId="10" borderId="12" xfId="0" applyFont="1" applyFill="1" applyBorder="1" applyAlignment="1">
      <alignment horizontal="left"/>
    </xf>
    <xf numFmtId="2" fontId="4" fillId="3" borderId="38" xfId="0" applyNumberFormat="1" applyFont="1" applyFill="1" applyBorder="1"/>
    <xf numFmtId="39" fontId="12" fillId="11" borderId="39" xfId="2" applyNumberFormat="1" applyFont="1" applyFill="1" applyBorder="1" applyAlignment="1">
      <alignment horizontal="right"/>
    </xf>
    <xf numFmtId="2" fontId="4" fillId="3" borderId="10" xfId="0" applyNumberFormat="1" applyFont="1" applyFill="1" applyBorder="1"/>
    <xf numFmtId="39" fontId="12" fillId="11" borderId="11" xfId="2" applyNumberFormat="1" applyFont="1" applyFill="1" applyBorder="1" applyAlignment="1">
      <alignment horizontal="center"/>
    </xf>
    <xf numFmtId="39" fontId="12" fillId="11" borderId="36" xfId="2" applyNumberFormat="1" applyFont="1" applyFill="1" applyBorder="1" applyAlignment="1">
      <alignment horizontal="right"/>
    </xf>
    <xf numFmtId="2" fontId="4" fillId="3" borderId="40" xfId="0" applyNumberFormat="1" applyFont="1" applyFill="1" applyBorder="1"/>
    <xf numFmtId="166" fontId="8" fillId="10" borderId="41" xfId="1" applyNumberFormat="1" applyFont="1" applyFill="1" applyBorder="1" applyAlignment="1">
      <alignment horizontal="left"/>
    </xf>
    <xf numFmtId="166" fontId="8" fillId="10" borderId="37" xfId="1" applyNumberFormat="1" applyFont="1" applyFill="1" applyBorder="1" applyAlignment="1">
      <alignment horizontal="left"/>
    </xf>
    <xf numFmtId="166" fontId="8" fillId="10" borderId="42" xfId="1" applyNumberFormat="1" applyFont="1" applyFill="1" applyBorder="1" applyAlignment="1">
      <alignment horizontal="left"/>
    </xf>
    <xf numFmtId="166" fontId="8" fillId="10" borderId="43" xfId="1" applyNumberFormat="1" applyFont="1" applyFill="1" applyBorder="1" applyAlignment="1">
      <alignment horizontal="left"/>
    </xf>
    <xf numFmtId="4" fontId="13" fillId="11" borderId="11" xfId="0" applyNumberFormat="1" applyFont="1" applyFill="1" applyBorder="1"/>
    <xf numFmtId="4" fontId="13" fillId="11" borderId="10" xfId="0" applyNumberFormat="1" applyFont="1" applyFill="1" applyBorder="1"/>
    <xf numFmtId="0" fontId="14" fillId="11" borderId="11" xfId="0" applyFont="1" applyFill="1" applyBorder="1" applyAlignment="1">
      <alignment horizontal="center"/>
    </xf>
    <xf numFmtId="4" fontId="4" fillId="11" borderId="11" xfId="1" applyNumberFormat="1" applyFont="1" applyFill="1" applyBorder="1"/>
    <xf numFmtId="4" fontId="4" fillId="11" borderId="10" xfId="1" applyNumberFormat="1" applyFont="1" applyFill="1" applyBorder="1"/>
    <xf numFmtId="4" fontId="8" fillId="10" borderId="19" xfId="0" applyNumberFormat="1" applyFont="1" applyFill="1" applyBorder="1"/>
    <xf numFmtId="4" fontId="8" fillId="10" borderId="20" xfId="0" applyNumberFormat="1" applyFont="1" applyFill="1" applyBorder="1"/>
    <xf numFmtId="4" fontId="0" fillId="0" borderId="0" xfId="0" applyNumberFormat="1"/>
    <xf numFmtId="4" fontId="3" fillId="8" borderId="2" xfId="2" applyNumberFormat="1" applyFill="1" applyBorder="1"/>
    <xf numFmtId="4" fontId="0" fillId="8" borderId="2" xfId="0" applyNumberFormat="1" applyFill="1" applyBorder="1"/>
    <xf numFmtId="4" fontId="3" fillId="8" borderId="1" xfId="2" applyNumberFormat="1" applyFill="1" applyBorder="1"/>
    <xf numFmtId="4" fontId="0" fillId="8" borderId="1" xfId="0" applyNumberFormat="1" applyFill="1" applyBorder="1"/>
    <xf numFmtId="4" fontId="0" fillId="0" borderId="0" xfId="0" applyNumberFormat="1" applyFill="1" applyBorder="1"/>
    <xf numFmtId="4" fontId="4" fillId="0" borderId="0" xfId="1" applyNumberFormat="1" applyFont="1" applyFill="1" applyBorder="1"/>
    <xf numFmtId="4" fontId="12" fillId="11" borderId="11" xfId="2" applyNumberFormat="1" applyFont="1" applyFill="1" applyBorder="1"/>
    <xf numFmtId="4" fontId="4" fillId="11" borderId="10" xfId="3" applyNumberFormat="1" applyFont="1" applyFill="1" applyBorder="1" applyAlignment="1">
      <alignment horizontal="right"/>
    </xf>
    <xf numFmtId="4" fontId="0" fillId="0" borderId="0" xfId="0" applyNumberFormat="1" applyAlignment="1">
      <alignment horizontal="right"/>
    </xf>
    <xf numFmtId="4" fontId="4" fillId="11" borderId="11" xfId="3" applyNumberFormat="1" applyFont="1" applyFill="1" applyBorder="1"/>
    <xf numFmtId="4" fontId="12" fillId="11" borderId="12" xfId="2" applyNumberFormat="1" applyFont="1" applyFill="1" applyBorder="1"/>
    <xf numFmtId="4" fontId="12" fillId="11" borderId="10" xfId="2" applyNumberFormat="1" applyFont="1" applyFill="1" applyBorder="1"/>
    <xf numFmtId="0" fontId="6" fillId="0" borderId="0" xfId="0" applyFont="1" applyFill="1" applyAlignment="1">
      <alignment horizontal="center"/>
    </xf>
    <xf numFmtId="0" fontId="0" fillId="8" borderId="3" xfId="0" applyFill="1" applyBorder="1" applyAlignment="1">
      <alignment horizontal="center" vertical="center"/>
    </xf>
    <xf numFmtId="0" fontId="0" fillId="8" borderId="2" xfId="0" applyFill="1" applyBorder="1" applyAlignment="1">
      <alignment horizontal="center" vertical="center"/>
    </xf>
    <xf numFmtId="0" fontId="7" fillId="8" borderId="6" xfId="0" applyFont="1" applyFill="1" applyBorder="1" applyAlignment="1">
      <alignment horizontal="center"/>
    </xf>
    <xf numFmtId="0" fontId="7" fillId="8" borderId="7" xfId="0" applyFont="1" applyFill="1" applyBorder="1" applyAlignment="1">
      <alignment horizontal="center"/>
    </xf>
    <xf numFmtId="0" fontId="7" fillId="8" borderId="8" xfId="0" applyFont="1" applyFill="1" applyBorder="1" applyAlignment="1">
      <alignment horizontal="center"/>
    </xf>
    <xf numFmtId="0" fontId="7" fillId="8" borderId="9" xfId="0" applyFont="1" applyFill="1" applyBorder="1" applyAlignment="1">
      <alignment horizontal="center"/>
    </xf>
    <xf numFmtId="0" fontId="0" fillId="8" borderId="1" xfId="0" applyFill="1" applyBorder="1" applyAlignment="1">
      <alignment horizontal="center" vertical="center"/>
    </xf>
  </cellXfs>
  <cellStyles count="4">
    <cellStyle name="Comma" xfId="3" builtinId="3"/>
    <cellStyle name="Hyperlink" xfId="2" builtinId="8"/>
    <cellStyle name="Normal" xfId="0" builtinId="0"/>
    <cellStyle name="Percent" xfId="1" builtinId="5"/>
  </cellStyles>
  <dxfs count="0"/>
  <tableStyles count="0" defaultTableStyle="TableStyleMedium2" defaultPivotStyle="PivotStyleLight16"/>
  <colors>
    <mruColors>
      <color rgb="FF101F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6.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7.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6.png"/><Relationship Id="rId4" Type="http://schemas.openxmlformats.org/officeDocument/2006/relationships/image" Target="../media/image25.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6.png"/><Relationship Id="rId4" Type="http://schemas.openxmlformats.org/officeDocument/2006/relationships/image" Target="../media/image25.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6.png"/><Relationship Id="rId4" Type="http://schemas.openxmlformats.org/officeDocument/2006/relationships/image" Target="../media/image25.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6.png"/><Relationship Id="rId4" Type="http://schemas.openxmlformats.org/officeDocument/2006/relationships/image" Target="../media/image25.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6.png"/><Relationship Id="rId4" Type="http://schemas.openxmlformats.org/officeDocument/2006/relationships/image" Target="../media/image25.png"/></Relationships>
</file>

<file path=xl/drawings/_rels/drawing2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8.png"/><Relationship Id="rId5" Type="http://schemas.openxmlformats.org/officeDocument/2006/relationships/image" Target="../media/image25.png"/><Relationship Id="rId4" Type="http://schemas.openxmlformats.org/officeDocument/2006/relationships/image" Target="../media/image27.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8.png"/><Relationship Id="rId5" Type="http://schemas.openxmlformats.org/officeDocument/2006/relationships/image" Target="../media/image25.png"/><Relationship Id="rId4" Type="http://schemas.openxmlformats.org/officeDocument/2006/relationships/image" Target="../media/image27.png"/></Relationships>
</file>

<file path=xl/drawings/_rels/drawing2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8.png"/><Relationship Id="rId5" Type="http://schemas.openxmlformats.org/officeDocument/2006/relationships/image" Target="../media/image25.png"/><Relationship Id="rId4" Type="http://schemas.openxmlformats.org/officeDocument/2006/relationships/image" Target="../media/image27.png"/></Relationships>
</file>

<file path=xl/drawings/_rels/drawing2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8.png"/><Relationship Id="rId5" Type="http://schemas.openxmlformats.org/officeDocument/2006/relationships/image" Target="../media/image25.png"/><Relationship Id="rId4"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7.png"/></Relationships>
</file>

<file path=xl/drawings/_rels/drawing35.xml.rels><?xml version="1.0" encoding="UTF-8" standalone="yes"?>
<Relationships xmlns="http://schemas.openxmlformats.org/package/2006/relationships"><Relationship Id="rId1" Type="http://schemas.openxmlformats.org/officeDocument/2006/relationships/image" Target="../media/image8.png"/></Relationships>
</file>

<file path=xl/drawings/_rels/drawing3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3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3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3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40.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34.png"/><Relationship Id="rId4" Type="http://schemas.openxmlformats.org/officeDocument/2006/relationships/image" Target="../media/image12.png"/></Relationships>
</file>

<file path=xl/drawings/_rels/drawing41.xml.rels><?xml version="1.0" encoding="UTF-8" standalone="yes"?>
<Relationships xmlns="http://schemas.openxmlformats.org/package/2006/relationships"><Relationship Id="rId8" Type="http://schemas.openxmlformats.org/officeDocument/2006/relationships/image" Target="../media/image35.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34.png"/><Relationship Id="rId4" Type="http://schemas.openxmlformats.org/officeDocument/2006/relationships/image" Target="../media/image1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6.png"/></Relationships>
</file>

<file path=xl/drawings/_rels/drawing4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4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4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4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4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4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6.png"/><Relationship Id="rId4" Type="http://schemas.openxmlformats.org/officeDocument/2006/relationships/image" Target="../media/image25.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5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6.png"/><Relationship Id="rId4" Type="http://schemas.openxmlformats.org/officeDocument/2006/relationships/image" Target="../media/image25.png"/></Relationships>
</file>

<file path=xl/drawings/_rels/drawing5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6.png"/><Relationship Id="rId4" Type="http://schemas.openxmlformats.org/officeDocument/2006/relationships/image" Target="../media/image25.png"/></Relationships>
</file>

<file path=xl/drawings/_rels/drawing5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6.png"/><Relationship Id="rId4" Type="http://schemas.openxmlformats.org/officeDocument/2006/relationships/image" Target="../media/image25.png"/></Relationships>
</file>

<file path=xl/drawings/_rels/drawing5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6.png"/><Relationship Id="rId4" Type="http://schemas.openxmlformats.org/officeDocument/2006/relationships/image" Target="../media/image25.png"/></Relationships>
</file>

<file path=xl/drawings/_rels/drawing5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8.png"/><Relationship Id="rId5" Type="http://schemas.openxmlformats.org/officeDocument/2006/relationships/image" Target="../media/image25.png"/><Relationship Id="rId4" Type="http://schemas.openxmlformats.org/officeDocument/2006/relationships/image" Target="../media/image27.png"/></Relationships>
</file>

<file path=xl/drawings/_rels/drawing5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8.png"/><Relationship Id="rId5" Type="http://schemas.openxmlformats.org/officeDocument/2006/relationships/image" Target="../media/image25.png"/><Relationship Id="rId4" Type="http://schemas.openxmlformats.org/officeDocument/2006/relationships/image" Target="../media/image27.png"/></Relationships>
</file>

<file path=xl/drawings/_rels/drawing5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8.png"/><Relationship Id="rId5" Type="http://schemas.openxmlformats.org/officeDocument/2006/relationships/image" Target="../media/image25.png"/><Relationship Id="rId4" Type="http://schemas.openxmlformats.org/officeDocument/2006/relationships/image" Target="../media/image27.png"/></Relationships>
</file>

<file path=xl/drawings/_rels/drawing5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8.png"/><Relationship Id="rId5" Type="http://schemas.openxmlformats.org/officeDocument/2006/relationships/image" Target="../media/image25.png"/><Relationship Id="rId4" Type="http://schemas.openxmlformats.org/officeDocument/2006/relationships/image" Target="../media/image27.png"/></Relationships>
</file>

<file path=xl/drawings/_rels/drawing58.xml.rels><?xml version="1.0" encoding="UTF-8" standalone="yes"?>
<Relationships xmlns="http://schemas.openxmlformats.org/package/2006/relationships"><Relationship Id="rId1" Type="http://schemas.openxmlformats.org/officeDocument/2006/relationships/image" Target="../media/image4.png"/></Relationships>
</file>

<file path=xl/drawings/_rels/drawing59.xml.rels><?xml version="1.0" encoding="UTF-8" standalone="yes"?>
<Relationships xmlns="http://schemas.openxmlformats.org/package/2006/relationships"><Relationship Id="rId1" Type="http://schemas.openxmlformats.org/officeDocument/2006/relationships/image" Target="../media/image3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60.xml.rels><?xml version="1.0" encoding="UTF-8" standalone="yes"?>
<Relationships xmlns="http://schemas.openxmlformats.org/package/2006/relationships"><Relationship Id="rId1" Type="http://schemas.openxmlformats.org/officeDocument/2006/relationships/image" Target="../media/image7.png"/></Relationships>
</file>

<file path=xl/drawings/_rels/drawing61.xml.rels><?xml version="1.0" encoding="UTF-8" standalone="yes"?>
<Relationships xmlns="http://schemas.openxmlformats.org/package/2006/relationships"><Relationship Id="rId1" Type="http://schemas.openxmlformats.org/officeDocument/2006/relationships/image" Target="../media/image8.png"/></Relationships>
</file>

<file path=xl/drawings/_rels/drawing6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6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6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6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66.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34.png"/><Relationship Id="rId4" Type="http://schemas.openxmlformats.org/officeDocument/2006/relationships/image" Target="../media/image12.png"/></Relationships>
</file>

<file path=xl/drawings/_rels/drawing67.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34.png"/><Relationship Id="rId4" Type="http://schemas.openxmlformats.org/officeDocument/2006/relationships/image" Target="../media/image12.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69.xml.rels><?xml version="1.0" encoding="UTF-8" standalone="yes"?>
<Relationships xmlns="http://schemas.openxmlformats.org/package/2006/relationships"><Relationship Id="rId1" Type="http://schemas.openxmlformats.org/officeDocument/2006/relationships/image" Target="../media/image3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7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7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3.png"/><Relationship Id="rId4" Type="http://schemas.openxmlformats.org/officeDocument/2006/relationships/image" Target="../media/image24.png"/></Relationships>
</file>

<file path=xl/drawings/_rels/drawing7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3.png"/><Relationship Id="rId4" Type="http://schemas.openxmlformats.org/officeDocument/2006/relationships/image" Target="../media/image24.png"/></Relationships>
</file>

<file path=xl/drawings/_rels/drawing7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3.png"/><Relationship Id="rId4" Type="http://schemas.openxmlformats.org/officeDocument/2006/relationships/image" Target="../media/image24.png"/></Relationships>
</file>

<file path=xl/drawings/_rels/drawing7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3.png"/><Relationship Id="rId4" Type="http://schemas.openxmlformats.org/officeDocument/2006/relationships/image" Target="../media/image24.png"/></Relationships>
</file>

<file path=xl/drawings/_rels/drawing7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6.png"/><Relationship Id="rId4" Type="http://schemas.openxmlformats.org/officeDocument/2006/relationships/image" Target="../media/image25.png"/></Relationships>
</file>

<file path=xl/drawings/_rels/drawing7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6.png"/><Relationship Id="rId4" Type="http://schemas.openxmlformats.org/officeDocument/2006/relationships/image" Target="../media/image25.png"/></Relationships>
</file>

<file path=xl/drawings/_rels/drawing7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6.png"/><Relationship Id="rId4" Type="http://schemas.openxmlformats.org/officeDocument/2006/relationships/image" Target="../media/image25.png"/></Relationships>
</file>

<file path=xl/drawings/_rels/drawing7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6.png"/><Relationship Id="rId4" Type="http://schemas.openxmlformats.org/officeDocument/2006/relationships/image" Target="../media/image25.png"/></Relationships>
</file>

<file path=xl/drawings/_rels/drawing7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6.png"/><Relationship Id="rId4" Type="http://schemas.openxmlformats.org/officeDocument/2006/relationships/image" Target="../media/image2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8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8.png"/><Relationship Id="rId5" Type="http://schemas.openxmlformats.org/officeDocument/2006/relationships/image" Target="../media/image25.png"/><Relationship Id="rId4" Type="http://schemas.openxmlformats.org/officeDocument/2006/relationships/image" Target="../media/image27.png"/></Relationships>
</file>

<file path=xl/drawings/_rels/drawing8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8.png"/><Relationship Id="rId5" Type="http://schemas.openxmlformats.org/officeDocument/2006/relationships/image" Target="../media/image25.png"/><Relationship Id="rId4" Type="http://schemas.openxmlformats.org/officeDocument/2006/relationships/image" Target="../media/image27.png"/></Relationships>
</file>

<file path=xl/drawings/_rels/drawing8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8.png"/><Relationship Id="rId5" Type="http://schemas.openxmlformats.org/officeDocument/2006/relationships/image" Target="../media/image25.png"/><Relationship Id="rId4" Type="http://schemas.openxmlformats.org/officeDocument/2006/relationships/image" Target="../media/image27.png"/></Relationships>
</file>

<file path=xl/drawings/_rels/drawing8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8.png"/><Relationship Id="rId5" Type="http://schemas.openxmlformats.org/officeDocument/2006/relationships/image" Target="../media/image25.png"/><Relationship Id="rId4" Type="http://schemas.openxmlformats.org/officeDocument/2006/relationships/image" Target="../media/image27.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5</xdr:col>
      <xdr:colOff>1166213</xdr:colOff>
      <xdr:row>5</xdr:row>
      <xdr:rowOff>245731</xdr:rowOff>
    </xdr:from>
    <xdr:to>
      <xdr:col>8</xdr:col>
      <xdr:colOff>2167116</xdr:colOff>
      <xdr:row>5</xdr:row>
      <xdr:rowOff>883995</xdr:rowOff>
    </xdr:to>
    <xdr:pic>
      <xdr:nvPicPr>
        <xdr:cNvPr id="2" name="Picture 1">
          <a:extLst>
            <a:ext uri="{FF2B5EF4-FFF2-40B4-BE49-F238E27FC236}">
              <a16:creationId xmlns:a16="http://schemas.microsoft.com/office/drawing/2014/main" id="{CE4EBB5A-ACD6-4266-93E5-85337EEEACD0}"/>
            </a:ext>
          </a:extLst>
        </xdr:cNvPr>
        <xdr:cNvPicPr>
          <a:picLocks noChangeAspect="1"/>
        </xdr:cNvPicPr>
      </xdr:nvPicPr>
      <xdr:blipFill>
        <a:blip xmlns:r="http://schemas.openxmlformats.org/officeDocument/2006/relationships" r:embed="rId1"/>
        <a:stretch>
          <a:fillRect/>
        </a:stretch>
      </xdr:blipFill>
      <xdr:spPr>
        <a:xfrm>
          <a:off x="7833713" y="1310290"/>
          <a:ext cx="6659874" cy="638264"/>
        </a:xfrm>
        <a:prstGeom prst="rect">
          <a:avLst/>
        </a:prstGeom>
      </xdr:spPr>
    </xdr:pic>
    <xdr:clientData/>
  </xdr:twoCellAnchor>
  <xdr:twoCellAnchor editAs="oneCell">
    <xdr:from>
      <xdr:col>5</xdr:col>
      <xdr:colOff>2396457</xdr:colOff>
      <xdr:row>5</xdr:row>
      <xdr:rowOff>738789</xdr:rowOff>
    </xdr:from>
    <xdr:to>
      <xdr:col>8</xdr:col>
      <xdr:colOff>659539</xdr:colOff>
      <xdr:row>5</xdr:row>
      <xdr:rowOff>1548527</xdr:rowOff>
    </xdr:to>
    <xdr:pic>
      <xdr:nvPicPr>
        <xdr:cNvPr id="3" name="Picture 2">
          <a:extLst>
            <a:ext uri="{FF2B5EF4-FFF2-40B4-BE49-F238E27FC236}">
              <a16:creationId xmlns:a16="http://schemas.microsoft.com/office/drawing/2014/main" id="{2264DAD8-464F-4F37-88DB-5A87DF7C2310}"/>
            </a:ext>
          </a:extLst>
        </xdr:cNvPr>
        <xdr:cNvPicPr>
          <a:picLocks noChangeAspect="1"/>
        </xdr:cNvPicPr>
      </xdr:nvPicPr>
      <xdr:blipFill>
        <a:blip xmlns:r="http://schemas.openxmlformats.org/officeDocument/2006/relationships" r:embed="rId2"/>
        <a:stretch>
          <a:fillRect/>
        </a:stretch>
      </xdr:blipFill>
      <xdr:spPr>
        <a:xfrm>
          <a:off x="9063957" y="1803348"/>
          <a:ext cx="3922053" cy="809738"/>
        </a:xfrm>
        <a:prstGeom prst="rect">
          <a:avLst/>
        </a:prstGeom>
      </xdr:spPr>
    </xdr:pic>
    <xdr:clientData/>
  </xdr:twoCellAnchor>
  <xdr:twoCellAnchor editAs="oneCell">
    <xdr:from>
      <xdr:col>2</xdr:col>
      <xdr:colOff>100853</xdr:colOff>
      <xdr:row>5</xdr:row>
      <xdr:rowOff>67236</xdr:rowOff>
    </xdr:from>
    <xdr:to>
      <xdr:col>5</xdr:col>
      <xdr:colOff>253565</xdr:colOff>
      <xdr:row>5</xdr:row>
      <xdr:rowOff>2717368</xdr:rowOff>
    </xdr:to>
    <xdr:pic>
      <xdr:nvPicPr>
        <xdr:cNvPr id="4" name="Picture 3">
          <a:extLst>
            <a:ext uri="{FF2B5EF4-FFF2-40B4-BE49-F238E27FC236}">
              <a16:creationId xmlns:a16="http://schemas.microsoft.com/office/drawing/2014/main" id="{91391848-1F98-4A95-899B-5A78EF208DB0}"/>
            </a:ext>
          </a:extLst>
        </xdr:cNvPr>
        <xdr:cNvPicPr>
          <a:picLocks noChangeAspect="1"/>
        </xdr:cNvPicPr>
      </xdr:nvPicPr>
      <xdr:blipFill>
        <a:blip xmlns:r="http://schemas.openxmlformats.org/officeDocument/2006/relationships" r:embed="rId3"/>
        <a:stretch>
          <a:fillRect/>
        </a:stretch>
      </xdr:blipFill>
      <xdr:spPr>
        <a:xfrm>
          <a:off x="1199029" y="1131795"/>
          <a:ext cx="5722036" cy="265013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1688891</xdr:colOff>
      <xdr:row>7</xdr:row>
      <xdr:rowOff>179294</xdr:rowOff>
    </xdr:from>
    <xdr:to>
      <xdr:col>2</xdr:col>
      <xdr:colOff>2102557</xdr:colOff>
      <xdr:row>9</xdr:row>
      <xdr:rowOff>95055</xdr:rowOff>
    </xdr:to>
    <xdr:pic>
      <xdr:nvPicPr>
        <xdr:cNvPr id="2" name="Picture 1">
          <a:extLst>
            <a:ext uri="{FF2B5EF4-FFF2-40B4-BE49-F238E27FC236}">
              <a16:creationId xmlns:a16="http://schemas.microsoft.com/office/drawing/2014/main" id="{D1C11B94-D35A-43B4-9793-D756DC935AD8}"/>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784266" y="1265144"/>
          <a:ext cx="413666" cy="296761"/>
        </a:xfrm>
        <a:prstGeom prst="rect">
          <a:avLst/>
        </a:prstGeom>
      </xdr:spPr>
    </xdr:pic>
    <xdr:clientData/>
  </xdr:twoCellAnchor>
  <xdr:twoCellAnchor editAs="oneCell">
    <xdr:from>
      <xdr:col>2</xdr:col>
      <xdr:colOff>1359912</xdr:colOff>
      <xdr:row>15</xdr:row>
      <xdr:rowOff>32774</xdr:rowOff>
    </xdr:from>
    <xdr:to>
      <xdr:col>2</xdr:col>
      <xdr:colOff>1680883</xdr:colOff>
      <xdr:row>16</xdr:row>
      <xdr:rowOff>86863</xdr:rowOff>
    </xdr:to>
    <xdr:pic>
      <xdr:nvPicPr>
        <xdr:cNvPr id="3" name="Picture 2">
          <a:extLst>
            <a:ext uri="{FF2B5EF4-FFF2-40B4-BE49-F238E27FC236}">
              <a16:creationId xmlns:a16="http://schemas.microsoft.com/office/drawing/2014/main" id="{9A3D9819-546C-4843-8C06-706D393C3E02}"/>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455287" y="2309249"/>
          <a:ext cx="320971" cy="416039"/>
        </a:xfrm>
        <a:prstGeom prst="rect">
          <a:avLst/>
        </a:prstGeom>
      </xdr:spPr>
    </xdr:pic>
    <xdr:clientData/>
  </xdr:twoCellAnchor>
  <xdr:twoCellAnchor editAs="oneCell">
    <xdr:from>
      <xdr:col>2</xdr:col>
      <xdr:colOff>1199030</xdr:colOff>
      <xdr:row>25</xdr:row>
      <xdr:rowOff>44824</xdr:rowOff>
    </xdr:from>
    <xdr:to>
      <xdr:col>2</xdr:col>
      <xdr:colOff>1627715</xdr:colOff>
      <xdr:row>25</xdr:row>
      <xdr:rowOff>340140</xdr:rowOff>
    </xdr:to>
    <xdr:pic>
      <xdr:nvPicPr>
        <xdr:cNvPr id="4" name="Picture 3">
          <a:extLst>
            <a:ext uri="{FF2B5EF4-FFF2-40B4-BE49-F238E27FC236}">
              <a16:creationId xmlns:a16="http://schemas.microsoft.com/office/drawing/2014/main" id="{0A2DCE62-F3F4-46D2-952A-AE2EE8E47EC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94405" y="3340474"/>
          <a:ext cx="428685" cy="295316"/>
        </a:xfrm>
        <a:prstGeom prst="rect">
          <a:avLst/>
        </a:prstGeom>
      </xdr:spPr>
    </xdr:pic>
    <xdr:clientData/>
  </xdr:twoCellAnchor>
  <xdr:twoCellAnchor editAs="oneCell">
    <xdr:from>
      <xdr:col>2</xdr:col>
      <xdr:colOff>1232647</xdr:colOff>
      <xdr:row>16</xdr:row>
      <xdr:rowOff>56029</xdr:rowOff>
    </xdr:from>
    <xdr:to>
      <xdr:col>2</xdr:col>
      <xdr:colOff>1670858</xdr:colOff>
      <xdr:row>17</xdr:row>
      <xdr:rowOff>4539</xdr:rowOff>
    </xdr:to>
    <xdr:pic>
      <xdr:nvPicPr>
        <xdr:cNvPr id="5" name="Picture 4">
          <a:extLst>
            <a:ext uri="{FF2B5EF4-FFF2-40B4-BE49-F238E27FC236}">
              <a16:creationId xmlns:a16="http://schemas.microsoft.com/office/drawing/2014/main" id="{74D421F4-216C-43DA-A309-9F06F0303A35}"/>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28022" y="2694454"/>
          <a:ext cx="438211" cy="415235"/>
        </a:xfrm>
        <a:prstGeom prst="rect">
          <a:avLst/>
        </a:prstGeom>
      </xdr:spPr>
    </xdr:pic>
    <xdr:clientData/>
  </xdr:twoCellAnchor>
  <xdr:twoCellAnchor editAs="oneCell">
    <xdr:from>
      <xdr:col>2</xdr:col>
      <xdr:colOff>997324</xdr:colOff>
      <xdr:row>18</xdr:row>
      <xdr:rowOff>11207</xdr:rowOff>
    </xdr:from>
    <xdr:to>
      <xdr:col>2</xdr:col>
      <xdr:colOff>1837765</xdr:colOff>
      <xdr:row>18</xdr:row>
      <xdr:rowOff>299594</xdr:rowOff>
    </xdr:to>
    <xdr:pic>
      <xdr:nvPicPr>
        <xdr:cNvPr id="10" name="Picture 9">
          <a:extLst>
            <a:ext uri="{FF2B5EF4-FFF2-40B4-BE49-F238E27FC236}">
              <a16:creationId xmlns:a16="http://schemas.microsoft.com/office/drawing/2014/main" id="{640E6CF5-3C70-413F-A167-659CB96637D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2095500" y="4067736"/>
          <a:ext cx="840441" cy="288387"/>
        </a:xfrm>
        <a:prstGeom prst="rect">
          <a:avLst/>
        </a:prstGeom>
      </xdr:spPr>
    </xdr:pic>
    <xdr:clientData/>
  </xdr:twoCellAnchor>
  <xdr:twoCellAnchor editAs="oneCell">
    <xdr:from>
      <xdr:col>2</xdr:col>
      <xdr:colOff>818030</xdr:colOff>
      <xdr:row>32</xdr:row>
      <xdr:rowOff>0</xdr:rowOff>
    </xdr:from>
    <xdr:to>
      <xdr:col>2</xdr:col>
      <xdr:colOff>2580401</xdr:colOff>
      <xdr:row>33</xdr:row>
      <xdr:rowOff>76264</xdr:rowOff>
    </xdr:to>
    <xdr:pic>
      <xdr:nvPicPr>
        <xdr:cNvPr id="11" name="Picture 10">
          <a:extLst>
            <a:ext uri="{FF2B5EF4-FFF2-40B4-BE49-F238E27FC236}">
              <a16:creationId xmlns:a16="http://schemas.microsoft.com/office/drawing/2014/main" id="{2361BDC7-6D98-4109-81EB-4C0484DA39A3}"/>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1916206" y="7026088"/>
          <a:ext cx="1762371" cy="457264"/>
        </a:xfrm>
        <a:prstGeom prst="rect">
          <a:avLst/>
        </a:prstGeom>
      </xdr:spPr>
    </xdr:pic>
    <xdr:clientData/>
  </xdr:twoCellAnchor>
  <xdr:twoCellAnchor editAs="oneCell">
    <xdr:from>
      <xdr:col>2</xdr:col>
      <xdr:colOff>0</xdr:colOff>
      <xdr:row>11</xdr:row>
      <xdr:rowOff>0</xdr:rowOff>
    </xdr:from>
    <xdr:to>
      <xdr:col>4</xdr:col>
      <xdr:colOff>640927</xdr:colOff>
      <xdr:row>11</xdr:row>
      <xdr:rowOff>485843</xdr:rowOff>
    </xdr:to>
    <xdr:pic>
      <xdr:nvPicPr>
        <xdr:cNvPr id="6" name="Picture 5">
          <a:extLst>
            <a:ext uri="{FF2B5EF4-FFF2-40B4-BE49-F238E27FC236}">
              <a16:creationId xmlns:a16="http://schemas.microsoft.com/office/drawing/2014/main" id="{B9F52D06-61E4-48C4-85DC-CE02033D08F4}"/>
            </a:ext>
          </a:extLst>
        </xdr:cNvPr>
        <xdr:cNvPicPr>
          <a:picLocks noChangeAspect="1"/>
        </xdr:cNvPicPr>
      </xdr:nvPicPr>
      <xdr:blipFill>
        <a:blip xmlns:r="http://schemas.openxmlformats.org/officeDocument/2006/relationships" r:embed="rId7"/>
        <a:stretch>
          <a:fillRect/>
        </a:stretch>
      </xdr:blipFill>
      <xdr:spPr>
        <a:xfrm>
          <a:off x="1098176" y="2252382"/>
          <a:ext cx="7678222" cy="4858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1688891</xdr:colOff>
      <xdr:row>7</xdr:row>
      <xdr:rowOff>179294</xdr:rowOff>
    </xdr:from>
    <xdr:to>
      <xdr:col>2</xdr:col>
      <xdr:colOff>2102557</xdr:colOff>
      <xdr:row>9</xdr:row>
      <xdr:rowOff>95055</xdr:rowOff>
    </xdr:to>
    <xdr:pic>
      <xdr:nvPicPr>
        <xdr:cNvPr id="2" name="Picture 1">
          <a:extLst>
            <a:ext uri="{FF2B5EF4-FFF2-40B4-BE49-F238E27FC236}">
              <a16:creationId xmlns:a16="http://schemas.microsoft.com/office/drawing/2014/main" id="{FB4EEE1A-257F-46C8-AB51-4B8BFC9828EA}"/>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784266" y="1265144"/>
          <a:ext cx="413666" cy="296761"/>
        </a:xfrm>
        <a:prstGeom prst="rect">
          <a:avLst/>
        </a:prstGeom>
      </xdr:spPr>
    </xdr:pic>
    <xdr:clientData/>
  </xdr:twoCellAnchor>
  <xdr:twoCellAnchor editAs="oneCell">
    <xdr:from>
      <xdr:col>2</xdr:col>
      <xdr:colOff>1359912</xdr:colOff>
      <xdr:row>15</xdr:row>
      <xdr:rowOff>32774</xdr:rowOff>
    </xdr:from>
    <xdr:to>
      <xdr:col>2</xdr:col>
      <xdr:colOff>1680883</xdr:colOff>
      <xdr:row>16</xdr:row>
      <xdr:rowOff>86863</xdr:rowOff>
    </xdr:to>
    <xdr:pic>
      <xdr:nvPicPr>
        <xdr:cNvPr id="3" name="Picture 2">
          <a:extLst>
            <a:ext uri="{FF2B5EF4-FFF2-40B4-BE49-F238E27FC236}">
              <a16:creationId xmlns:a16="http://schemas.microsoft.com/office/drawing/2014/main" id="{28B1A84A-5FAC-41B9-B62E-6B015EC50FEE}"/>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455287" y="3080774"/>
          <a:ext cx="320971" cy="416039"/>
        </a:xfrm>
        <a:prstGeom prst="rect">
          <a:avLst/>
        </a:prstGeom>
      </xdr:spPr>
    </xdr:pic>
    <xdr:clientData/>
  </xdr:twoCellAnchor>
  <xdr:twoCellAnchor editAs="oneCell">
    <xdr:from>
      <xdr:col>2</xdr:col>
      <xdr:colOff>1199030</xdr:colOff>
      <xdr:row>24</xdr:row>
      <xdr:rowOff>44824</xdr:rowOff>
    </xdr:from>
    <xdr:to>
      <xdr:col>2</xdr:col>
      <xdr:colOff>1627715</xdr:colOff>
      <xdr:row>24</xdr:row>
      <xdr:rowOff>340140</xdr:rowOff>
    </xdr:to>
    <xdr:pic>
      <xdr:nvPicPr>
        <xdr:cNvPr id="4" name="Picture 3">
          <a:extLst>
            <a:ext uri="{FF2B5EF4-FFF2-40B4-BE49-F238E27FC236}">
              <a16:creationId xmlns:a16="http://schemas.microsoft.com/office/drawing/2014/main" id="{95B2F003-E12F-4802-97FA-6F24BAE28E5A}"/>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94405" y="5559799"/>
          <a:ext cx="428685" cy="295316"/>
        </a:xfrm>
        <a:prstGeom prst="rect">
          <a:avLst/>
        </a:prstGeom>
      </xdr:spPr>
    </xdr:pic>
    <xdr:clientData/>
  </xdr:twoCellAnchor>
  <xdr:twoCellAnchor editAs="oneCell">
    <xdr:from>
      <xdr:col>2</xdr:col>
      <xdr:colOff>1232647</xdr:colOff>
      <xdr:row>16</xdr:row>
      <xdr:rowOff>56029</xdr:rowOff>
    </xdr:from>
    <xdr:to>
      <xdr:col>2</xdr:col>
      <xdr:colOff>1670858</xdr:colOff>
      <xdr:row>17</xdr:row>
      <xdr:rowOff>4539</xdr:rowOff>
    </xdr:to>
    <xdr:pic>
      <xdr:nvPicPr>
        <xdr:cNvPr id="5" name="Picture 4">
          <a:extLst>
            <a:ext uri="{FF2B5EF4-FFF2-40B4-BE49-F238E27FC236}">
              <a16:creationId xmlns:a16="http://schemas.microsoft.com/office/drawing/2014/main" id="{55051240-23BA-4434-8699-32EFA7E595E2}"/>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28022" y="3465979"/>
          <a:ext cx="438211" cy="415236"/>
        </a:xfrm>
        <a:prstGeom prst="rect">
          <a:avLst/>
        </a:prstGeom>
      </xdr:spPr>
    </xdr:pic>
    <xdr:clientData/>
  </xdr:twoCellAnchor>
  <xdr:twoCellAnchor editAs="oneCell">
    <xdr:from>
      <xdr:col>2</xdr:col>
      <xdr:colOff>997324</xdr:colOff>
      <xdr:row>18</xdr:row>
      <xdr:rowOff>11207</xdr:rowOff>
    </xdr:from>
    <xdr:to>
      <xdr:col>2</xdr:col>
      <xdr:colOff>1837765</xdr:colOff>
      <xdr:row>18</xdr:row>
      <xdr:rowOff>299594</xdr:rowOff>
    </xdr:to>
    <xdr:pic>
      <xdr:nvPicPr>
        <xdr:cNvPr id="7" name="Picture 6">
          <a:extLst>
            <a:ext uri="{FF2B5EF4-FFF2-40B4-BE49-F238E27FC236}">
              <a16:creationId xmlns:a16="http://schemas.microsoft.com/office/drawing/2014/main" id="{8BBE473C-EBB0-4A41-A64A-71433226747D}"/>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2092699" y="4078382"/>
          <a:ext cx="840441" cy="288387"/>
        </a:xfrm>
        <a:prstGeom prst="rect">
          <a:avLst/>
        </a:prstGeom>
      </xdr:spPr>
    </xdr:pic>
    <xdr:clientData/>
  </xdr:twoCellAnchor>
  <xdr:twoCellAnchor editAs="oneCell">
    <xdr:from>
      <xdr:col>2</xdr:col>
      <xdr:colOff>818030</xdr:colOff>
      <xdr:row>30</xdr:row>
      <xdr:rowOff>0</xdr:rowOff>
    </xdr:from>
    <xdr:to>
      <xdr:col>2</xdr:col>
      <xdr:colOff>2580401</xdr:colOff>
      <xdr:row>31</xdr:row>
      <xdr:rowOff>76264</xdr:rowOff>
    </xdr:to>
    <xdr:pic>
      <xdr:nvPicPr>
        <xdr:cNvPr id="8" name="Picture 7">
          <a:extLst>
            <a:ext uri="{FF2B5EF4-FFF2-40B4-BE49-F238E27FC236}">
              <a16:creationId xmlns:a16="http://schemas.microsoft.com/office/drawing/2014/main" id="{7C2FD7C1-5054-4528-A0FD-13F969B2492B}"/>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1913405" y="7038975"/>
          <a:ext cx="1762371" cy="457264"/>
        </a:xfrm>
        <a:prstGeom prst="rect">
          <a:avLst/>
        </a:prstGeom>
      </xdr:spPr>
    </xdr:pic>
    <xdr:clientData/>
  </xdr:twoCellAnchor>
  <xdr:twoCellAnchor editAs="oneCell">
    <xdr:from>
      <xdr:col>2</xdr:col>
      <xdr:colOff>44824</xdr:colOff>
      <xdr:row>11</xdr:row>
      <xdr:rowOff>44823</xdr:rowOff>
    </xdr:from>
    <xdr:to>
      <xdr:col>4</xdr:col>
      <xdr:colOff>561908</xdr:colOff>
      <xdr:row>12</xdr:row>
      <xdr:rowOff>24170</xdr:rowOff>
    </xdr:to>
    <xdr:pic>
      <xdr:nvPicPr>
        <xdr:cNvPr id="9" name="Picture 8">
          <a:extLst>
            <a:ext uri="{FF2B5EF4-FFF2-40B4-BE49-F238E27FC236}">
              <a16:creationId xmlns:a16="http://schemas.microsoft.com/office/drawing/2014/main" id="{9C98F143-18C9-4083-AADC-53B962B222E9}"/>
            </a:ext>
          </a:extLst>
        </xdr:cNvPr>
        <xdr:cNvPicPr>
          <a:picLocks noChangeAspect="1"/>
        </xdr:cNvPicPr>
      </xdr:nvPicPr>
      <xdr:blipFill>
        <a:blip xmlns:r="http://schemas.openxmlformats.org/officeDocument/2006/relationships" r:embed="rId7"/>
        <a:stretch>
          <a:fillRect/>
        </a:stretch>
      </xdr:blipFill>
      <xdr:spPr>
        <a:xfrm>
          <a:off x="1143000" y="2297205"/>
          <a:ext cx="7554379" cy="56205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47625</xdr:colOff>
      <xdr:row>6</xdr:row>
      <xdr:rowOff>228600</xdr:rowOff>
    </xdr:from>
    <xdr:to>
      <xdr:col>4</xdr:col>
      <xdr:colOff>458018</xdr:colOff>
      <xdr:row>12</xdr:row>
      <xdr:rowOff>95398</xdr:rowOff>
    </xdr:to>
    <xdr:pic>
      <xdr:nvPicPr>
        <xdr:cNvPr id="4" name="Picture 3">
          <a:extLst>
            <a:ext uri="{FF2B5EF4-FFF2-40B4-BE49-F238E27FC236}">
              <a16:creationId xmlns:a16="http://schemas.microsoft.com/office/drawing/2014/main" id="{C4A1EB10-00C7-42A8-A5E0-BD2C20B7047D}"/>
            </a:ext>
          </a:extLst>
        </xdr:cNvPr>
        <xdr:cNvPicPr>
          <a:picLocks noChangeAspect="1"/>
        </xdr:cNvPicPr>
      </xdr:nvPicPr>
      <xdr:blipFill>
        <a:blip xmlns:r="http://schemas.openxmlformats.org/officeDocument/2006/relationships" r:embed="rId1"/>
        <a:stretch>
          <a:fillRect/>
        </a:stretch>
      </xdr:blipFill>
      <xdr:spPr>
        <a:xfrm>
          <a:off x="1143000" y="1076325"/>
          <a:ext cx="5858693" cy="105742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168088</xdr:colOff>
      <xdr:row>7</xdr:row>
      <xdr:rowOff>89647</xdr:rowOff>
    </xdr:from>
    <xdr:to>
      <xdr:col>5</xdr:col>
      <xdr:colOff>1616200</xdr:colOff>
      <xdr:row>17</xdr:row>
      <xdr:rowOff>132041</xdr:rowOff>
    </xdr:to>
    <xdr:pic>
      <xdr:nvPicPr>
        <xdr:cNvPr id="3" name="Picture 2">
          <a:extLst>
            <a:ext uri="{FF2B5EF4-FFF2-40B4-BE49-F238E27FC236}">
              <a16:creationId xmlns:a16="http://schemas.microsoft.com/office/drawing/2014/main" id="{B605AC58-0E76-4053-B05C-19423702477D}"/>
            </a:ext>
          </a:extLst>
        </xdr:cNvPr>
        <xdr:cNvPicPr>
          <a:picLocks noChangeAspect="1"/>
        </xdr:cNvPicPr>
      </xdr:nvPicPr>
      <xdr:blipFill>
        <a:blip xmlns:r="http://schemas.openxmlformats.org/officeDocument/2006/relationships" r:embed="rId1"/>
        <a:stretch>
          <a:fillRect/>
        </a:stretch>
      </xdr:blipFill>
      <xdr:spPr>
        <a:xfrm>
          <a:off x="1086970" y="1535206"/>
          <a:ext cx="9090524" cy="230598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2</xdr:col>
      <xdr:colOff>972911</xdr:colOff>
      <xdr:row>53</xdr:row>
      <xdr:rowOff>145676</xdr:rowOff>
    </xdr:from>
    <xdr:ext cx="1285875" cy="505430"/>
    <xdr:pic>
      <xdr:nvPicPr>
        <xdr:cNvPr id="2" name="Picture 1">
          <a:extLst>
            <a:ext uri="{FF2B5EF4-FFF2-40B4-BE49-F238E27FC236}">
              <a16:creationId xmlns:a16="http://schemas.microsoft.com/office/drawing/2014/main" id="{DB7A4D9E-3CD6-42B0-BCAD-E24335CEB8CF}"/>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10537451"/>
          <a:ext cx="1285875" cy="505430"/>
        </a:xfrm>
        <a:prstGeom prst="rect">
          <a:avLst/>
        </a:prstGeom>
      </xdr:spPr>
    </xdr:pic>
    <xdr:clientData/>
  </xdr:oneCellAnchor>
  <xdr:twoCellAnchor editAs="oneCell">
    <xdr:from>
      <xdr:col>3</xdr:col>
      <xdr:colOff>1142595</xdr:colOff>
      <xdr:row>30</xdr:row>
      <xdr:rowOff>47467</xdr:rowOff>
    </xdr:from>
    <xdr:to>
      <xdr:col>3</xdr:col>
      <xdr:colOff>1529752</xdr:colOff>
      <xdr:row>31</xdr:row>
      <xdr:rowOff>19274</xdr:rowOff>
    </xdr:to>
    <xdr:pic>
      <xdr:nvPicPr>
        <xdr:cNvPr id="3" name="Picture 2">
          <a:extLst>
            <a:ext uri="{FF2B5EF4-FFF2-40B4-BE49-F238E27FC236}">
              <a16:creationId xmlns:a16="http://schemas.microsoft.com/office/drawing/2014/main" id="{84FAFA0C-FDA6-4DDC-9E14-9AE1EB6BD2A6}"/>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882683" y="6703761"/>
          <a:ext cx="387157" cy="330395"/>
        </a:xfrm>
        <a:prstGeom prst="rect">
          <a:avLst/>
        </a:prstGeom>
      </xdr:spPr>
    </xdr:pic>
    <xdr:clientData/>
  </xdr:twoCellAnchor>
  <xdr:twoCellAnchor editAs="oneCell">
    <xdr:from>
      <xdr:col>2</xdr:col>
      <xdr:colOff>1455723</xdr:colOff>
      <xdr:row>41</xdr:row>
      <xdr:rowOff>99013</xdr:rowOff>
    </xdr:from>
    <xdr:to>
      <xdr:col>2</xdr:col>
      <xdr:colOff>2370123</xdr:colOff>
      <xdr:row>43</xdr:row>
      <xdr:rowOff>17752</xdr:rowOff>
    </xdr:to>
    <xdr:pic>
      <xdr:nvPicPr>
        <xdr:cNvPr id="4" name="Picture 3">
          <a:extLst>
            <a:ext uri="{FF2B5EF4-FFF2-40B4-BE49-F238E27FC236}">
              <a16:creationId xmlns:a16="http://schemas.microsoft.com/office/drawing/2014/main" id="{DCE0A9DC-C676-45F9-9FA1-C338267DF46C}"/>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8014288"/>
          <a:ext cx="914400" cy="501445"/>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169794</xdr:rowOff>
    </xdr:to>
    <xdr:pic>
      <xdr:nvPicPr>
        <xdr:cNvPr id="6" name="Picture 5">
          <a:extLst>
            <a:ext uri="{FF2B5EF4-FFF2-40B4-BE49-F238E27FC236}">
              <a16:creationId xmlns:a16="http://schemas.microsoft.com/office/drawing/2014/main" id="{4242C9EB-1F00-4323-AB26-6600F34DE0A3}"/>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2493869"/>
          <a:ext cx="228632" cy="181000"/>
        </a:xfrm>
        <a:prstGeom prst="rect">
          <a:avLst/>
        </a:prstGeom>
      </xdr:spPr>
    </xdr:pic>
    <xdr:clientData/>
  </xdr:twoCellAnchor>
  <xdr:twoCellAnchor editAs="oneCell">
    <xdr:from>
      <xdr:col>2</xdr:col>
      <xdr:colOff>22412</xdr:colOff>
      <xdr:row>8</xdr:row>
      <xdr:rowOff>22412</xdr:rowOff>
    </xdr:from>
    <xdr:to>
      <xdr:col>3</xdr:col>
      <xdr:colOff>2500763</xdr:colOff>
      <xdr:row>13</xdr:row>
      <xdr:rowOff>179295</xdr:rowOff>
    </xdr:to>
    <xdr:pic>
      <xdr:nvPicPr>
        <xdr:cNvPr id="7" name="Picture 6">
          <a:extLst>
            <a:ext uri="{FF2B5EF4-FFF2-40B4-BE49-F238E27FC236}">
              <a16:creationId xmlns:a16="http://schemas.microsoft.com/office/drawing/2014/main" id="{C930767D-14DF-44F6-B5E1-D7DEF91D15AD}"/>
            </a:ext>
          </a:extLst>
        </xdr:cNvPr>
        <xdr:cNvPicPr>
          <a:picLocks noChangeAspect="1"/>
        </xdr:cNvPicPr>
      </xdr:nvPicPr>
      <xdr:blipFill>
        <a:blip xmlns:r="http://schemas.openxmlformats.org/officeDocument/2006/relationships" r:embed="rId5"/>
        <a:stretch>
          <a:fillRect/>
        </a:stretch>
      </xdr:blipFill>
      <xdr:spPr>
        <a:xfrm>
          <a:off x="1120588" y="1658471"/>
          <a:ext cx="6120263" cy="183776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2</xdr:col>
      <xdr:colOff>972911</xdr:colOff>
      <xdr:row>53</xdr:row>
      <xdr:rowOff>145676</xdr:rowOff>
    </xdr:from>
    <xdr:ext cx="1285875" cy="505430"/>
    <xdr:pic>
      <xdr:nvPicPr>
        <xdr:cNvPr id="3" name="Picture 2">
          <a:extLst>
            <a:ext uri="{FF2B5EF4-FFF2-40B4-BE49-F238E27FC236}">
              <a16:creationId xmlns:a16="http://schemas.microsoft.com/office/drawing/2014/main" id="{5C6E8B4C-9A20-467B-A9A4-E7B8B75285C2}"/>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71087" y="7855323"/>
          <a:ext cx="1285875" cy="505430"/>
        </a:xfrm>
        <a:prstGeom prst="rect">
          <a:avLst/>
        </a:prstGeom>
      </xdr:spPr>
    </xdr:pic>
    <xdr:clientData/>
  </xdr:oneCellAnchor>
  <xdr:twoCellAnchor editAs="oneCell">
    <xdr:from>
      <xdr:col>3</xdr:col>
      <xdr:colOff>940889</xdr:colOff>
      <xdr:row>30</xdr:row>
      <xdr:rowOff>47467</xdr:rowOff>
    </xdr:from>
    <xdr:to>
      <xdr:col>3</xdr:col>
      <xdr:colOff>1328046</xdr:colOff>
      <xdr:row>31</xdr:row>
      <xdr:rowOff>19274</xdr:rowOff>
    </xdr:to>
    <xdr:pic>
      <xdr:nvPicPr>
        <xdr:cNvPr id="6" name="Picture 5">
          <a:extLst>
            <a:ext uri="{FF2B5EF4-FFF2-40B4-BE49-F238E27FC236}">
              <a16:creationId xmlns:a16="http://schemas.microsoft.com/office/drawing/2014/main" id="{412CE468-B5B2-4AE0-9569-082EE7FB7204}"/>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680977" y="6748585"/>
          <a:ext cx="387157" cy="330395"/>
        </a:xfrm>
        <a:prstGeom prst="rect">
          <a:avLst/>
        </a:prstGeom>
      </xdr:spPr>
    </xdr:pic>
    <xdr:clientData/>
  </xdr:twoCellAnchor>
  <xdr:twoCellAnchor editAs="oneCell">
    <xdr:from>
      <xdr:col>2</xdr:col>
      <xdr:colOff>1455723</xdr:colOff>
      <xdr:row>41</xdr:row>
      <xdr:rowOff>99013</xdr:rowOff>
    </xdr:from>
    <xdr:to>
      <xdr:col>2</xdr:col>
      <xdr:colOff>2370123</xdr:colOff>
      <xdr:row>43</xdr:row>
      <xdr:rowOff>17752</xdr:rowOff>
    </xdr:to>
    <xdr:pic>
      <xdr:nvPicPr>
        <xdr:cNvPr id="7" name="Picture 6">
          <a:extLst>
            <a:ext uri="{FF2B5EF4-FFF2-40B4-BE49-F238E27FC236}">
              <a16:creationId xmlns:a16="http://schemas.microsoft.com/office/drawing/2014/main" id="{A028BEE8-BCF6-4FEC-8F98-836EB69E42BF}"/>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3899" y="7999160"/>
          <a:ext cx="914400" cy="501445"/>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181000</xdr:rowOff>
    </xdr:to>
    <xdr:pic>
      <xdr:nvPicPr>
        <xdr:cNvPr id="10" name="Picture 9">
          <a:extLst>
            <a:ext uri="{FF2B5EF4-FFF2-40B4-BE49-F238E27FC236}">
              <a16:creationId xmlns:a16="http://schemas.microsoft.com/office/drawing/2014/main" id="{ED5BE824-FD76-4AA9-8B0A-246978B6D7CC}"/>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400735" y="2487706"/>
          <a:ext cx="228632" cy="181000"/>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181000</xdr:rowOff>
    </xdr:to>
    <xdr:pic>
      <xdr:nvPicPr>
        <xdr:cNvPr id="8" name="Picture 7">
          <a:extLst>
            <a:ext uri="{FF2B5EF4-FFF2-40B4-BE49-F238E27FC236}">
              <a16:creationId xmlns:a16="http://schemas.microsoft.com/office/drawing/2014/main" id="{9B8EBE56-E6FC-450D-A1C4-F06D9AE74CBE}"/>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3503519"/>
          <a:ext cx="228632" cy="181000"/>
        </a:xfrm>
        <a:prstGeom prst="rect">
          <a:avLst/>
        </a:prstGeom>
      </xdr:spPr>
    </xdr:pic>
    <xdr:clientData/>
  </xdr:twoCellAnchor>
  <xdr:twoCellAnchor editAs="oneCell">
    <xdr:from>
      <xdr:col>2</xdr:col>
      <xdr:colOff>33618</xdr:colOff>
      <xdr:row>8</xdr:row>
      <xdr:rowOff>67235</xdr:rowOff>
    </xdr:from>
    <xdr:to>
      <xdr:col>4</xdr:col>
      <xdr:colOff>1851</xdr:colOff>
      <xdr:row>12</xdr:row>
      <xdr:rowOff>1139638</xdr:rowOff>
    </xdr:to>
    <xdr:pic>
      <xdr:nvPicPr>
        <xdr:cNvPr id="11" name="Picture 10">
          <a:extLst>
            <a:ext uri="{FF2B5EF4-FFF2-40B4-BE49-F238E27FC236}">
              <a16:creationId xmlns:a16="http://schemas.microsoft.com/office/drawing/2014/main" id="{A633E579-CA5C-41D5-BCD0-BE035688D9D8}"/>
            </a:ext>
          </a:extLst>
        </xdr:cNvPr>
        <xdr:cNvPicPr>
          <a:picLocks noChangeAspect="1"/>
        </xdr:cNvPicPr>
      </xdr:nvPicPr>
      <xdr:blipFill>
        <a:blip xmlns:r="http://schemas.openxmlformats.org/officeDocument/2006/relationships" r:embed="rId5"/>
        <a:stretch>
          <a:fillRect/>
        </a:stretch>
      </xdr:blipFill>
      <xdr:spPr>
        <a:xfrm>
          <a:off x="1131794" y="1703294"/>
          <a:ext cx="6120263" cy="183440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2</xdr:col>
      <xdr:colOff>972911</xdr:colOff>
      <xdr:row>53</xdr:row>
      <xdr:rowOff>145676</xdr:rowOff>
    </xdr:from>
    <xdr:ext cx="1285875" cy="505430"/>
    <xdr:pic>
      <xdr:nvPicPr>
        <xdr:cNvPr id="2" name="Picture 1">
          <a:extLst>
            <a:ext uri="{FF2B5EF4-FFF2-40B4-BE49-F238E27FC236}">
              <a16:creationId xmlns:a16="http://schemas.microsoft.com/office/drawing/2014/main" id="{B1F0B7B9-32CF-4F4B-904F-C4F3628DF51F}"/>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10537451"/>
          <a:ext cx="1285875" cy="505430"/>
        </a:xfrm>
        <a:prstGeom prst="rect">
          <a:avLst/>
        </a:prstGeom>
      </xdr:spPr>
    </xdr:pic>
    <xdr:clientData/>
  </xdr:oneCellAnchor>
  <xdr:twoCellAnchor editAs="oneCell">
    <xdr:from>
      <xdr:col>3</xdr:col>
      <xdr:colOff>1120183</xdr:colOff>
      <xdr:row>30</xdr:row>
      <xdr:rowOff>47467</xdr:rowOff>
    </xdr:from>
    <xdr:to>
      <xdr:col>3</xdr:col>
      <xdr:colOff>1507340</xdr:colOff>
      <xdr:row>31</xdr:row>
      <xdr:rowOff>19274</xdr:rowOff>
    </xdr:to>
    <xdr:pic>
      <xdr:nvPicPr>
        <xdr:cNvPr id="3" name="Picture 2">
          <a:extLst>
            <a:ext uri="{FF2B5EF4-FFF2-40B4-BE49-F238E27FC236}">
              <a16:creationId xmlns:a16="http://schemas.microsoft.com/office/drawing/2014/main" id="{6F189BFE-9799-4D4C-A12F-5A09B178E625}"/>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860271" y="6737379"/>
          <a:ext cx="387157" cy="330395"/>
        </a:xfrm>
        <a:prstGeom prst="rect">
          <a:avLst/>
        </a:prstGeom>
      </xdr:spPr>
    </xdr:pic>
    <xdr:clientData/>
  </xdr:twoCellAnchor>
  <xdr:twoCellAnchor editAs="oneCell">
    <xdr:from>
      <xdr:col>2</xdr:col>
      <xdr:colOff>1455723</xdr:colOff>
      <xdr:row>41</xdr:row>
      <xdr:rowOff>99013</xdr:rowOff>
    </xdr:from>
    <xdr:to>
      <xdr:col>2</xdr:col>
      <xdr:colOff>2370123</xdr:colOff>
      <xdr:row>43</xdr:row>
      <xdr:rowOff>17752</xdr:rowOff>
    </xdr:to>
    <xdr:pic>
      <xdr:nvPicPr>
        <xdr:cNvPr id="4" name="Picture 3">
          <a:extLst>
            <a:ext uri="{FF2B5EF4-FFF2-40B4-BE49-F238E27FC236}">
              <a16:creationId xmlns:a16="http://schemas.microsoft.com/office/drawing/2014/main" id="{DE9B1FD3-38A5-4BF0-B9E9-BBE9383A0831}"/>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8014288"/>
          <a:ext cx="914400" cy="501445"/>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169794</xdr:rowOff>
    </xdr:to>
    <xdr:pic>
      <xdr:nvPicPr>
        <xdr:cNvPr id="6" name="Picture 5">
          <a:extLst>
            <a:ext uri="{FF2B5EF4-FFF2-40B4-BE49-F238E27FC236}">
              <a16:creationId xmlns:a16="http://schemas.microsoft.com/office/drawing/2014/main" id="{80F77C51-727F-4692-8DE0-9703F806ECB8}"/>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2493869"/>
          <a:ext cx="228632" cy="181000"/>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169794</xdr:rowOff>
    </xdr:to>
    <xdr:pic>
      <xdr:nvPicPr>
        <xdr:cNvPr id="7" name="Picture 6">
          <a:extLst>
            <a:ext uri="{FF2B5EF4-FFF2-40B4-BE49-F238E27FC236}">
              <a16:creationId xmlns:a16="http://schemas.microsoft.com/office/drawing/2014/main" id="{89B2BF92-D57E-4598-963D-34281F1BEB7F}"/>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3562350"/>
          <a:ext cx="228632" cy="181000"/>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169794</xdr:rowOff>
    </xdr:to>
    <xdr:pic>
      <xdr:nvPicPr>
        <xdr:cNvPr id="8" name="Picture 7">
          <a:extLst>
            <a:ext uri="{FF2B5EF4-FFF2-40B4-BE49-F238E27FC236}">
              <a16:creationId xmlns:a16="http://schemas.microsoft.com/office/drawing/2014/main" id="{11B753B1-7746-43C8-8161-A945D98A1256}"/>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3562350"/>
          <a:ext cx="228632" cy="181000"/>
        </a:xfrm>
        <a:prstGeom prst="rect">
          <a:avLst/>
        </a:prstGeom>
      </xdr:spPr>
    </xdr:pic>
    <xdr:clientData/>
  </xdr:twoCellAnchor>
  <xdr:twoCellAnchor editAs="oneCell">
    <xdr:from>
      <xdr:col>2</xdr:col>
      <xdr:colOff>33618</xdr:colOff>
      <xdr:row>8</xdr:row>
      <xdr:rowOff>67235</xdr:rowOff>
    </xdr:from>
    <xdr:to>
      <xdr:col>3</xdr:col>
      <xdr:colOff>2516451</xdr:colOff>
      <xdr:row>13</xdr:row>
      <xdr:rowOff>188258</xdr:rowOff>
    </xdr:to>
    <xdr:pic>
      <xdr:nvPicPr>
        <xdr:cNvPr id="9" name="Picture 8">
          <a:extLst>
            <a:ext uri="{FF2B5EF4-FFF2-40B4-BE49-F238E27FC236}">
              <a16:creationId xmlns:a16="http://schemas.microsoft.com/office/drawing/2014/main" id="{3C36E2FF-D605-4C33-8E3A-2B854BDADA04}"/>
            </a:ext>
          </a:extLst>
        </xdr:cNvPr>
        <xdr:cNvPicPr>
          <a:picLocks noChangeAspect="1"/>
        </xdr:cNvPicPr>
      </xdr:nvPicPr>
      <xdr:blipFill>
        <a:blip xmlns:r="http://schemas.openxmlformats.org/officeDocument/2006/relationships" r:embed="rId5"/>
        <a:stretch>
          <a:fillRect/>
        </a:stretch>
      </xdr:blipFill>
      <xdr:spPr>
        <a:xfrm>
          <a:off x="1128993" y="1715060"/>
          <a:ext cx="6121383" cy="183440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2</xdr:col>
      <xdr:colOff>972911</xdr:colOff>
      <xdr:row>53</xdr:row>
      <xdr:rowOff>145676</xdr:rowOff>
    </xdr:from>
    <xdr:ext cx="1285875" cy="505430"/>
    <xdr:pic>
      <xdr:nvPicPr>
        <xdr:cNvPr id="2" name="Picture 1">
          <a:extLst>
            <a:ext uri="{FF2B5EF4-FFF2-40B4-BE49-F238E27FC236}">
              <a16:creationId xmlns:a16="http://schemas.microsoft.com/office/drawing/2014/main" id="{D6596F75-8E02-4D32-8369-2043501D2375}"/>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10537451"/>
          <a:ext cx="1285875" cy="505430"/>
        </a:xfrm>
        <a:prstGeom prst="rect">
          <a:avLst/>
        </a:prstGeom>
      </xdr:spPr>
    </xdr:pic>
    <xdr:clientData/>
  </xdr:oneCellAnchor>
  <xdr:twoCellAnchor editAs="oneCell">
    <xdr:from>
      <xdr:col>3</xdr:col>
      <xdr:colOff>1075360</xdr:colOff>
      <xdr:row>30</xdr:row>
      <xdr:rowOff>47467</xdr:rowOff>
    </xdr:from>
    <xdr:to>
      <xdr:col>3</xdr:col>
      <xdr:colOff>1462517</xdr:colOff>
      <xdr:row>31</xdr:row>
      <xdr:rowOff>19274</xdr:rowOff>
    </xdr:to>
    <xdr:pic>
      <xdr:nvPicPr>
        <xdr:cNvPr id="3" name="Picture 2">
          <a:extLst>
            <a:ext uri="{FF2B5EF4-FFF2-40B4-BE49-F238E27FC236}">
              <a16:creationId xmlns:a16="http://schemas.microsoft.com/office/drawing/2014/main" id="{BDF1ACC4-FC35-4E69-AA8D-9351C86D839C}"/>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815448" y="6759791"/>
          <a:ext cx="387157" cy="330395"/>
        </a:xfrm>
        <a:prstGeom prst="rect">
          <a:avLst/>
        </a:prstGeom>
      </xdr:spPr>
    </xdr:pic>
    <xdr:clientData/>
  </xdr:twoCellAnchor>
  <xdr:twoCellAnchor editAs="oneCell">
    <xdr:from>
      <xdr:col>2</xdr:col>
      <xdr:colOff>1455723</xdr:colOff>
      <xdr:row>41</xdr:row>
      <xdr:rowOff>99013</xdr:rowOff>
    </xdr:from>
    <xdr:to>
      <xdr:col>2</xdr:col>
      <xdr:colOff>2370123</xdr:colOff>
      <xdr:row>43</xdr:row>
      <xdr:rowOff>17752</xdr:rowOff>
    </xdr:to>
    <xdr:pic>
      <xdr:nvPicPr>
        <xdr:cNvPr id="4" name="Picture 3">
          <a:extLst>
            <a:ext uri="{FF2B5EF4-FFF2-40B4-BE49-F238E27FC236}">
              <a16:creationId xmlns:a16="http://schemas.microsoft.com/office/drawing/2014/main" id="{FF4A9835-DE13-4B82-A9B7-50652ADE3FE9}"/>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8014288"/>
          <a:ext cx="914400" cy="501445"/>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169794</xdr:rowOff>
    </xdr:to>
    <xdr:pic>
      <xdr:nvPicPr>
        <xdr:cNvPr id="6" name="Picture 5">
          <a:extLst>
            <a:ext uri="{FF2B5EF4-FFF2-40B4-BE49-F238E27FC236}">
              <a16:creationId xmlns:a16="http://schemas.microsoft.com/office/drawing/2014/main" id="{E0DF5803-4FD4-48A6-9F3D-E39B005EEC85}"/>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2493869"/>
          <a:ext cx="228632" cy="181000"/>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169794</xdr:rowOff>
    </xdr:to>
    <xdr:pic>
      <xdr:nvPicPr>
        <xdr:cNvPr id="7" name="Picture 6">
          <a:extLst>
            <a:ext uri="{FF2B5EF4-FFF2-40B4-BE49-F238E27FC236}">
              <a16:creationId xmlns:a16="http://schemas.microsoft.com/office/drawing/2014/main" id="{A9993290-4B91-447D-83EE-0F76A4392BCE}"/>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3541619"/>
          <a:ext cx="228632" cy="181000"/>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169794</xdr:rowOff>
    </xdr:to>
    <xdr:pic>
      <xdr:nvPicPr>
        <xdr:cNvPr id="8" name="Picture 7">
          <a:extLst>
            <a:ext uri="{FF2B5EF4-FFF2-40B4-BE49-F238E27FC236}">
              <a16:creationId xmlns:a16="http://schemas.microsoft.com/office/drawing/2014/main" id="{3E08E90C-09CE-4D50-A8CB-EAC6A58DD4B2}"/>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3541619"/>
          <a:ext cx="228632" cy="181000"/>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169794</xdr:rowOff>
    </xdr:to>
    <xdr:pic>
      <xdr:nvPicPr>
        <xdr:cNvPr id="9" name="Picture 8">
          <a:extLst>
            <a:ext uri="{FF2B5EF4-FFF2-40B4-BE49-F238E27FC236}">
              <a16:creationId xmlns:a16="http://schemas.microsoft.com/office/drawing/2014/main" id="{E38C082D-39AC-40EE-9D9F-791CA42D614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3541619"/>
          <a:ext cx="228632" cy="181000"/>
        </a:xfrm>
        <a:prstGeom prst="rect">
          <a:avLst/>
        </a:prstGeom>
      </xdr:spPr>
    </xdr:pic>
    <xdr:clientData/>
  </xdr:twoCellAnchor>
  <xdr:twoCellAnchor editAs="oneCell">
    <xdr:from>
      <xdr:col>2</xdr:col>
      <xdr:colOff>33618</xdr:colOff>
      <xdr:row>8</xdr:row>
      <xdr:rowOff>67235</xdr:rowOff>
    </xdr:from>
    <xdr:to>
      <xdr:col>3</xdr:col>
      <xdr:colOff>2516451</xdr:colOff>
      <xdr:row>13</xdr:row>
      <xdr:rowOff>166966</xdr:rowOff>
    </xdr:to>
    <xdr:pic>
      <xdr:nvPicPr>
        <xdr:cNvPr id="10" name="Picture 9">
          <a:extLst>
            <a:ext uri="{FF2B5EF4-FFF2-40B4-BE49-F238E27FC236}">
              <a16:creationId xmlns:a16="http://schemas.microsoft.com/office/drawing/2014/main" id="{1D1C61E2-681F-475C-8635-6F734E1657E3}"/>
            </a:ext>
          </a:extLst>
        </xdr:cNvPr>
        <xdr:cNvPicPr>
          <a:picLocks noChangeAspect="1"/>
        </xdr:cNvPicPr>
      </xdr:nvPicPr>
      <xdr:blipFill>
        <a:blip xmlns:r="http://schemas.openxmlformats.org/officeDocument/2006/relationships" r:embed="rId5"/>
        <a:stretch>
          <a:fillRect/>
        </a:stretch>
      </xdr:blipFill>
      <xdr:spPr>
        <a:xfrm>
          <a:off x="1128993" y="1715060"/>
          <a:ext cx="6121383" cy="183552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2</xdr:col>
      <xdr:colOff>972911</xdr:colOff>
      <xdr:row>53</xdr:row>
      <xdr:rowOff>145676</xdr:rowOff>
    </xdr:from>
    <xdr:ext cx="1285875" cy="505430"/>
    <xdr:pic>
      <xdr:nvPicPr>
        <xdr:cNvPr id="2" name="Picture 1">
          <a:extLst>
            <a:ext uri="{FF2B5EF4-FFF2-40B4-BE49-F238E27FC236}">
              <a16:creationId xmlns:a16="http://schemas.microsoft.com/office/drawing/2014/main" id="{59C8FE96-F944-4525-B72B-96766BBBAD46}"/>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10537451"/>
          <a:ext cx="1285875" cy="505430"/>
        </a:xfrm>
        <a:prstGeom prst="rect">
          <a:avLst/>
        </a:prstGeom>
      </xdr:spPr>
    </xdr:pic>
    <xdr:clientData/>
  </xdr:oneCellAnchor>
  <xdr:twoCellAnchor editAs="oneCell">
    <xdr:from>
      <xdr:col>3</xdr:col>
      <xdr:colOff>1108977</xdr:colOff>
      <xdr:row>30</xdr:row>
      <xdr:rowOff>36262</xdr:rowOff>
    </xdr:from>
    <xdr:to>
      <xdr:col>3</xdr:col>
      <xdr:colOff>1496134</xdr:colOff>
      <xdr:row>31</xdr:row>
      <xdr:rowOff>8069</xdr:rowOff>
    </xdr:to>
    <xdr:pic>
      <xdr:nvPicPr>
        <xdr:cNvPr id="3" name="Picture 2">
          <a:extLst>
            <a:ext uri="{FF2B5EF4-FFF2-40B4-BE49-F238E27FC236}">
              <a16:creationId xmlns:a16="http://schemas.microsoft.com/office/drawing/2014/main" id="{6DEE18E7-28BA-4E73-AE38-F844AA446AE3}"/>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849065" y="6748586"/>
          <a:ext cx="387157" cy="330395"/>
        </a:xfrm>
        <a:prstGeom prst="rect">
          <a:avLst/>
        </a:prstGeom>
      </xdr:spPr>
    </xdr:pic>
    <xdr:clientData/>
  </xdr:twoCellAnchor>
  <xdr:twoCellAnchor editAs="oneCell">
    <xdr:from>
      <xdr:col>2</xdr:col>
      <xdr:colOff>1455723</xdr:colOff>
      <xdr:row>41</xdr:row>
      <xdr:rowOff>99013</xdr:rowOff>
    </xdr:from>
    <xdr:to>
      <xdr:col>2</xdr:col>
      <xdr:colOff>2370123</xdr:colOff>
      <xdr:row>43</xdr:row>
      <xdr:rowOff>17752</xdr:rowOff>
    </xdr:to>
    <xdr:pic>
      <xdr:nvPicPr>
        <xdr:cNvPr id="4" name="Picture 3">
          <a:extLst>
            <a:ext uri="{FF2B5EF4-FFF2-40B4-BE49-F238E27FC236}">
              <a16:creationId xmlns:a16="http://schemas.microsoft.com/office/drawing/2014/main" id="{BD239DE2-5B2A-4E90-8163-31D1C61C537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8014288"/>
          <a:ext cx="914400" cy="501445"/>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169794</xdr:rowOff>
    </xdr:to>
    <xdr:pic>
      <xdr:nvPicPr>
        <xdr:cNvPr id="6" name="Picture 5">
          <a:extLst>
            <a:ext uri="{FF2B5EF4-FFF2-40B4-BE49-F238E27FC236}">
              <a16:creationId xmlns:a16="http://schemas.microsoft.com/office/drawing/2014/main" id="{563A9C9D-4781-493F-94FA-C2D0A11F2BC6}"/>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2493869"/>
          <a:ext cx="228632" cy="181000"/>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169794</xdr:rowOff>
    </xdr:to>
    <xdr:pic>
      <xdr:nvPicPr>
        <xdr:cNvPr id="7" name="Picture 6">
          <a:extLst>
            <a:ext uri="{FF2B5EF4-FFF2-40B4-BE49-F238E27FC236}">
              <a16:creationId xmlns:a16="http://schemas.microsoft.com/office/drawing/2014/main" id="{771E76D9-3AD0-4366-A74B-C02FD6DEC444}"/>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3560669"/>
          <a:ext cx="228632" cy="181000"/>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169794</xdr:rowOff>
    </xdr:to>
    <xdr:pic>
      <xdr:nvPicPr>
        <xdr:cNvPr id="8" name="Picture 7">
          <a:extLst>
            <a:ext uri="{FF2B5EF4-FFF2-40B4-BE49-F238E27FC236}">
              <a16:creationId xmlns:a16="http://schemas.microsoft.com/office/drawing/2014/main" id="{2B287044-F82D-41AD-913B-34E71984ECC3}"/>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3560669"/>
          <a:ext cx="228632" cy="181000"/>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169794</xdr:rowOff>
    </xdr:to>
    <xdr:pic>
      <xdr:nvPicPr>
        <xdr:cNvPr id="9" name="Picture 8">
          <a:extLst>
            <a:ext uri="{FF2B5EF4-FFF2-40B4-BE49-F238E27FC236}">
              <a16:creationId xmlns:a16="http://schemas.microsoft.com/office/drawing/2014/main" id="{EA3A9454-D8F9-4DA3-951C-4DE9437539D7}"/>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3560669"/>
          <a:ext cx="228632" cy="181000"/>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169794</xdr:rowOff>
    </xdr:to>
    <xdr:pic>
      <xdr:nvPicPr>
        <xdr:cNvPr id="10" name="Picture 9">
          <a:extLst>
            <a:ext uri="{FF2B5EF4-FFF2-40B4-BE49-F238E27FC236}">
              <a16:creationId xmlns:a16="http://schemas.microsoft.com/office/drawing/2014/main" id="{26EBEA7C-9DB0-46A0-A661-0672ED7FC86F}"/>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3560669"/>
          <a:ext cx="228632" cy="181000"/>
        </a:xfrm>
        <a:prstGeom prst="rect">
          <a:avLst/>
        </a:prstGeom>
      </xdr:spPr>
    </xdr:pic>
    <xdr:clientData/>
  </xdr:twoCellAnchor>
  <xdr:twoCellAnchor editAs="oneCell">
    <xdr:from>
      <xdr:col>2</xdr:col>
      <xdr:colOff>33618</xdr:colOff>
      <xdr:row>8</xdr:row>
      <xdr:rowOff>67235</xdr:rowOff>
    </xdr:from>
    <xdr:to>
      <xdr:col>3</xdr:col>
      <xdr:colOff>2516451</xdr:colOff>
      <xdr:row>13</xdr:row>
      <xdr:rowOff>164724</xdr:rowOff>
    </xdr:to>
    <xdr:pic>
      <xdr:nvPicPr>
        <xdr:cNvPr id="11" name="Picture 10">
          <a:extLst>
            <a:ext uri="{FF2B5EF4-FFF2-40B4-BE49-F238E27FC236}">
              <a16:creationId xmlns:a16="http://schemas.microsoft.com/office/drawing/2014/main" id="{1713E114-7C73-43F5-84A8-B29C26BE6C19}"/>
            </a:ext>
          </a:extLst>
        </xdr:cNvPr>
        <xdr:cNvPicPr>
          <a:picLocks noChangeAspect="1"/>
        </xdr:cNvPicPr>
      </xdr:nvPicPr>
      <xdr:blipFill>
        <a:blip xmlns:r="http://schemas.openxmlformats.org/officeDocument/2006/relationships" r:embed="rId5"/>
        <a:stretch>
          <a:fillRect/>
        </a:stretch>
      </xdr:blipFill>
      <xdr:spPr>
        <a:xfrm>
          <a:off x="1128993" y="1715060"/>
          <a:ext cx="6121383" cy="183328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41D7C839-3510-4368-8DA9-527F5268BACB}"/>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10537451"/>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19274</xdr:rowOff>
    </xdr:to>
    <xdr:pic>
      <xdr:nvPicPr>
        <xdr:cNvPr id="3" name="Picture 2">
          <a:extLst>
            <a:ext uri="{FF2B5EF4-FFF2-40B4-BE49-F238E27FC236}">
              <a16:creationId xmlns:a16="http://schemas.microsoft.com/office/drawing/2014/main" id="{FF84237F-1E86-44FB-9621-E720CC915206}"/>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695792"/>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D3523928-8B75-4A61-B77C-AD85F31A5EDA}"/>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8014288"/>
          <a:ext cx="914400" cy="501445"/>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10" name="Picture 9">
          <a:extLst>
            <a:ext uri="{FF2B5EF4-FFF2-40B4-BE49-F238E27FC236}">
              <a16:creationId xmlns:a16="http://schemas.microsoft.com/office/drawing/2014/main" id="{FA4B5981-9CC4-4A58-B253-B323A314012B}"/>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400735" y="2958353"/>
          <a:ext cx="190527" cy="200053"/>
        </a:xfrm>
        <a:prstGeom prst="rect">
          <a:avLst/>
        </a:prstGeom>
      </xdr:spPr>
    </xdr:pic>
    <xdr:clientData/>
  </xdr:twoCellAnchor>
  <xdr:twoCellAnchor editAs="oneCell">
    <xdr:from>
      <xdr:col>2</xdr:col>
      <xdr:colOff>33619</xdr:colOff>
      <xdr:row>8</xdr:row>
      <xdr:rowOff>33618</xdr:rowOff>
    </xdr:from>
    <xdr:to>
      <xdr:col>3</xdr:col>
      <xdr:colOff>3737662</xdr:colOff>
      <xdr:row>13</xdr:row>
      <xdr:rowOff>606805</xdr:rowOff>
    </xdr:to>
    <xdr:pic>
      <xdr:nvPicPr>
        <xdr:cNvPr id="5" name="Picture 4">
          <a:extLst>
            <a:ext uri="{FF2B5EF4-FFF2-40B4-BE49-F238E27FC236}">
              <a16:creationId xmlns:a16="http://schemas.microsoft.com/office/drawing/2014/main" id="{BB5E3EC6-E3DF-4B78-9A93-5A16A9448E9D}"/>
            </a:ext>
          </a:extLst>
        </xdr:cNvPr>
        <xdr:cNvPicPr>
          <a:picLocks noChangeAspect="1"/>
        </xdr:cNvPicPr>
      </xdr:nvPicPr>
      <xdr:blipFill>
        <a:blip xmlns:r="http://schemas.openxmlformats.org/officeDocument/2006/relationships" r:embed="rId5"/>
        <a:stretch>
          <a:fillRect/>
        </a:stretch>
      </xdr:blipFill>
      <xdr:spPr>
        <a:xfrm>
          <a:off x="1131795" y="1669677"/>
          <a:ext cx="7592485" cy="40582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44824</xdr:colOff>
      <xdr:row>7</xdr:row>
      <xdr:rowOff>156882</xdr:rowOff>
    </xdr:from>
    <xdr:to>
      <xdr:col>4</xdr:col>
      <xdr:colOff>1348350</xdr:colOff>
      <xdr:row>13</xdr:row>
      <xdr:rowOff>112058</xdr:rowOff>
    </xdr:to>
    <xdr:pic>
      <xdr:nvPicPr>
        <xdr:cNvPr id="4" name="Picture 3">
          <a:extLst>
            <a:ext uri="{FF2B5EF4-FFF2-40B4-BE49-F238E27FC236}">
              <a16:creationId xmlns:a16="http://schemas.microsoft.com/office/drawing/2014/main" id="{4C4BE8AD-9891-4A4E-B673-1892FE742632}"/>
            </a:ext>
          </a:extLst>
        </xdr:cNvPr>
        <xdr:cNvPicPr>
          <a:picLocks noChangeAspect="1"/>
        </xdr:cNvPicPr>
      </xdr:nvPicPr>
      <xdr:blipFill>
        <a:blip xmlns:r="http://schemas.openxmlformats.org/officeDocument/2006/relationships" r:embed="rId1"/>
        <a:stretch>
          <a:fillRect/>
        </a:stretch>
      </xdr:blipFill>
      <xdr:spPr>
        <a:xfrm>
          <a:off x="1143000" y="1232647"/>
          <a:ext cx="4385144" cy="179294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5F982453-2F2B-4239-BF5E-F826C311452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10537451"/>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19274</xdr:rowOff>
    </xdr:to>
    <xdr:pic>
      <xdr:nvPicPr>
        <xdr:cNvPr id="3" name="Picture 2">
          <a:extLst>
            <a:ext uri="{FF2B5EF4-FFF2-40B4-BE49-F238E27FC236}">
              <a16:creationId xmlns:a16="http://schemas.microsoft.com/office/drawing/2014/main" id="{FF69C834-5CF8-4919-83C1-5E1F822B41FE}"/>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695792"/>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E4C78050-9F15-4E3E-8B9F-60BDFB575DF2}"/>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8014288"/>
          <a:ext cx="914400" cy="501445"/>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10" name="Picture 9">
          <a:extLst>
            <a:ext uri="{FF2B5EF4-FFF2-40B4-BE49-F238E27FC236}">
              <a16:creationId xmlns:a16="http://schemas.microsoft.com/office/drawing/2014/main" id="{DC9CD008-7668-4E67-ADA1-89E832E4C634}"/>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2965637"/>
          <a:ext cx="190527" cy="200053"/>
        </a:xfrm>
        <a:prstGeom prst="rect">
          <a:avLst/>
        </a:prstGeom>
      </xdr:spPr>
    </xdr:pic>
    <xdr:clientData/>
  </xdr:twoCellAnchor>
  <xdr:twoCellAnchor editAs="oneCell">
    <xdr:from>
      <xdr:col>2</xdr:col>
      <xdr:colOff>33619</xdr:colOff>
      <xdr:row>8</xdr:row>
      <xdr:rowOff>33618</xdr:rowOff>
    </xdr:from>
    <xdr:to>
      <xdr:col>3</xdr:col>
      <xdr:colOff>3989795</xdr:colOff>
      <xdr:row>13</xdr:row>
      <xdr:rowOff>570386</xdr:rowOff>
    </xdr:to>
    <xdr:pic>
      <xdr:nvPicPr>
        <xdr:cNvPr id="14" name="Picture 13">
          <a:extLst>
            <a:ext uri="{FF2B5EF4-FFF2-40B4-BE49-F238E27FC236}">
              <a16:creationId xmlns:a16="http://schemas.microsoft.com/office/drawing/2014/main" id="{0613EC2E-5640-4138-86DF-1EDD5C34CE86}"/>
            </a:ext>
          </a:extLst>
        </xdr:cNvPr>
        <xdr:cNvPicPr>
          <a:picLocks noChangeAspect="1"/>
        </xdr:cNvPicPr>
      </xdr:nvPicPr>
      <xdr:blipFill>
        <a:blip xmlns:r="http://schemas.openxmlformats.org/officeDocument/2006/relationships" r:embed="rId5"/>
        <a:stretch>
          <a:fillRect/>
        </a:stretch>
      </xdr:blipFill>
      <xdr:spPr>
        <a:xfrm>
          <a:off x="1128994" y="1681443"/>
          <a:ext cx="7590243" cy="405933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F5068B32-0EE9-4293-BA0B-ABFA2518A382}"/>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10537451"/>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19273</xdr:rowOff>
    </xdr:to>
    <xdr:pic>
      <xdr:nvPicPr>
        <xdr:cNvPr id="3" name="Picture 2">
          <a:extLst>
            <a:ext uri="{FF2B5EF4-FFF2-40B4-BE49-F238E27FC236}">
              <a16:creationId xmlns:a16="http://schemas.microsoft.com/office/drawing/2014/main" id="{23CDD8FA-A120-410B-B336-558FBF83595F}"/>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695792"/>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B517D44B-27CD-4ED2-83F2-D572270E726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8014288"/>
          <a:ext cx="914400" cy="501445"/>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11" name="Picture 10">
          <a:extLst>
            <a:ext uri="{FF2B5EF4-FFF2-40B4-BE49-F238E27FC236}">
              <a16:creationId xmlns:a16="http://schemas.microsoft.com/office/drawing/2014/main" id="{690D81B4-BCE9-4A7A-B9BE-CCC8BBB9BBEC}"/>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5813612"/>
          <a:ext cx="190527" cy="200053"/>
        </a:xfrm>
        <a:prstGeom prst="rect">
          <a:avLst/>
        </a:prstGeom>
      </xdr:spPr>
    </xdr:pic>
    <xdr:clientData/>
  </xdr:twoCellAnchor>
  <xdr:twoCellAnchor editAs="oneCell">
    <xdr:from>
      <xdr:col>2</xdr:col>
      <xdr:colOff>33619</xdr:colOff>
      <xdr:row>8</xdr:row>
      <xdr:rowOff>33618</xdr:rowOff>
    </xdr:from>
    <xdr:to>
      <xdr:col>3</xdr:col>
      <xdr:colOff>3994278</xdr:colOff>
      <xdr:row>14</xdr:row>
      <xdr:rowOff>2248</xdr:rowOff>
    </xdr:to>
    <xdr:pic>
      <xdr:nvPicPr>
        <xdr:cNvPr id="12" name="Picture 11">
          <a:extLst>
            <a:ext uri="{FF2B5EF4-FFF2-40B4-BE49-F238E27FC236}">
              <a16:creationId xmlns:a16="http://schemas.microsoft.com/office/drawing/2014/main" id="{F7E4DCC4-BB21-4F8E-AFD5-2EBAAFDE4B01}"/>
            </a:ext>
          </a:extLst>
        </xdr:cNvPr>
        <xdr:cNvPicPr>
          <a:picLocks noChangeAspect="1"/>
        </xdr:cNvPicPr>
      </xdr:nvPicPr>
      <xdr:blipFill>
        <a:blip xmlns:r="http://schemas.openxmlformats.org/officeDocument/2006/relationships" r:embed="rId5"/>
        <a:stretch>
          <a:fillRect/>
        </a:stretch>
      </xdr:blipFill>
      <xdr:spPr>
        <a:xfrm>
          <a:off x="1128994" y="1681443"/>
          <a:ext cx="7594726" cy="405149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2C841A0D-262E-4B73-BDB5-61917EE82FF6}"/>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10537451"/>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19274</xdr:rowOff>
    </xdr:to>
    <xdr:pic>
      <xdr:nvPicPr>
        <xdr:cNvPr id="3" name="Picture 2">
          <a:extLst>
            <a:ext uri="{FF2B5EF4-FFF2-40B4-BE49-F238E27FC236}">
              <a16:creationId xmlns:a16="http://schemas.microsoft.com/office/drawing/2014/main" id="{475F42AC-ABA7-4D9D-AA97-78E3B8243BE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695792"/>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60793DE9-0DCE-42C3-A54F-5AC1E02D3CB3}"/>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8014288"/>
          <a:ext cx="914400" cy="501445"/>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11" name="Picture 10">
          <a:extLst>
            <a:ext uri="{FF2B5EF4-FFF2-40B4-BE49-F238E27FC236}">
              <a16:creationId xmlns:a16="http://schemas.microsoft.com/office/drawing/2014/main" id="{CA09EB57-26F8-459B-9EE5-FA18FC80BD42}"/>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5756462"/>
          <a:ext cx="190527" cy="200053"/>
        </a:xfrm>
        <a:prstGeom prst="rect">
          <a:avLst/>
        </a:prstGeom>
      </xdr:spPr>
    </xdr:pic>
    <xdr:clientData/>
  </xdr:twoCellAnchor>
  <xdr:twoCellAnchor editAs="oneCell">
    <xdr:from>
      <xdr:col>2</xdr:col>
      <xdr:colOff>33619</xdr:colOff>
      <xdr:row>8</xdr:row>
      <xdr:rowOff>33618</xdr:rowOff>
    </xdr:from>
    <xdr:to>
      <xdr:col>3</xdr:col>
      <xdr:colOff>3998761</xdr:colOff>
      <xdr:row>13</xdr:row>
      <xdr:rowOff>610728</xdr:rowOff>
    </xdr:to>
    <xdr:pic>
      <xdr:nvPicPr>
        <xdr:cNvPr id="12" name="Picture 11">
          <a:extLst>
            <a:ext uri="{FF2B5EF4-FFF2-40B4-BE49-F238E27FC236}">
              <a16:creationId xmlns:a16="http://schemas.microsoft.com/office/drawing/2014/main" id="{E7F150F7-13E0-4772-8387-067A757FF634}"/>
            </a:ext>
          </a:extLst>
        </xdr:cNvPr>
        <xdr:cNvPicPr>
          <a:picLocks noChangeAspect="1"/>
        </xdr:cNvPicPr>
      </xdr:nvPicPr>
      <xdr:blipFill>
        <a:blip xmlns:r="http://schemas.openxmlformats.org/officeDocument/2006/relationships" r:embed="rId5"/>
        <a:stretch>
          <a:fillRect/>
        </a:stretch>
      </xdr:blipFill>
      <xdr:spPr>
        <a:xfrm>
          <a:off x="1128994" y="1681443"/>
          <a:ext cx="7599209" cy="405485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65F6AEE7-3994-4791-AE62-E2362EEB87C2}"/>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10537451"/>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19274</xdr:rowOff>
    </xdr:to>
    <xdr:pic>
      <xdr:nvPicPr>
        <xdr:cNvPr id="3" name="Picture 2">
          <a:extLst>
            <a:ext uri="{FF2B5EF4-FFF2-40B4-BE49-F238E27FC236}">
              <a16:creationId xmlns:a16="http://schemas.microsoft.com/office/drawing/2014/main" id="{9C3CA0B2-BEFD-45A1-B64A-596F93FEC2ED}"/>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695792"/>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7081F913-92CC-491C-AEA9-A8F123CED01C}"/>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8014288"/>
          <a:ext cx="914400" cy="501445"/>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11" name="Picture 10">
          <a:extLst>
            <a:ext uri="{FF2B5EF4-FFF2-40B4-BE49-F238E27FC236}">
              <a16:creationId xmlns:a16="http://schemas.microsoft.com/office/drawing/2014/main" id="{98F197BD-7CAE-4DC5-B839-C5C5E01047D4}"/>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5756462"/>
          <a:ext cx="190527" cy="200053"/>
        </a:xfrm>
        <a:prstGeom prst="rect">
          <a:avLst/>
        </a:prstGeom>
      </xdr:spPr>
    </xdr:pic>
    <xdr:clientData/>
  </xdr:twoCellAnchor>
  <xdr:twoCellAnchor editAs="oneCell">
    <xdr:from>
      <xdr:col>2</xdr:col>
      <xdr:colOff>33619</xdr:colOff>
      <xdr:row>8</xdr:row>
      <xdr:rowOff>33618</xdr:rowOff>
    </xdr:from>
    <xdr:to>
      <xdr:col>3</xdr:col>
      <xdr:colOff>4003244</xdr:colOff>
      <xdr:row>13</xdr:row>
      <xdr:rowOff>545734</xdr:rowOff>
    </xdr:to>
    <xdr:pic>
      <xdr:nvPicPr>
        <xdr:cNvPr id="12" name="Picture 11">
          <a:extLst>
            <a:ext uri="{FF2B5EF4-FFF2-40B4-BE49-F238E27FC236}">
              <a16:creationId xmlns:a16="http://schemas.microsoft.com/office/drawing/2014/main" id="{DB53E524-038F-496F-AD7F-5A825E51A0EA}"/>
            </a:ext>
          </a:extLst>
        </xdr:cNvPr>
        <xdr:cNvPicPr>
          <a:picLocks noChangeAspect="1"/>
        </xdr:cNvPicPr>
      </xdr:nvPicPr>
      <xdr:blipFill>
        <a:blip xmlns:r="http://schemas.openxmlformats.org/officeDocument/2006/relationships" r:embed="rId5"/>
        <a:stretch>
          <a:fillRect/>
        </a:stretch>
      </xdr:blipFill>
      <xdr:spPr>
        <a:xfrm>
          <a:off x="1128994" y="1681443"/>
          <a:ext cx="7603692" cy="40346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7849D412-94C6-4C11-B99A-F2C89A00CE96}"/>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8175251"/>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19274</xdr:rowOff>
    </xdr:to>
    <xdr:pic>
      <xdr:nvPicPr>
        <xdr:cNvPr id="3" name="Picture 2">
          <a:extLst>
            <a:ext uri="{FF2B5EF4-FFF2-40B4-BE49-F238E27FC236}">
              <a16:creationId xmlns:a16="http://schemas.microsoft.com/office/drawing/2014/main" id="{7FFB81D1-05EF-4E5B-B444-A22CB49835D8}"/>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238592"/>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F23F64B8-3CFD-40DA-A04A-20F26C21B1BC}"/>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6604588"/>
          <a:ext cx="914400" cy="501445"/>
        </a:xfrm>
        <a:prstGeom prst="rect">
          <a:avLst/>
        </a:prstGeom>
      </xdr:spPr>
    </xdr:pic>
    <xdr:clientData/>
  </xdr:twoCellAnchor>
  <xdr:twoCellAnchor editAs="oneCell">
    <xdr:from>
      <xdr:col>2</xdr:col>
      <xdr:colOff>257735</xdr:colOff>
      <xdr:row>11</xdr:row>
      <xdr:rowOff>134473</xdr:rowOff>
    </xdr:from>
    <xdr:to>
      <xdr:col>2</xdr:col>
      <xdr:colOff>3144213</xdr:colOff>
      <xdr:row>13</xdr:row>
      <xdr:rowOff>149669</xdr:rowOff>
    </xdr:to>
    <xdr:pic>
      <xdr:nvPicPr>
        <xdr:cNvPr id="6" name="Picture 5">
          <a:extLst>
            <a:ext uri="{FF2B5EF4-FFF2-40B4-BE49-F238E27FC236}">
              <a16:creationId xmlns:a16="http://schemas.microsoft.com/office/drawing/2014/main" id="{79259964-7A82-4B50-9C3A-956EF0AAD7F1}"/>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55911" y="1972238"/>
          <a:ext cx="2886478" cy="485843"/>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8" name="Picture 7">
          <a:extLst>
            <a:ext uri="{FF2B5EF4-FFF2-40B4-BE49-F238E27FC236}">
              <a16:creationId xmlns:a16="http://schemas.microsoft.com/office/drawing/2014/main" id="{0C3B5F83-639B-4FA9-92F8-3CEF749BF45C}"/>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97934" y="2965637"/>
          <a:ext cx="190527" cy="200053"/>
        </a:xfrm>
        <a:prstGeom prst="rect">
          <a:avLst/>
        </a:prstGeom>
      </xdr:spPr>
    </xdr:pic>
    <xdr:clientData/>
  </xdr:twoCellAnchor>
  <xdr:twoCellAnchor editAs="oneCell">
    <xdr:from>
      <xdr:col>2</xdr:col>
      <xdr:colOff>257735</xdr:colOff>
      <xdr:row>8</xdr:row>
      <xdr:rowOff>179294</xdr:rowOff>
    </xdr:from>
    <xdr:to>
      <xdr:col>2</xdr:col>
      <xdr:colOff>3182318</xdr:colOff>
      <xdr:row>10</xdr:row>
      <xdr:rowOff>179347</xdr:rowOff>
    </xdr:to>
    <xdr:pic>
      <xdr:nvPicPr>
        <xdr:cNvPr id="9" name="Picture 8">
          <a:extLst>
            <a:ext uri="{FF2B5EF4-FFF2-40B4-BE49-F238E27FC236}">
              <a16:creationId xmlns:a16="http://schemas.microsoft.com/office/drawing/2014/main" id="{847696A6-2400-4ADB-A962-14C96FA7858D}"/>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1355911" y="1445559"/>
          <a:ext cx="2924583" cy="38105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22B4F62D-BB7A-4480-ABEB-1491B2EFC59C}"/>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8175251"/>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19274</xdr:rowOff>
    </xdr:to>
    <xdr:pic>
      <xdr:nvPicPr>
        <xdr:cNvPr id="3" name="Picture 2">
          <a:extLst>
            <a:ext uri="{FF2B5EF4-FFF2-40B4-BE49-F238E27FC236}">
              <a16:creationId xmlns:a16="http://schemas.microsoft.com/office/drawing/2014/main" id="{A68ACCB2-0329-474C-8842-59BFF66C45EC}"/>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238592"/>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3135A935-EA7F-4D79-85EC-6CE206DE5DEC}"/>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6604588"/>
          <a:ext cx="914400" cy="501445"/>
        </a:xfrm>
        <a:prstGeom prst="rect">
          <a:avLst/>
        </a:prstGeom>
      </xdr:spPr>
    </xdr:pic>
    <xdr:clientData/>
  </xdr:twoCellAnchor>
  <xdr:twoCellAnchor editAs="oneCell">
    <xdr:from>
      <xdr:col>2</xdr:col>
      <xdr:colOff>257735</xdr:colOff>
      <xdr:row>11</xdr:row>
      <xdr:rowOff>134473</xdr:rowOff>
    </xdr:from>
    <xdr:to>
      <xdr:col>2</xdr:col>
      <xdr:colOff>3144213</xdr:colOff>
      <xdr:row>13</xdr:row>
      <xdr:rowOff>149669</xdr:rowOff>
    </xdr:to>
    <xdr:pic>
      <xdr:nvPicPr>
        <xdr:cNvPr id="5" name="Picture 4">
          <a:extLst>
            <a:ext uri="{FF2B5EF4-FFF2-40B4-BE49-F238E27FC236}">
              <a16:creationId xmlns:a16="http://schemas.microsoft.com/office/drawing/2014/main" id="{95FD50D0-487C-4CEC-BE56-A46FCC996EA5}"/>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53110" y="1982323"/>
          <a:ext cx="2886478" cy="481921"/>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6" name="Picture 5">
          <a:extLst>
            <a:ext uri="{FF2B5EF4-FFF2-40B4-BE49-F238E27FC236}">
              <a16:creationId xmlns:a16="http://schemas.microsoft.com/office/drawing/2014/main" id="{465CEC32-8E45-4742-BA7B-3C5E2F534F7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97934" y="2965637"/>
          <a:ext cx="190527" cy="200053"/>
        </a:xfrm>
        <a:prstGeom prst="rect">
          <a:avLst/>
        </a:prstGeom>
      </xdr:spPr>
    </xdr:pic>
    <xdr:clientData/>
  </xdr:twoCellAnchor>
  <xdr:twoCellAnchor editAs="oneCell">
    <xdr:from>
      <xdr:col>2</xdr:col>
      <xdr:colOff>257735</xdr:colOff>
      <xdr:row>8</xdr:row>
      <xdr:rowOff>179294</xdr:rowOff>
    </xdr:from>
    <xdr:to>
      <xdr:col>2</xdr:col>
      <xdr:colOff>3182318</xdr:colOff>
      <xdr:row>10</xdr:row>
      <xdr:rowOff>179347</xdr:rowOff>
    </xdr:to>
    <xdr:pic>
      <xdr:nvPicPr>
        <xdr:cNvPr id="7" name="Picture 6">
          <a:extLst>
            <a:ext uri="{FF2B5EF4-FFF2-40B4-BE49-F238E27FC236}">
              <a16:creationId xmlns:a16="http://schemas.microsoft.com/office/drawing/2014/main" id="{6B207DCA-AA64-4EC5-AB86-AC5A372C54D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1353110" y="1455644"/>
          <a:ext cx="2924583" cy="38105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6A688757-F509-46A0-A123-5EC635ADFC48}"/>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8175251"/>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19274</xdr:rowOff>
    </xdr:to>
    <xdr:pic>
      <xdr:nvPicPr>
        <xdr:cNvPr id="3" name="Picture 2">
          <a:extLst>
            <a:ext uri="{FF2B5EF4-FFF2-40B4-BE49-F238E27FC236}">
              <a16:creationId xmlns:a16="http://schemas.microsoft.com/office/drawing/2014/main" id="{1A9FD6A7-C573-4894-B320-32A64CF71CCF}"/>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238592"/>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C5E9C708-5D99-42A1-8FDE-34BA4B209693}"/>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6604588"/>
          <a:ext cx="914400" cy="501445"/>
        </a:xfrm>
        <a:prstGeom prst="rect">
          <a:avLst/>
        </a:prstGeom>
      </xdr:spPr>
    </xdr:pic>
    <xdr:clientData/>
  </xdr:twoCellAnchor>
  <xdr:twoCellAnchor editAs="oneCell">
    <xdr:from>
      <xdr:col>2</xdr:col>
      <xdr:colOff>257735</xdr:colOff>
      <xdr:row>11</xdr:row>
      <xdr:rowOff>134473</xdr:rowOff>
    </xdr:from>
    <xdr:to>
      <xdr:col>2</xdr:col>
      <xdr:colOff>3144213</xdr:colOff>
      <xdr:row>13</xdr:row>
      <xdr:rowOff>149669</xdr:rowOff>
    </xdr:to>
    <xdr:pic>
      <xdr:nvPicPr>
        <xdr:cNvPr id="5" name="Picture 4">
          <a:extLst>
            <a:ext uri="{FF2B5EF4-FFF2-40B4-BE49-F238E27FC236}">
              <a16:creationId xmlns:a16="http://schemas.microsoft.com/office/drawing/2014/main" id="{8D68B2EB-0B62-41D7-A508-C5699E63586B}"/>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53110" y="1982323"/>
          <a:ext cx="2886478" cy="481921"/>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6" name="Picture 5">
          <a:extLst>
            <a:ext uri="{FF2B5EF4-FFF2-40B4-BE49-F238E27FC236}">
              <a16:creationId xmlns:a16="http://schemas.microsoft.com/office/drawing/2014/main" id="{F0B9DE81-FA5C-4552-A4B3-A6CED92244B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97934" y="2965637"/>
          <a:ext cx="190527" cy="200053"/>
        </a:xfrm>
        <a:prstGeom prst="rect">
          <a:avLst/>
        </a:prstGeom>
      </xdr:spPr>
    </xdr:pic>
    <xdr:clientData/>
  </xdr:twoCellAnchor>
  <xdr:twoCellAnchor editAs="oneCell">
    <xdr:from>
      <xdr:col>2</xdr:col>
      <xdr:colOff>257735</xdr:colOff>
      <xdr:row>8</xdr:row>
      <xdr:rowOff>179294</xdr:rowOff>
    </xdr:from>
    <xdr:to>
      <xdr:col>2</xdr:col>
      <xdr:colOff>3182318</xdr:colOff>
      <xdr:row>10</xdr:row>
      <xdr:rowOff>179347</xdr:rowOff>
    </xdr:to>
    <xdr:pic>
      <xdr:nvPicPr>
        <xdr:cNvPr id="7" name="Picture 6">
          <a:extLst>
            <a:ext uri="{FF2B5EF4-FFF2-40B4-BE49-F238E27FC236}">
              <a16:creationId xmlns:a16="http://schemas.microsoft.com/office/drawing/2014/main" id="{74BA2155-50CA-4CFE-9B98-0A0622D386B1}"/>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1353110" y="1455644"/>
          <a:ext cx="2924583" cy="38105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B6B0B0AD-D3AF-47C9-9688-EAE7816DF057}"/>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8175251"/>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19274</xdr:rowOff>
    </xdr:to>
    <xdr:pic>
      <xdr:nvPicPr>
        <xdr:cNvPr id="3" name="Picture 2">
          <a:extLst>
            <a:ext uri="{FF2B5EF4-FFF2-40B4-BE49-F238E27FC236}">
              <a16:creationId xmlns:a16="http://schemas.microsoft.com/office/drawing/2014/main" id="{4DC6880E-4BC8-49D9-A4C4-E4EAA01D4867}"/>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238592"/>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E555EF13-8F95-4A7A-ADFD-B953017DCBB8}"/>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6604588"/>
          <a:ext cx="914400" cy="501445"/>
        </a:xfrm>
        <a:prstGeom prst="rect">
          <a:avLst/>
        </a:prstGeom>
      </xdr:spPr>
    </xdr:pic>
    <xdr:clientData/>
  </xdr:twoCellAnchor>
  <xdr:twoCellAnchor editAs="oneCell">
    <xdr:from>
      <xdr:col>2</xdr:col>
      <xdr:colOff>257735</xdr:colOff>
      <xdr:row>11</xdr:row>
      <xdr:rowOff>134473</xdr:rowOff>
    </xdr:from>
    <xdr:to>
      <xdr:col>2</xdr:col>
      <xdr:colOff>3144213</xdr:colOff>
      <xdr:row>13</xdr:row>
      <xdr:rowOff>149669</xdr:rowOff>
    </xdr:to>
    <xdr:pic>
      <xdr:nvPicPr>
        <xdr:cNvPr id="5" name="Picture 4">
          <a:extLst>
            <a:ext uri="{FF2B5EF4-FFF2-40B4-BE49-F238E27FC236}">
              <a16:creationId xmlns:a16="http://schemas.microsoft.com/office/drawing/2014/main" id="{182A2788-E814-4E7A-A480-215C18EF856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53110" y="1982323"/>
          <a:ext cx="2886478" cy="481921"/>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6" name="Picture 5">
          <a:extLst>
            <a:ext uri="{FF2B5EF4-FFF2-40B4-BE49-F238E27FC236}">
              <a16:creationId xmlns:a16="http://schemas.microsoft.com/office/drawing/2014/main" id="{70AAC0D2-4A7B-4106-BB9B-E8ED7AF105A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97934" y="2965637"/>
          <a:ext cx="190527" cy="200053"/>
        </a:xfrm>
        <a:prstGeom prst="rect">
          <a:avLst/>
        </a:prstGeom>
      </xdr:spPr>
    </xdr:pic>
    <xdr:clientData/>
  </xdr:twoCellAnchor>
  <xdr:twoCellAnchor editAs="oneCell">
    <xdr:from>
      <xdr:col>2</xdr:col>
      <xdr:colOff>257735</xdr:colOff>
      <xdr:row>8</xdr:row>
      <xdr:rowOff>179294</xdr:rowOff>
    </xdr:from>
    <xdr:to>
      <xdr:col>2</xdr:col>
      <xdr:colOff>3182318</xdr:colOff>
      <xdr:row>10</xdr:row>
      <xdr:rowOff>179347</xdr:rowOff>
    </xdr:to>
    <xdr:pic>
      <xdr:nvPicPr>
        <xdr:cNvPr id="7" name="Picture 6">
          <a:extLst>
            <a:ext uri="{FF2B5EF4-FFF2-40B4-BE49-F238E27FC236}">
              <a16:creationId xmlns:a16="http://schemas.microsoft.com/office/drawing/2014/main" id="{BBCA6C9F-4711-41DE-ACB3-BF5210D49F1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1353110" y="1455644"/>
          <a:ext cx="2924583" cy="38105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78441</xdr:colOff>
      <xdr:row>8</xdr:row>
      <xdr:rowOff>100853</xdr:rowOff>
    </xdr:from>
    <xdr:to>
      <xdr:col>2</xdr:col>
      <xdr:colOff>2641024</xdr:colOff>
      <xdr:row>11</xdr:row>
      <xdr:rowOff>24722</xdr:rowOff>
    </xdr:to>
    <xdr:pic>
      <xdr:nvPicPr>
        <xdr:cNvPr id="5" name="Picture 4">
          <a:extLst>
            <a:ext uri="{FF2B5EF4-FFF2-40B4-BE49-F238E27FC236}">
              <a16:creationId xmlns:a16="http://schemas.microsoft.com/office/drawing/2014/main" id="{3ADA32E8-C775-420D-9C1F-0044F48C4E6B}"/>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176617" y="1367118"/>
          <a:ext cx="2562583" cy="495369"/>
        </a:xfrm>
        <a:prstGeom prst="rect">
          <a:avLst/>
        </a:prstGeom>
      </xdr:spPr>
    </xdr:pic>
    <xdr:clientData/>
  </xdr:twoCellAnchor>
  <xdr:twoCellAnchor editAs="oneCell">
    <xdr:from>
      <xdr:col>2</xdr:col>
      <xdr:colOff>156883</xdr:colOff>
      <xdr:row>12</xdr:row>
      <xdr:rowOff>56029</xdr:rowOff>
    </xdr:from>
    <xdr:to>
      <xdr:col>2</xdr:col>
      <xdr:colOff>852305</xdr:colOff>
      <xdr:row>12</xdr:row>
      <xdr:rowOff>294187</xdr:rowOff>
    </xdr:to>
    <xdr:pic>
      <xdr:nvPicPr>
        <xdr:cNvPr id="6" name="Picture 5">
          <a:extLst>
            <a:ext uri="{FF2B5EF4-FFF2-40B4-BE49-F238E27FC236}">
              <a16:creationId xmlns:a16="http://schemas.microsoft.com/office/drawing/2014/main" id="{FB53804C-6622-4A3B-9012-502BAE47300D}"/>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255059" y="2084294"/>
          <a:ext cx="695422" cy="238158"/>
        </a:xfrm>
        <a:prstGeom prst="rect">
          <a:avLst/>
        </a:prstGeom>
      </xdr:spPr>
    </xdr:pic>
    <xdr:clientData/>
  </xdr:twoCellAnchor>
  <xdr:twoCellAnchor editAs="oneCell">
    <xdr:from>
      <xdr:col>2</xdr:col>
      <xdr:colOff>89647</xdr:colOff>
      <xdr:row>13</xdr:row>
      <xdr:rowOff>89647</xdr:rowOff>
    </xdr:from>
    <xdr:to>
      <xdr:col>2</xdr:col>
      <xdr:colOff>451648</xdr:colOff>
      <xdr:row>13</xdr:row>
      <xdr:rowOff>337332</xdr:rowOff>
    </xdr:to>
    <xdr:pic>
      <xdr:nvPicPr>
        <xdr:cNvPr id="7" name="Picture 6">
          <a:extLst>
            <a:ext uri="{FF2B5EF4-FFF2-40B4-BE49-F238E27FC236}">
              <a16:creationId xmlns:a16="http://schemas.microsoft.com/office/drawing/2014/main" id="{5C00D1E4-1629-427C-A604-B18D7E993E9B}"/>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187823" y="2442882"/>
          <a:ext cx="362001" cy="2476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78441</xdr:colOff>
      <xdr:row>8</xdr:row>
      <xdr:rowOff>100853</xdr:rowOff>
    </xdr:from>
    <xdr:to>
      <xdr:col>2</xdr:col>
      <xdr:colOff>2641024</xdr:colOff>
      <xdr:row>11</xdr:row>
      <xdr:rowOff>24722</xdr:rowOff>
    </xdr:to>
    <xdr:pic>
      <xdr:nvPicPr>
        <xdr:cNvPr id="2" name="Picture 1">
          <a:extLst>
            <a:ext uri="{FF2B5EF4-FFF2-40B4-BE49-F238E27FC236}">
              <a16:creationId xmlns:a16="http://schemas.microsoft.com/office/drawing/2014/main" id="{5AD8EC16-DD59-4295-8833-DB134956F12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173816" y="1377203"/>
          <a:ext cx="2562583" cy="495369"/>
        </a:xfrm>
        <a:prstGeom prst="rect">
          <a:avLst/>
        </a:prstGeom>
      </xdr:spPr>
    </xdr:pic>
    <xdr:clientData/>
  </xdr:twoCellAnchor>
  <xdr:twoCellAnchor editAs="oneCell">
    <xdr:from>
      <xdr:col>2</xdr:col>
      <xdr:colOff>156883</xdr:colOff>
      <xdr:row>12</xdr:row>
      <xdr:rowOff>56029</xdr:rowOff>
    </xdr:from>
    <xdr:to>
      <xdr:col>2</xdr:col>
      <xdr:colOff>852305</xdr:colOff>
      <xdr:row>12</xdr:row>
      <xdr:rowOff>294187</xdr:rowOff>
    </xdr:to>
    <xdr:pic>
      <xdr:nvPicPr>
        <xdr:cNvPr id="3" name="Picture 2">
          <a:extLst>
            <a:ext uri="{FF2B5EF4-FFF2-40B4-BE49-F238E27FC236}">
              <a16:creationId xmlns:a16="http://schemas.microsoft.com/office/drawing/2014/main" id="{B56F98BE-1FA9-489C-8BEB-ABE82CA6EE4D}"/>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252258" y="2094379"/>
          <a:ext cx="695422" cy="238158"/>
        </a:xfrm>
        <a:prstGeom prst="rect">
          <a:avLst/>
        </a:prstGeom>
      </xdr:spPr>
    </xdr:pic>
    <xdr:clientData/>
  </xdr:twoCellAnchor>
  <xdr:twoCellAnchor editAs="oneCell">
    <xdr:from>
      <xdr:col>2</xdr:col>
      <xdr:colOff>89647</xdr:colOff>
      <xdr:row>13</xdr:row>
      <xdr:rowOff>89647</xdr:rowOff>
    </xdr:from>
    <xdr:to>
      <xdr:col>2</xdr:col>
      <xdr:colOff>451648</xdr:colOff>
      <xdr:row>13</xdr:row>
      <xdr:rowOff>337332</xdr:rowOff>
    </xdr:to>
    <xdr:pic>
      <xdr:nvPicPr>
        <xdr:cNvPr id="4" name="Picture 3">
          <a:extLst>
            <a:ext uri="{FF2B5EF4-FFF2-40B4-BE49-F238E27FC236}">
              <a16:creationId xmlns:a16="http://schemas.microsoft.com/office/drawing/2014/main" id="{EE0BD89F-BE30-48A2-881C-E80F6A2770AF}"/>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185022" y="2451847"/>
          <a:ext cx="362001" cy="247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11206</xdr:colOff>
      <xdr:row>7</xdr:row>
      <xdr:rowOff>89647</xdr:rowOff>
    </xdr:from>
    <xdr:to>
      <xdr:col>6</xdr:col>
      <xdr:colOff>633579</xdr:colOff>
      <xdr:row>11</xdr:row>
      <xdr:rowOff>80426</xdr:rowOff>
    </xdr:to>
    <xdr:pic>
      <xdr:nvPicPr>
        <xdr:cNvPr id="3" name="Picture 2">
          <a:extLst>
            <a:ext uri="{FF2B5EF4-FFF2-40B4-BE49-F238E27FC236}">
              <a16:creationId xmlns:a16="http://schemas.microsoft.com/office/drawing/2014/main" id="{E99E7783-0FC8-495D-8137-A26C7F6DBA09}"/>
            </a:ext>
          </a:extLst>
        </xdr:cNvPr>
        <xdr:cNvPicPr>
          <a:picLocks noChangeAspect="1"/>
        </xdr:cNvPicPr>
      </xdr:nvPicPr>
      <xdr:blipFill>
        <a:blip xmlns:r="http://schemas.openxmlformats.org/officeDocument/2006/relationships" r:embed="rId1"/>
        <a:stretch>
          <a:fillRect/>
        </a:stretch>
      </xdr:blipFill>
      <xdr:spPr>
        <a:xfrm>
          <a:off x="1109382" y="1535206"/>
          <a:ext cx="6651138" cy="752779"/>
        </a:xfrm>
        <a:prstGeom prst="rect">
          <a:avLst/>
        </a:prstGeom>
      </xdr:spPr>
    </xdr:pic>
    <xdr:clientData/>
  </xdr:twoCellAnchor>
  <xdr:twoCellAnchor editAs="oneCell">
    <xdr:from>
      <xdr:col>2</xdr:col>
      <xdr:colOff>0</xdr:colOff>
      <xdr:row>11</xdr:row>
      <xdr:rowOff>347382</xdr:rowOff>
    </xdr:from>
    <xdr:to>
      <xdr:col>9</xdr:col>
      <xdr:colOff>349839</xdr:colOff>
      <xdr:row>14</xdr:row>
      <xdr:rowOff>157592</xdr:rowOff>
    </xdr:to>
    <xdr:pic>
      <xdr:nvPicPr>
        <xdr:cNvPr id="5" name="Picture 4">
          <a:extLst>
            <a:ext uri="{FF2B5EF4-FFF2-40B4-BE49-F238E27FC236}">
              <a16:creationId xmlns:a16="http://schemas.microsoft.com/office/drawing/2014/main" id="{E0A934AB-23D5-47E8-BA9E-009412AFB85C}"/>
            </a:ext>
          </a:extLst>
        </xdr:cNvPr>
        <xdr:cNvPicPr>
          <a:picLocks noChangeAspect="1"/>
        </xdr:cNvPicPr>
      </xdr:nvPicPr>
      <xdr:blipFill>
        <a:blip xmlns:r="http://schemas.openxmlformats.org/officeDocument/2006/relationships" r:embed="rId2"/>
        <a:stretch>
          <a:fillRect/>
        </a:stretch>
      </xdr:blipFill>
      <xdr:spPr>
        <a:xfrm>
          <a:off x="1098176" y="2554941"/>
          <a:ext cx="9583487" cy="10764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0</xdr:colOff>
      <xdr:row>12</xdr:row>
      <xdr:rowOff>22412</xdr:rowOff>
    </xdr:from>
    <xdr:to>
      <xdr:col>5</xdr:col>
      <xdr:colOff>1023500</xdr:colOff>
      <xdr:row>20</xdr:row>
      <xdr:rowOff>5830</xdr:rowOff>
    </xdr:to>
    <xdr:pic>
      <xdr:nvPicPr>
        <xdr:cNvPr id="2" name="Picture 1">
          <a:extLst>
            <a:ext uri="{FF2B5EF4-FFF2-40B4-BE49-F238E27FC236}">
              <a16:creationId xmlns:a16="http://schemas.microsoft.com/office/drawing/2014/main" id="{72C882A3-6EB1-48FB-948A-6F8F5E11D4CF}"/>
            </a:ext>
          </a:extLst>
        </xdr:cNvPr>
        <xdr:cNvPicPr>
          <a:picLocks noChangeAspect="1"/>
        </xdr:cNvPicPr>
      </xdr:nvPicPr>
      <xdr:blipFill>
        <a:blip xmlns:r="http://schemas.openxmlformats.org/officeDocument/2006/relationships" r:embed="rId1"/>
        <a:stretch>
          <a:fillRect/>
        </a:stretch>
      </xdr:blipFill>
      <xdr:spPr>
        <a:xfrm>
          <a:off x="1098176" y="2532530"/>
          <a:ext cx="6906589" cy="161947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11206</xdr:colOff>
      <xdr:row>12</xdr:row>
      <xdr:rowOff>112059</xdr:rowOff>
    </xdr:from>
    <xdr:to>
      <xdr:col>5</xdr:col>
      <xdr:colOff>1034706</xdr:colOff>
      <xdr:row>20</xdr:row>
      <xdr:rowOff>95477</xdr:rowOff>
    </xdr:to>
    <xdr:pic>
      <xdr:nvPicPr>
        <xdr:cNvPr id="3" name="Picture 2">
          <a:extLst>
            <a:ext uri="{FF2B5EF4-FFF2-40B4-BE49-F238E27FC236}">
              <a16:creationId xmlns:a16="http://schemas.microsoft.com/office/drawing/2014/main" id="{E743E86D-BE98-49BF-8D99-48048BBFB94B}"/>
            </a:ext>
          </a:extLst>
        </xdr:cNvPr>
        <xdr:cNvPicPr>
          <a:picLocks noChangeAspect="1"/>
        </xdr:cNvPicPr>
      </xdr:nvPicPr>
      <xdr:blipFill>
        <a:blip xmlns:r="http://schemas.openxmlformats.org/officeDocument/2006/relationships" r:embed="rId1"/>
        <a:stretch>
          <a:fillRect/>
        </a:stretch>
      </xdr:blipFill>
      <xdr:spPr>
        <a:xfrm>
          <a:off x="1109382" y="2622177"/>
          <a:ext cx="6906589" cy="161947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44824</xdr:colOff>
      <xdr:row>7</xdr:row>
      <xdr:rowOff>156882</xdr:rowOff>
    </xdr:from>
    <xdr:to>
      <xdr:col>4</xdr:col>
      <xdr:colOff>1348350</xdr:colOff>
      <xdr:row>13</xdr:row>
      <xdr:rowOff>112058</xdr:rowOff>
    </xdr:to>
    <xdr:pic>
      <xdr:nvPicPr>
        <xdr:cNvPr id="2" name="Picture 1">
          <a:extLst>
            <a:ext uri="{FF2B5EF4-FFF2-40B4-BE49-F238E27FC236}">
              <a16:creationId xmlns:a16="http://schemas.microsoft.com/office/drawing/2014/main" id="{082A751B-1C66-4319-989B-27269236284F}"/>
            </a:ext>
          </a:extLst>
        </xdr:cNvPr>
        <xdr:cNvPicPr>
          <a:picLocks noChangeAspect="1"/>
        </xdr:cNvPicPr>
      </xdr:nvPicPr>
      <xdr:blipFill>
        <a:blip xmlns:r="http://schemas.openxmlformats.org/officeDocument/2006/relationships" r:embed="rId1"/>
        <a:stretch>
          <a:fillRect/>
        </a:stretch>
      </xdr:blipFill>
      <xdr:spPr>
        <a:xfrm>
          <a:off x="1140199" y="1614207"/>
          <a:ext cx="4380101" cy="179350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33618</xdr:colOff>
      <xdr:row>7</xdr:row>
      <xdr:rowOff>100853</xdr:rowOff>
    </xdr:from>
    <xdr:to>
      <xdr:col>5</xdr:col>
      <xdr:colOff>126137</xdr:colOff>
      <xdr:row>13</xdr:row>
      <xdr:rowOff>-1</xdr:rowOff>
    </xdr:to>
    <xdr:pic>
      <xdr:nvPicPr>
        <xdr:cNvPr id="2" name="Picture 1">
          <a:extLst>
            <a:ext uri="{FF2B5EF4-FFF2-40B4-BE49-F238E27FC236}">
              <a16:creationId xmlns:a16="http://schemas.microsoft.com/office/drawing/2014/main" id="{FA117B85-5ED5-4BFE-A0F6-E3D9C92EDCFB}"/>
            </a:ext>
          </a:extLst>
        </xdr:cNvPr>
        <xdr:cNvPicPr>
          <a:picLocks noChangeAspect="1"/>
        </xdr:cNvPicPr>
      </xdr:nvPicPr>
      <xdr:blipFill>
        <a:blip xmlns:r="http://schemas.openxmlformats.org/officeDocument/2006/relationships" r:embed="rId1"/>
        <a:stretch>
          <a:fillRect/>
        </a:stretch>
      </xdr:blipFill>
      <xdr:spPr>
        <a:xfrm>
          <a:off x="1128993" y="1558178"/>
          <a:ext cx="4759769" cy="173747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0</xdr:colOff>
      <xdr:row>7</xdr:row>
      <xdr:rowOff>66260</xdr:rowOff>
    </xdr:from>
    <xdr:to>
      <xdr:col>7</xdr:col>
      <xdr:colOff>843058</xdr:colOff>
      <xdr:row>10</xdr:row>
      <xdr:rowOff>152077</xdr:rowOff>
    </xdr:to>
    <xdr:pic>
      <xdr:nvPicPr>
        <xdr:cNvPr id="2" name="Picture 1">
          <a:extLst>
            <a:ext uri="{FF2B5EF4-FFF2-40B4-BE49-F238E27FC236}">
              <a16:creationId xmlns:a16="http://schemas.microsoft.com/office/drawing/2014/main" id="{A5602A50-A3A0-41B2-83E7-F12462E707AB}"/>
            </a:ext>
          </a:extLst>
        </xdr:cNvPr>
        <xdr:cNvPicPr>
          <a:picLocks noChangeAspect="1"/>
        </xdr:cNvPicPr>
      </xdr:nvPicPr>
      <xdr:blipFill>
        <a:blip xmlns:r="http://schemas.openxmlformats.org/officeDocument/2006/relationships" r:embed="rId1"/>
        <a:stretch>
          <a:fillRect/>
        </a:stretch>
      </xdr:blipFill>
      <xdr:spPr>
        <a:xfrm>
          <a:off x="1095375" y="1523585"/>
          <a:ext cx="8101108" cy="65731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33618</xdr:colOff>
      <xdr:row>7</xdr:row>
      <xdr:rowOff>67235</xdr:rowOff>
    </xdr:from>
    <xdr:to>
      <xdr:col>4</xdr:col>
      <xdr:colOff>241970</xdr:colOff>
      <xdr:row>11</xdr:row>
      <xdr:rowOff>19710</xdr:rowOff>
    </xdr:to>
    <xdr:pic>
      <xdr:nvPicPr>
        <xdr:cNvPr id="2" name="Picture 1">
          <a:extLst>
            <a:ext uri="{FF2B5EF4-FFF2-40B4-BE49-F238E27FC236}">
              <a16:creationId xmlns:a16="http://schemas.microsoft.com/office/drawing/2014/main" id="{3C01313D-7BFB-4060-916B-A20B99DE9EBE}"/>
            </a:ext>
          </a:extLst>
        </xdr:cNvPr>
        <xdr:cNvPicPr>
          <a:picLocks noChangeAspect="1"/>
        </xdr:cNvPicPr>
      </xdr:nvPicPr>
      <xdr:blipFill>
        <a:blip xmlns:r="http://schemas.openxmlformats.org/officeDocument/2006/relationships" r:embed="rId1"/>
        <a:stretch>
          <a:fillRect/>
        </a:stretch>
      </xdr:blipFill>
      <xdr:spPr>
        <a:xfrm>
          <a:off x="1128993" y="1524560"/>
          <a:ext cx="3456377" cy="7144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1688891</xdr:colOff>
      <xdr:row>7</xdr:row>
      <xdr:rowOff>179294</xdr:rowOff>
    </xdr:from>
    <xdr:to>
      <xdr:col>2</xdr:col>
      <xdr:colOff>2102557</xdr:colOff>
      <xdr:row>9</xdr:row>
      <xdr:rowOff>95055</xdr:rowOff>
    </xdr:to>
    <xdr:pic>
      <xdr:nvPicPr>
        <xdr:cNvPr id="2" name="Picture 1">
          <a:extLst>
            <a:ext uri="{FF2B5EF4-FFF2-40B4-BE49-F238E27FC236}">
              <a16:creationId xmlns:a16="http://schemas.microsoft.com/office/drawing/2014/main" id="{FAA15787-878E-4EC3-B75E-BFEEE722FE26}"/>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784266" y="1636619"/>
          <a:ext cx="413666" cy="296761"/>
        </a:xfrm>
        <a:prstGeom prst="rect">
          <a:avLst/>
        </a:prstGeom>
      </xdr:spPr>
    </xdr:pic>
    <xdr:clientData/>
  </xdr:twoCellAnchor>
  <xdr:twoCellAnchor editAs="oneCell">
    <xdr:from>
      <xdr:col>2</xdr:col>
      <xdr:colOff>1326294</xdr:colOff>
      <xdr:row>13</xdr:row>
      <xdr:rowOff>12043</xdr:rowOff>
    </xdr:from>
    <xdr:to>
      <xdr:col>2</xdr:col>
      <xdr:colOff>1647265</xdr:colOff>
      <xdr:row>14</xdr:row>
      <xdr:rowOff>66131</xdr:rowOff>
    </xdr:to>
    <xdr:pic>
      <xdr:nvPicPr>
        <xdr:cNvPr id="3" name="Picture 2">
          <a:extLst>
            <a:ext uri="{FF2B5EF4-FFF2-40B4-BE49-F238E27FC236}">
              <a16:creationId xmlns:a16="http://schemas.microsoft.com/office/drawing/2014/main" id="{BE26A80F-4C01-4B8B-9F58-AF87F36FA883}"/>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424470" y="2656631"/>
          <a:ext cx="320971" cy="412677"/>
        </a:xfrm>
        <a:prstGeom prst="rect">
          <a:avLst/>
        </a:prstGeom>
      </xdr:spPr>
    </xdr:pic>
    <xdr:clientData/>
  </xdr:twoCellAnchor>
  <xdr:twoCellAnchor editAs="oneCell">
    <xdr:from>
      <xdr:col>2</xdr:col>
      <xdr:colOff>1199030</xdr:colOff>
      <xdr:row>16</xdr:row>
      <xdr:rowOff>44824</xdr:rowOff>
    </xdr:from>
    <xdr:to>
      <xdr:col>2</xdr:col>
      <xdr:colOff>1627715</xdr:colOff>
      <xdr:row>16</xdr:row>
      <xdr:rowOff>340140</xdr:rowOff>
    </xdr:to>
    <xdr:pic>
      <xdr:nvPicPr>
        <xdr:cNvPr id="4" name="Picture 3">
          <a:extLst>
            <a:ext uri="{FF2B5EF4-FFF2-40B4-BE49-F238E27FC236}">
              <a16:creationId xmlns:a16="http://schemas.microsoft.com/office/drawing/2014/main" id="{3E448B48-58B1-4427-9787-85A0DFCEB23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94405" y="3711949"/>
          <a:ext cx="428685" cy="295316"/>
        </a:xfrm>
        <a:prstGeom prst="rect">
          <a:avLst/>
        </a:prstGeom>
      </xdr:spPr>
    </xdr:pic>
    <xdr:clientData/>
  </xdr:twoCellAnchor>
  <xdr:twoCellAnchor editAs="oneCell">
    <xdr:from>
      <xdr:col>2</xdr:col>
      <xdr:colOff>1199029</xdr:colOff>
      <xdr:row>14</xdr:row>
      <xdr:rowOff>56029</xdr:rowOff>
    </xdr:from>
    <xdr:to>
      <xdr:col>2</xdr:col>
      <xdr:colOff>1637240</xdr:colOff>
      <xdr:row>15</xdr:row>
      <xdr:rowOff>4540</xdr:rowOff>
    </xdr:to>
    <xdr:pic>
      <xdr:nvPicPr>
        <xdr:cNvPr id="5" name="Picture 4">
          <a:extLst>
            <a:ext uri="{FF2B5EF4-FFF2-40B4-BE49-F238E27FC236}">
              <a16:creationId xmlns:a16="http://schemas.microsoft.com/office/drawing/2014/main" id="{CCB379F8-1F4A-4884-97F6-854E56EA922B}"/>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297205" y="3081617"/>
          <a:ext cx="438211" cy="419158"/>
        </a:xfrm>
        <a:prstGeom prst="rect">
          <a:avLst/>
        </a:prstGeom>
      </xdr:spPr>
    </xdr:pic>
    <xdr:clientData/>
  </xdr:twoCellAnchor>
  <xdr:twoCellAnchor editAs="oneCell">
    <xdr:from>
      <xdr:col>2</xdr:col>
      <xdr:colOff>974912</xdr:colOff>
      <xdr:row>23</xdr:row>
      <xdr:rowOff>33618</xdr:rowOff>
    </xdr:from>
    <xdr:to>
      <xdr:col>2</xdr:col>
      <xdr:colOff>1794176</xdr:colOff>
      <xdr:row>24</xdr:row>
      <xdr:rowOff>5092</xdr:rowOff>
    </xdr:to>
    <xdr:pic>
      <xdr:nvPicPr>
        <xdr:cNvPr id="6" name="Picture 5">
          <a:extLst>
            <a:ext uri="{FF2B5EF4-FFF2-40B4-BE49-F238E27FC236}">
              <a16:creationId xmlns:a16="http://schemas.microsoft.com/office/drawing/2014/main" id="{827219FA-8C5C-4658-926B-CC4A7E6D8A6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2070287" y="5224743"/>
          <a:ext cx="819264" cy="35247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1688891</xdr:colOff>
      <xdr:row>7</xdr:row>
      <xdr:rowOff>179294</xdr:rowOff>
    </xdr:from>
    <xdr:to>
      <xdr:col>2</xdr:col>
      <xdr:colOff>2102557</xdr:colOff>
      <xdr:row>9</xdr:row>
      <xdr:rowOff>95055</xdr:rowOff>
    </xdr:to>
    <xdr:pic>
      <xdr:nvPicPr>
        <xdr:cNvPr id="2" name="Picture 1">
          <a:extLst>
            <a:ext uri="{FF2B5EF4-FFF2-40B4-BE49-F238E27FC236}">
              <a16:creationId xmlns:a16="http://schemas.microsoft.com/office/drawing/2014/main" id="{C46FF0B1-7598-4AC9-AB5A-2C0993969853}"/>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784266" y="1636619"/>
          <a:ext cx="413666" cy="296761"/>
        </a:xfrm>
        <a:prstGeom prst="rect">
          <a:avLst/>
        </a:prstGeom>
      </xdr:spPr>
    </xdr:pic>
    <xdr:clientData/>
  </xdr:twoCellAnchor>
  <xdr:twoCellAnchor editAs="oneCell">
    <xdr:from>
      <xdr:col>2</xdr:col>
      <xdr:colOff>1359912</xdr:colOff>
      <xdr:row>13</xdr:row>
      <xdr:rowOff>32774</xdr:rowOff>
    </xdr:from>
    <xdr:to>
      <xdr:col>2</xdr:col>
      <xdr:colOff>1680883</xdr:colOff>
      <xdr:row>14</xdr:row>
      <xdr:rowOff>86862</xdr:rowOff>
    </xdr:to>
    <xdr:pic>
      <xdr:nvPicPr>
        <xdr:cNvPr id="3" name="Picture 2">
          <a:extLst>
            <a:ext uri="{FF2B5EF4-FFF2-40B4-BE49-F238E27FC236}">
              <a16:creationId xmlns:a16="http://schemas.microsoft.com/office/drawing/2014/main" id="{33D06C34-A4E7-46F0-A099-D20BA1D673C1}"/>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455287" y="2680724"/>
          <a:ext cx="320971" cy="416038"/>
        </a:xfrm>
        <a:prstGeom prst="rect">
          <a:avLst/>
        </a:prstGeom>
      </xdr:spPr>
    </xdr:pic>
    <xdr:clientData/>
  </xdr:twoCellAnchor>
  <xdr:twoCellAnchor editAs="oneCell">
    <xdr:from>
      <xdr:col>2</xdr:col>
      <xdr:colOff>1199030</xdr:colOff>
      <xdr:row>16</xdr:row>
      <xdr:rowOff>44824</xdr:rowOff>
    </xdr:from>
    <xdr:to>
      <xdr:col>2</xdr:col>
      <xdr:colOff>1627715</xdr:colOff>
      <xdr:row>16</xdr:row>
      <xdr:rowOff>340140</xdr:rowOff>
    </xdr:to>
    <xdr:pic>
      <xdr:nvPicPr>
        <xdr:cNvPr id="4" name="Picture 3">
          <a:extLst>
            <a:ext uri="{FF2B5EF4-FFF2-40B4-BE49-F238E27FC236}">
              <a16:creationId xmlns:a16="http://schemas.microsoft.com/office/drawing/2014/main" id="{A6892849-3078-4D9B-887B-9AA65632B685}"/>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94405" y="3711949"/>
          <a:ext cx="428685" cy="295316"/>
        </a:xfrm>
        <a:prstGeom prst="rect">
          <a:avLst/>
        </a:prstGeom>
      </xdr:spPr>
    </xdr:pic>
    <xdr:clientData/>
  </xdr:twoCellAnchor>
  <xdr:twoCellAnchor editAs="oneCell">
    <xdr:from>
      <xdr:col>2</xdr:col>
      <xdr:colOff>1232647</xdr:colOff>
      <xdr:row>14</xdr:row>
      <xdr:rowOff>56029</xdr:rowOff>
    </xdr:from>
    <xdr:to>
      <xdr:col>2</xdr:col>
      <xdr:colOff>1670858</xdr:colOff>
      <xdr:row>15</xdr:row>
      <xdr:rowOff>4540</xdr:rowOff>
    </xdr:to>
    <xdr:pic>
      <xdr:nvPicPr>
        <xdr:cNvPr id="5" name="Picture 4">
          <a:extLst>
            <a:ext uri="{FF2B5EF4-FFF2-40B4-BE49-F238E27FC236}">
              <a16:creationId xmlns:a16="http://schemas.microsoft.com/office/drawing/2014/main" id="{196E0A4B-1655-4E90-850C-07A79E42FEE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28022" y="3065929"/>
          <a:ext cx="438211" cy="415236"/>
        </a:xfrm>
        <a:prstGeom prst="rect">
          <a:avLst/>
        </a:prstGeom>
      </xdr:spPr>
    </xdr:pic>
    <xdr:clientData/>
  </xdr:twoCellAnchor>
  <xdr:twoCellAnchor editAs="oneCell">
    <xdr:from>
      <xdr:col>2</xdr:col>
      <xdr:colOff>974912</xdr:colOff>
      <xdr:row>22</xdr:row>
      <xdr:rowOff>33618</xdr:rowOff>
    </xdr:from>
    <xdr:to>
      <xdr:col>2</xdr:col>
      <xdr:colOff>1794176</xdr:colOff>
      <xdr:row>23</xdr:row>
      <xdr:rowOff>5092</xdr:rowOff>
    </xdr:to>
    <xdr:pic>
      <xdr:nvPicPr>
        <xdr:cNvPr id="6" name="Picture 5">
          <a:extLst>
            <a:ext uri="{FF2B5EF4-FFF2-40B4-BE49-F238E27FC236}">
              <a16:creationId xmlns:a16="http://schemas.microsoft.com/office/drawing/2014/main" id="{086259A0-9071-470B-BFFC-9F690A896A2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2070287" y="5034243"/>
          <a:ext cx="819264" cy="35247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1688891</xdr:colOff>
      <xdr:row>7</xdr:row>
      <xdr:rowOff>179294</xdr:rowOff>
    </xdr:from>
    <xdr:to>
      <xdr:col>2</xdr:col>
      <xdr:colOff>2102557</xdr:colOff>
      <xdr:row>9</xdr:row>
      <xdr:rowOff>95055</xdr:rowOff>
    </xdr:to>
    <xdr:pic>
      <xdr:nvPicPr>
        <xdr:cNvPr id="2" name="Picture 1">
          <a:extLst>
            <a:ext uri="{FF2B5EF4-FFF2-40B4-BE49-F238E27FC236}">
              <a16:creationId xmlns:a16="http://schemas.microsoft.com/office/drawing/2014/main" id="{E0B2F51B-2AE9-4320-8199-56A130BD83DC}"/>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784266" y="1636619"/>
          <a:ext cx="413666" cy="296761"/>
        </a:xfrm>
        <a:prstGeom prst="rect">
          <a:avLst/>
        </a:prstGeom>
      </xdr:spPr>
    </xdr:pic>
    <xdr:clientData/>
  </xdr:twoCellAnchor>
  <xdr:twoCellAnchor editAs="oneCell">
    <xdr:from>
      <xdr:col>2</xdr:col>
      <xdr:colOff>1359912</xdr:colOff>
      <xdr:row>13</xdr:row>
      <xdr:rowOff>32774</xdr:rowOff>
    </xdr:from>
    <xdr:to>
      <xdr:col>2</xdr:col>
      <xdr:colOff>1680883</xdr:colOff>
      <xdr:row>14</xdr:row>
      <xdr:rowOff>86862</xdr:rowOff>
    </xdr:to>
    <xdr:pic>
      <xdr:nvPicPr>
        <xdr:cNvPr id="3" name="Picture 2">
          <a:extLst>
            <a:ext uri="{FF2B5EF4-FFF2-40B4-BE49-F238E27FC236}">
              <a16:creationId xmlns:a16="http://schemas.microsoft.com/office/drawing/2014/main" id="{7DD11FAB-72DF-4561-A5DB-1B7554017511}"/>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455287" y="2680724"/>
          <a:ext cx="320971" cy="416038"/>
        </a:xfrm>
        <a:prstGeom prst="rect">
          <a:avLst/>
        </a:prstGeom>
      </xdr:spPr>
    </xdr:pic>
    <xdr:clientData/>
  </xdr:twoCellAnchor>
  <xdr:twoCellAnchor editAs="oneCell">
    <xdr:from>
      <xdr:col>2</xdr:col>
      <xdr:colOff>1199030</xdr:colOff>
      <xdr:row>16</xdr:row>
      <xdr:rowOff>44824</xdr:rowOff>
    </xdr:from>
    <xdr:to>
      <xdr:col>2</xdr:col>
      <xdr:colOff>1627715</xdr:colOff>
      <xdr:row>16</xdr:row>
      <xdr:rowOff>340140</xdr:rowOff>
    </xdr:to>
    <xdr:pic>
      <xdr:nvPicPr>
        <xdr:cNvPr id="4" name="Picture 3">
          <a:extLst>
            <a:ext uri="{FF2B5EF4-FFF2-40B4-BE49-F238E27FC236}">
              <a16:creationId xmlns:a16="http://schemas.microsoft.com/office/drawing/2014/main" id="{80B53195-66C6-4D69-A591-36FCBD70214F}"/>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94405" y="3711949"/>
          <a:ext cx="428685" cy="295316"/>
        </a:xfrm>
        <a:prstGeom prst="rect">
          <a:avLst/>
        </a:prstGeom>
      </xdr:spPr>
    </xdr:pic>
    <xdr:clientData/>
  </xdr:twoCellAnchor>
  <xdr:twoCellAnchor editAs="oneCell">
    <xdr:from>
      <xdr:col>2</xdr:col>
      <xdr:colOff>1232647</xdr:colOff>
      <xdr:row>14</xdr:row>
      <xdr:rowOff>56029</xdr:rowOff>
    </xdr:from>
    <xdr:to>
      <xdr:col>2</xdr:col>
      <xdr:colOff>1670858</xdr:colOff>
      <xdr:row>15</xdr:row>
      <xdr:rowOff>4540</xdr:rowOff>
    </xdr:to>
    <xdr:pic>
      <xdr:nvPicPr>
        <xdr:cNvPr id="5" name="Picture 4">
          <a:extLst>
            <a:ext uri="{FF2B5EF4-FFF2-40B4-BE49-F238E27FC236}">
              <a16:creationId xmlns:a16="http://schemas.microsoft.com/office/drawing/2014/main" id="{02511A5D-A1FF-492D-97FC-21F443857C28}"/>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28022" y="3065929"/>
          <a:ext cx="438211" cy="415236"/>
        </a:xfrm>
        <a:prstGeom prst="rect">
          <a:avLst/>
        </a:prstGeom>
      </xdr:spPr>
    </xdr:pic>
    <xdr:clientData/>
  </xdr:twoCellAnchor>
  <xdr:twoCellAnchor editAs="oneCell">
    <xdr:from>
      <xdr:col>2</xdr:col>
      <xdr:colOff>974912</xdr:colOff>
      <xdr:row>23</xdr:row>
      <xdr:rowOff>33618</xdr:rowOff>
    </xdr:from>
    <xdr:to>
      <xdr:col>2</xdr:col>
      <xdr:colOff>1794176</xdr:colOff>
      <xdr:row>24</xdr:row>
      <xdr:rowOff>5092</xdr:rowOff>
    </xdr:to>
    <xdr:pic>
      <xdr:nvPicPr>
        <xdr:cNvPr id="6" name="Picture 5">
          <a:extLst>
            <a:ext uri="{FF2B5EF4-FFF2-40B4-BE49-F238E27FC236}">
              <a16:creationId xmlns:a16="http://schemas.microsoft.com/office/drawing/2014/main" id="{D0A0115B-A6C1-4322-8264-541E1969008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2070287" y="5224743"/>
          <a:ext cx="819264" cy="35247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1688891</xdr:colOff>
      <xdr:row>7</xdr:row>
      <xdr:rowOff>179294</xdr:rowOff>
    </xdr:from>
    <xdr:to>
      <xdr:col>2</xdr:col>
      <xdr:colOff>2102557</xdr:colOff>
      <xdr:row>9</xdr:row>
      <xdr:rowOff>95055</xdr:rowOff>
    </xdr:to>
    <xdr:pic>
      <xdr:nvPicPr>
        <xdr:cNvPr id="2" name="Picture 1">
          <a:extLst>
            <a:ext uri="{FF2B5EF4-FFF2-40B4-BE49-F238E27FC236}">
              <a16:creationId xmlns:a16="http://schemas.microsoft.com/office/drawing/2014/main" id="{4C793EE3-CA92-477F-B9BF-A9D4EB5389AB}"/>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784266" y="1636619"/>
          <a:ext cx="413666" cy="296761"/>
        </a:xfrm>
        <a:prstGeom prst="rect">
          <a:avLst/>
        </a:prstGeom>
      </xdr:spPr>
    </xdr:pic>
    <xdr:clientData/>
  </xdr:twoCellAnchor>
  <xdr:twoCellAnchor editAs="oneCell">
    <xdr:from>
      <xdr:col>2</xdr:col>
      <xdr:colOff>1359912</xdr:colOff>
      <xdr:row>12</xdr:row>
      <xdr:rowOff>189656</xdr:rowOff>
    </xdr:from>
    <xdr:to>
      <xdr:col>2</xdr:col>
      <xdr:colOff>1680883</xdr:colOff>
      <xdr:row>14</xdr:row>
      <xdr:rowOff>53244</xdr:rowOff>
    </xdr:to>
    <xdr:pic>
      <xdr:nvPicPr>
        <xdr:cNvPr id="3" name="Picture 2">
          <a:extLst>
            <a:ext uri="{FF2B5EF4-FFF2-40B4-BE49-F238E27FC236}">
              <a16:creationId xmlns:a16="http://schemas.microsoft.com/office/drawing/2014/main" id="{8D002BB3-EBD2-48A1-9620-E38620CA422E}"/>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458088" y="2632538"/>
          <a:ext cx="320971" cy="412677"/>
        </a:xfrm>
        <a:prstGeom prst="rect">
          <a:avLst/>
        </a:prstGeom>
      </xdr:spPr>
    </xdr:pic>
    <xdr:clientData/>
  </xdr:twoCellAnchor>
  <xdr:twoCellAnchor editAs="oneCell">
    <xdr:from>
      <xdr:col>2</xdr:col>
      <xdr:colOff>1199030</xdr:colOff>
      <xdr:row>16</xdr:row>
      <xdr:rowOff>44824</xdr:rowOff>
    </xdr:from>
    <xdr:to>
      <xdr:col>2</xdr:col>
      <xdr:colOff>1627715</xdr:colOff>
      <xdr:row>16</xdr:row>
      <xdr:rowOff>340140</xdr:rowOff>
    </xdr:to>
    <xdr:pic>
      <xdr:nvPicPr>
        <xdr:cNvPr id="4" name="Picture 3">
          <a:extLst>
            <a:ext uri="{FF2B5EF4-FFF2-40B4-BE49-F238E27FC236}">
              <a16:creationId xmlns:a16="http://schemas.microsoft.com/office/drawing/2014/main" id="{D3644EE8-8DFB-4FD6-8F35-8E38B7E6C6C6}"/>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94405" y="3711949"/>
          <a:ext cx="428685" cy="295316"/>
        </a:xfrm>
        <a:prstGeom prst="rect">
          <a:avLst/>
        </a:prstGeom>
      </xdr:spPr>
    </xdr:pic>
    <xdr:clientData/>
  </xdr:twoCellAnchor>
  <xdr:twoCellAnchor editAs="oneCell">
    <xdr:from>
      <xdr:col>2</xdr:col>
      <xdr:colOff>1232647</xdr:colOff>
      <xdr:row>14</xdr:row>
      <xdr:rowOff>56029</xdr:rowOff>
    </xdr:from>
    <xdr:to>
      <xdr:col>2</xdr:col>
      <xdr:colOff>1670858</xdr:colOff>
      <xdr:row>15</xdr:row>
      <xdr:rowOff>4540</xdr:rowOff>
    </xdr:to>
    <xdr:pic>
      <xdr:nvPicPr>
        <xdr:cNvPr id="5" name="Picture 4">
          <a:extLst>
            <a:ext uri="{FF2B5EF4-FFF2-40B4-BE49-F238E27FC236}">
              <a16:creationId xmlns:a16="http://schemas.microsoft.com/office/drawing/2014/main" id="{8CD9DA01-6D16-4508-882F-ABA8D306B90D}"/>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28022" y="3065929"/>
          <a:ext cx="438211" cy="415236"/>
        </a:xfrm>
        <a:prstGeom prst="rect">
          <a:avLst/>
        </a:prstGeom>
      </xdr:spPr>
    </xdr:pic>
    <xdr:clientData/>
  </xdr:twoCellAnchor>
  <xdr:twoCellAnchor editAs="oneCell">
    <xdr:from>
      <xdr:col>2</xdr:col>
      <xdr:colOff>974912</xdr:colOff>
      <xdr:row>22</xdr:row>
      <xdr:rowOff>33618</xdr:rowOff>
    </xdr:from>
    <xdr:to>
      <xdr:col>2</xdr:col>
      <xdr:colOff>1794176</xdr:colOff>
      <xdr:row>23</xdr:row>
      <xdr:rowOff>5092</xdr:rowOff>
    </xdr:to>
    <xdr:pic>
      <xdr:nvPicPr>
        <xdr:cNvPr id="6" name="Picture 5">
          <a:extLst>
            <a:ext uri="{FF2B5EF4-FFF2-40B4-BE49-F238E27FC236}">
              <a16:creationId xmlns:a16="http://schemas.microsoft.com/office/drawing/2014/main" id="{A4E571C5-B339-45BA-8894-56CB0D475C2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2070287" y="5034243"/>
          <a:ext cx="819264" cy="3524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7</xdr:row>
      <xdr:rowOff>66260</xdr:rowOff>
    </xdr:from>
    <xdr:to>
      <xdr:col>7</xdr:col>
      <xdr:colOff>843058</xdr:colOff>
      <xdr:row>10</xdr:row>
      <xdr:rowOff>152077</xdr:rowOff>
    </xdr:to>
    <xdr:pic>
      <xdr:nvPicPr>
        <xdr:cNvPr id="4" name="Picture 3">
          <a:extLst>
            <a:ext uri="{FF2B5EF4-FFF2-40B4-BE49-F238E27FC236}">
              <a16:creationId xmlns:a16="http://schemas.microsoft.com/office/drawing/2014/main" id="{965E8A73-7E8E-4C46-8A79-96943E9CFB8E}"/>
            </a:ext>
          </a:extLst>
        </xdr:cNvPr>
        <xdr:cNvPicPr>
          <a:picLocks noChangeAspect="1"/>
        </xdr:cNvPicPr>
      </xdr:nvPicPr>
      <xdr:blipFill>
        <a:blip xmlns:r="http://schemas.openxmlformats.org/officeDocument/2006/relationships" r:embed="rId1"/>
        <a:stretch>
          <a:fillRect/>
        </a:stretch>
      </xdr:blipFill>
      <xdr:spPr>
        <a:xfrm>
          <a:off x="1093304" y="1159564"/>
          <a:ext cx="8106906" cy="65731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1688891</xdr:colOff>
      <xdr:row>7</xdr:row>
      <xdr:rowOff>179294</xdr:rowOff>
    </xdr:from>
    <xdr:to>
      <xdr:col>2</xdr:col>
      <xdr:colOff>2102557</xdr:colOff>
      <xdr:row>9</xdr:row>
      <xdr:rowOff>95055</xdr:rowOff>
    </xdr:to>
    <xdr:pic>
      <xdr:nvPicPr>
        <xdr:cNvPr id="2" name="Picture 1">
          <a:extLst>
            <a:ext uri="{FF2B5EF4-FFF2-40B4-BE49-F238E27FC236}">
              <a16:creationId xmlns:a16="http://schemas.microsoft.com/office/drawing/2014/main" id="{6C9F089A-C108-4C32-83A0-E0390D7A14A5}"/>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784266" y="1636619"/>
          <a:ext cx="413666" cy="296761"/>
        </a:xfrm>
        <a:prstGeom prst="rect">
          <a:avLst/>
        </a:prstGeom>
      </xdr:spPr>
    </xdr:pic>
    <xdr:clientData/>
  </xdr:twoCellAnchor>
  <xdr:twoCellAnchor editAs="oneCell">
    <xdr:from>
      <xdr:col>2</xdr:col>
      <xdr:colOff>1359912</xdr:colOff>
      <xdr:row>15</xdr:row>
      <xdr:rowOff>32774</xdr:rowOff>
    </xdr:from>
    <xdr:to>
      <xdr:col>2</xdr:col>
      <xdr:colOff>1680883</xdr:colOff>
      <xdr:row>16</xdr:row>
      <xdr:rowOff>86863</xdr:rowOff>
    </xdr:to>
    <xdr:pic>
      <xdr:nvPicPr>
        <xdr:cNvPr id="3" name="Picture 2">
          <a:extLst>
            <a:ext uri="{FF2B5EF4-FFF2-40B4-BE49-F238E27FC236}">
              <a16:creationId xmlns:a16="http://schemas.microsoft.com/office/drawing/2014/main" id="{1D7E8E15-6FA7-4134-8447-6C2DE7565683}"/>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455287" y="3452249"/>
          <a:ext cx="320971" cy="416039"/>
        </a:xfrm>
        <a:prstGeom prst="rect">
          <a:avLst/>
        </a:prstGeom>
      </xdr:spPr>
    </xdr:pic>
    <xdr:clientData/>
  </xdr:twoCellAnchor>
  <xdr:twoCellAnchor editAs="oneCell">
    <xdr:from>
      <xdr:col>2</xdr:col>
      <xdr:colOff>1199030</xdr:colOff>
      <xdr:row>25</xdr:row>
      <xdr:rowOff>44824</xdr:rowOff>
    </xdr:from>
    <xdr:to>
      <xdr:col>2</xdr:col>
      <xdr:colOff>1627715</xdr:colOff>
      <xdr:row>25</xdr:row>
      <xdr:rowOff>340140</xdr:rowOff>
    </xdr:to>
    <xdr:pic>
      <xdr:nvPicPr>
        <xdr:cNvPr id="4" name="Picture 3">
          <a:extLst>
            <a:ext uri="{FF2B5EF4-FFF2-40B4-BE49-F238E27FC236}">
              <a16:creationId xmlns:a16="http://schemas.microsoft.com/office/drawing/2014/main" id="{AA2B91CD-E28D-44FA-929C-7547FC7055CB}"/>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94405" y="5931274"/>
          <a:ext cx="428685" cy="295316"/>
        </a:xfrm>
        <a:prstGeom prst="rect">
          <a:avLst/>
        </a:prstGeom>
      </xdr:spPr>
    </xdr:pic>
    <xdr:clientData/>
  </xdr:twoCellAnchor>
  <xdr:twoCellAnchor editAs="oneCell">
    <xdr:from>
      <xdr:col>2</xdr:col>
      <xdr:colOff>1232647</xdr:colOff>
      <xdr:row>16</xdr:row>
      <xdr:rowOff>56029</xdr:rowOff>
    </xdr:from>
    <xdr:to>
      <xdr:col>2</xdr:col>
      <xdr:colOff>1670858</xdr:colOff>
      <xdr:row>17</xdr:row>
      <xdr:rowOff>4539</xdr:rowOff>
    </xdr:to>
    <xdr:pic>
      <xdr:nvPicPr>
        <xdr:cNvPr id="5" name="Picture 4">
          <a:extLst>
            <a:ext uri="{FF2B5EF4-FFF2-40B4-BE49-F238E27FC236}">
              <a16:creationId xmlns:a16="http://schemas.microsoft.com/office/drawing/2014/main" id="{CB30B3D8-C9CC-4C9F-A0C4-5204E5E32987}"/>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28022" y="3837454"/>
          <a:ext cx="438211" cy="415235"/>
        </a:xfrm>
        <a:prstGeom prst="rect">
          <a:avLst/>
        </a:prstGeom>
      </xdr:spPr>
    </xdr:pic>
    <xdr:clientData/>
  </xdr:twoCellAnchor>
  <xdr:twoCellAnchor editAs="oneCell">
    <xdr:from>
      <xdr:col>2</xdr:col>
      <xdr:colOff>11206</xdr:colOff>
      <xdr:row>11</xdr:row>
      <xdr:rowOff>145677</xdr:rowOff>
    </xdr:from>
    <xdr:to>
      <xdr:col>3</xdr:col>
      <xdr:colOff>2709582</xdr:colOff>
      <xdr:row>12</xdr:row>
      <xdr:rowOff>50987</xdr:rowOff>
    </xdr:to>
    <xdr:pic>
      <xdr:nvPicPr>
        <xdr:cNvPr id="6" name="Picture 5">
          <a:extLst>
            <a:ext uri="{FF2B5EF4-FFF2-40B4-BE49-F238E27FC236}">
              <a16:creationId xmlns:a16="http://schemas.microsoft.com/office/drawing/2014/main" id="{51933BE5-E0D6-4FC9-A8AC-2C2B5170F7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06581" y="2412627"/>
          <a:ext cx="6336926" cy="486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997324</xdr:colOff>
      <xdr:row>18</xdr:row>
      <xdr:rowOff>11207</xdr:rowOff>
    </xdr:from>
    <xdr:to>
      <xdr:col>2</xdr:col>
      <xdr:colOff>1837765</xdr:colOff>
      <xdr:row>18</xdr:row>
      <xdr:rowOff>299594</xdr:rowOff>
    </xdr:to>
    <xdr:pic>
      <xdr:nvPicPr>
        <xdr:cNvPr id="7" name="Picture 6">
          <a:extLst>
            <a:ext uri="{FF2B5EF4-FFF2-40B4-BE49-F238E27FC236}">
              <a16:creationId xmlns:a16="http://schemas.microsoft.com/office/drawing/2014/main" id="{07FAA039-8F8A-425A-AE15-ADB277C364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2092699" y="4449857"/>
          <a:ext cx="840441" cy="288387"/>
        </a:xfrm>
        <a:prstGeom prst="rect">
          <a:avLst/>
        </a:prstGeom>
      </xdr:spPr>
    </xdr:pic>
    <xdr:clientData/>
  </xdr:twoCellAnchor>
  <xdr:twoCellAnchor editAs="oneCell">
    <xdr:from>
      <xdr:col>2</xdr:col>
      <xdr:colOff>818030</xdr:colOff>
      <xdr:row>32</xdr:row>
      <xdr:rowOff>0</xdr:rowOff>
    </xdr:from>
    <xdr:to>
      <xdr:col>2</xdr:col>
      <xdr:colOff>2580401</xdr:colOff>
      <xdr:row>33</xdr:row>
      <xdr:rowOff>76264</xdr:rowOff>
    </xdr:to>
    <xdr:pic>
      <xdr:nvPicPr>
        <xdr:cNvPr id="8" name="Picture 7">
          <a:extLst>
            <a:ext uri="{FF2B5EF4-FFF2-40B4-BE49-F238E27FC236}">
              <a16:creationId xmlns:a16="http://schemas.microsoft.com/office/drawing/2014/main" id="{D4352755-A854-4B07-A30D-9858A49941F7}"/>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1913405" y="7410450"/>
          <a:ext cx="1762371" cy="45726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1688891</xdr:colOff>
      <xdr:row>7</xdr:row>
      <xdr:rowOff>179294</xdr:rowOff>
    </xdr:from>
    <xdr:to>
      <xdr:col>2</xdr:col>
      <xdr:colOff>2102557</xdr:colOff>
      <xdr:row>9</xdr:row>
      <xdr:rowOff>95055</xdr:rowOff>
    </xdr:to>
    <xdr:pic>
      <xdr:nvPicPr>
        <xdr:cNvPr id="2" name="Picture 1">
          <a:extLst>
            <a:ext uri="{FF2B5EF4-FFF2-40B4-BE49-F238E27FC236}">
              <a16:creationId xmlns:a16="http://schemas.microsoft.com/office/drawing/2014/main" id="{07FC26EB-3712-4C95-88CD-5BBFEE09235E}"/>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787067" y="1624853"/>
          <a:ext cx="413666" cy="296761"/>
        </a:xfrm>
        <a:prstGeom prst="rect">
          <a:avLst/>
        </a:prstGeom>
      </xdr:spPr>
    </xdr:pic>
    <xdr:clientData/>
  </xdr:twoCellAnchor>
  <xdr:twoCellAnchor editAs="oneCell">
    <xdr:from>
      <xdr:col>2</xdr:col>
      <xdr:colOff>1359912</xdr:colOff>
      <xdr:row>15</xdr:row>
      <xdr:rowOff>32774</xdr:rowOff>
    </xdr:from>
    <xdr:to>
      <xdr:col>2</xdr:col>
      <xdr:colOff>1680883</xdr:colOff>
      <xdr:row>16</xdr:row>
      <xdr:rowOff>86863</xdr:rowOff>
    </xdr:to>
    <xdr:pic>
      <xdr:nvPicPr>
        <xdr:cNvPr id="3" name="Picture 2">
          <a:extLst>
            <a:ext uri="{FF2B5EF4-FFF2-40B4-BE49-F238E27FC236}">
              <a16:creationId xmlns:a16="http://schemas.microsoft.com/office/drawing/2014/main" id="{BEE71F57-8C39-48D7-8B01-AB208CA38DCB}"/>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455287" y="3452249"/>
          <a:ext cx="320971" cy="416039"/>
        </a:xfrm>
        <a:prstGeom prst="rect">
          <a:avLst/>
        </a:prstGeom>
      </xdr:spPr>
    </xdr:pic>
    <xdr:clientData/>
  </xdr:twoCellAnchor>
  <xdr:twoCellAnchor editAs="oneCell">
    <xdr:from>
      <xdr:col>2</xdr:col>
      <xdr:colOff>1199030</xdr:colOff>
      <xdr:row>24</xdr:row>
      <xdr:rowOff>44824</xdr:rowOff>
    </xdr:from>
    <xdr:to>
      <xdr:col>2</xdr:col>
      <xdr:colOff>1627715</xdr:colOff>
      <xdr:row>24</xdr:row>
      <xdr:rowOff>340140</xdr:rowOff>
    </xdr:to>
    <xdr:pic>
      <xdr:nvPicPr>
        <xdr:cNvPr id="4" name="Picture 3">
          <a:extLst>
            <a:ext uri="{FF2B5EF4-FFF2-40B4-BE49-F238E27FC236}">
              <a16:creationId xmlns:a16="http://schemas.microsoft.com/office/drawing/2014/main" id="{282FD18D-68FB-4478-A898-AE0F828F85C9}"/>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94405" y="5740774"/>
          <a:ext cx="428685" cy="295316"/>
        </a:xfrm>
        <a:prstGeom prst="rect">
          <a:avLst/>
        </a:prstGeom>
      </xdr:spPr>
    </xdr:pic>
    <xdr:clientData/>
  </xdr:twoCellAnchor>
  <xdr:twoCellAnchor editAs="oneCell">
    <xdr:from>
      <xdr:col>2</xdr:col>
      <xdr:colOff>1232647</xdr:colOff>
      <xdr:row>16</xdr:row>
      <xdr:rowOff>56029</xdr:rowOff>
    </xdr:from>
    <xdr:to>
      <xdr:col>2</xdr:col>
      <xdr:colOff>1670858</xdr:colOff>
      <xdr:row>17</xdr:row>
      <xdr:rowOff>4539</xdr:rowOff>
    </xdr:to>
    <xdr:pic>
      <xdr:nvPicPr>
        <xdr:cNvPr id="5" name="Picture 4">
          <a:extLst>
            <a:ext uri="{FF2B5EF4-FFF2-40B4-BE49-F238E27FC236}">
              <a16:creationId xmlns:a16="http://schemas.microsoft.com/office/drawing/2014/main" id="{5D6039BD-8AA9-4A4A-8A04-1286D8228522}"/>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28022" y="3837454"/>
          <a:ext cx="438211" cy="415235"/>
        </a:xfrm>
        <a:prstGeom prst="rect">
          <a:avLst/>
        </a:prstGeom>
      </xdr:spPr>
    </xdr:pic>
    <xdr:clientData/>
  </xdr:twoCellAnchor>
  <xdr:twoCellAnchor editAs="oneCell">
    <xdr:from>
      <xdr:col>2</xdr:col>
      <xdr:colOff>11206</xdr:colOff>
      <xdr:row>11</xdr:row>
      <xdr:rowOff>145677</xdr:rowOff>
    </xdr:from>
    <xdr:to>
      <xdr:col>3</xdr:col>
      <xdr:colOff>2709582</xdr:colOff>
      <xdr:row>12</xdr:row>
      <xdr:rowOff>50987</xdr:rowOff>
    </xdr:to>
    <xdr:pic>
      <xdr:nvPicPr>
        <xdr:cNvPr id="6" name="Picture 5">
          <a:extLst>
            <a:ext uri="{FF2B5EF4-FFF2-40B4-BE49-F238E27FC236}">
              <a16:creationId xmlns:a16="http://schemas.microsoft.com/office/drawing/2014/main" id="{6D00134A-978C-4127-89F9-ADBF1CDF373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06581" y="2412627"/>
          <a:ext cx="6336926" cy="486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997324</xdr:colOff>
      <xdr:row>18</xdr:row>
      <xdr:rowOff>11207</xdr:rowOff>
    </xdr:from>
    <xdr:to>
      <xdr:col>2</xdr:col>
      <xdr:colOff>1837765</xdr:colOff>
      <xdr:row>18</xdr:row>
      <xdr:rowOff>299594</xdr:rowOff>
    </xdr:to>
    <xdr:pic>
      <xdr:nvPicPr>
        <xdr:cNvPr id="7" name="Picture 6">
          <a:extLst>
            <a:ext uri="{FF2B5EF4-FFF2-40B4-BE49-F238E27FC236}">
              <a16:creationId xmlns:a16="http://schemas.microsoft.com/office/drawing/2014/main" id="{186DAEC8-BA5C-42F8-8522-A39C4C6A0D09}"/>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2092699" y="4449857"/>
          <a:ext cx="840441" cy="288387"/>
        </a:xfrm>
        <a:prstGeom prst="rect">
          <a:avLst/>
        </a:prstGeom>
      </xdr:spPr>
    </xdr:pic>
    <xdr:clientData/>
  </xdr:twoCellAnchor>
  <xdr:twoCellAnchor editAs="oneCell">
    <xdr:from>
      <xdr:col>2</xdr:col>
      <xdr:colOff>818030</xdr:colOff>
      <xdr:row>30</xdr:row>
      <xdr:rowOff>0</xdr:rowOff>
    </xdr:from>
    <xdr:to>
      <xdr:col>2</xdr:col>
      <xdr:colOff>2580401</xdr:colOff>
      <xdr:row>31</xdr:row>
      <xdr:rowOff>76264</xdr:rowOff>
    </xdr:to>
    <xdr:pic>
      <xdr:nvPicPr>
        <xdr:cNvPr id="8" name="Picture 7">
          <a:extLst>
            <a:ext uri="{FF2B5EF4-FFF2-40B4-BE49-F238E27FC236}">
              <a16:creationId xmlns:a16="http://schemas.microsoft.com/office/drawing/2014/main" id="{BBF29D8C-082B-46E5-B5A5-46D2BCC3EB31}"/>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1913405" y="7029450"/>
          <a:ext cx="1762371" cy="457264"/>
        </a:xfrm>
        <a:prstGeom prst="rect">
          <a:avLst/>
        </a:prstGeom>
      </xdr:spPr>
    </xdr:pic>
    <xdr:clientData/>
  </xdr:twoCellAnchor>
  <xdr:twoCellAnchor editAs="oneCell">
    <xdr:from>
      <xdr:col>5</xdr:col>
      <xdr:colOff>123264</xdr:colOff>
      <xdr:row>7</xdr:row>
      <xdr:rowOff>27307</xdr:rowOff>
    </xdr:from>
    <xdr:to>
      <xdr:col>7</xdr:col>
      <xdr:colOff>22411</xdr:colOff>
      <xdr:row>12</xdr:row>
      <xdr:rowOff>34595</xdr:rowOff>
    </xdr:to>
    <xdr:pic>
      <xdr:nvPicPr>
        <xdr:cNvPr id="9" name="Picture 8">
          <a:extLst>
            <a:ext uri="{FF2B5EF4-FFF2-40B4-BE49-F238E27FC236}">
              <a16:creationId xmlns:a16="http://schemas.microsoft.com/office/drawing/2014/main" id="{4A174CB8-4505-46EC-BBCA-F9ED3120015A}"/>
            </a:ext>
          </a:extLst>
        </xdr:cNvPr>
        <xdr:cNvPicPr>
          <a:picLocks noChangeAspect="1"/>
        </xdr:cNvPicPr>
      </xdr:nvPicPr>
      <xdr:blipFill>
        <a:blip xmlns:r="http://schemas.openxmlformats.org/officeDocument/2006/relationships" r:embed="rId8"/>
        <a:stretch>
          <a:fillRect/>
        </a:stretch>
      </xdr:blipFill>
      <xdr:spPr>
        <a:xfrm>
          <a:off x="11530852" y="1472866"/>
          <a:ext cx="6443383" cy="139681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xdr:col>
      <xdr:colOff>47625</xdr:colOff>
      <xdr:row>6</xdr:row>
      <xdr:rowOff>228600</xdr:rowOff>
    </xdr:from>
    <xdr:to>
      <xdr:col>4</xdr:col>
      <xdr:colOff>458018</xdr:colOff>
      <xdr:row>12</xdr:row>
      <xdr:rowOff>95398</xdr:rowOff>
    </xdr:to>
    <xdr:pic>
      <xdr:nvPicPr>
        <xdr:cNvPr id="2" name="Picture 1">
          <a:extLst>
            <a:ext uri="{FF2B5EF4-FFF2-40B4-BE49-F238E27FC236}">
              <a16:creationId xmlns:a16="http://schemas.microsoft.com/office/drawing/2014/main" id="{5C4FF95F-C298-4082-B4F4-C1C48BA47F53}"/>
            </a:ext>
          </a:extLst>
        </xdr:cNvPr>
        <xdr:cNvPicPr>
          <a:picLocks noChangeAspect="1"/>
        </xdr:cNvPicPr>
      </xdr:nvPicPr>
      <xdr:blipFill>
        <a:blip xmlns:r="http://schemas.openxmlformats.org/officeDocument/2006/relationships" r:embed="rId1"/>
        <a:stretch>
          <a:fillRect/>
        </a:stretch>
      </xdr:blipFill>
      <xdr:spPr>
        <a:xfrm>
          <a:off x="1143000" y="1447800"/>
          <a:ext cx="5858693" cy="105742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2</xdr:col>
      <xdr:colOff>67236</xdr:colOff>
      <xdr:row>7</xdr:row>
      <xdr:rowOff>67234</xdr:rowOff>
    </xdr:from>
    <xdr:to>
      <xdr:col>5</xdr:col>
      <xdr:colOff>228028</xdr:colOff>
      <xdr:row>13</xdr:row>
      <xdr:rowOff>0</xdr:rowOff>
    </xdr:to>
    <xdr:pic>
      <xdr:nvPicPr>
        <xdr:cNvPr id="2" name="Picture 1">
          <a:extLst>
            <a:ext uri="{FF2B5EF4-FFF2-40B4-BE49-F238E27FC236}">
              <a16:creationId xmlns:a16="http://schemas.microsoft.com/office/drawing/2014/main" id="{E8E6D3D8-A603-42BF-B6B4-1938A9866976}"/>
            </a:ext>
          </a:extLst>
        </xdr:cNvPr>
        <xdr:cNvPicPr>
          <a:picLocks noChangeAspect="1"/>
        </xdr:cNvPicPr>
      </xdr:nvPicPr>
      <xdr:blipFill>
        <a:blip xmlns:r="http://schemas.openxmlformats.org/officeDocument/2006/relationships" r:embed="rId1"/>
        <a:stretch>
          <a:fillRect/>
        </a:stretch>
      </xdr:blipFill>
      <xdr:spPr>
        <a:xfrm>
          <a:off x="1162611" y="1524559"/>
          <a:ext cx="7609342" cy="107576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oneCellAnchor>
    <xdr:from>
      <xdr:col>2</xdr:col>
      <xdr:colOff>972911</xdr:colOff>
      <xdr:row>53</xdr:row>
      <xdr:rowOff>145676</xdr:rowOff>
    </xdr:from>
    <xdr:ext cx="1285875" cy="505430"/>
    <xdr:pic>
      <xdr:nvPicPr>
        <xdr:cNvPr id="2" name="Picture 1">
          <a:extLst>
            <a:ext uri="{FF2B5EF4-FFF2-40B4-BE49-F238E27FC236}">
              <a16:creationId xmlns:a16="http://schemas.microsoft.com/office/drawing/2014/main" id="{009C892F-B489-4BE0-BB7E-06A71490D8CA}"/>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10908926"/>
          <a:ext cx="1285875" cy="505430"/>
        </a:xfrm>
        <a:prstGeom prst="rect">
          <a:avLst/>
        </a:prstGeom>
      </xdr:spPr>
    </xdr:pic>
    <xdr:clientData/>
  </xdr:oneCellAnchor>
  <xdr:twoCellAnchor editAs="oneCell">
    <xdr:from>
      <xdr:col>3</xdr:col>
      <xdr:colOff>1512389</xdr:colOff>
      <xdr:row>30</xdr:row>
      <xdr:rowOff>47467</xdr:rowOff>
    </xdr:from>
    <xdr:to>
      <xdr:col>3</xdr:col>
      <xdr:colOff>1899546</xdr:colOff>
      <xdr:row>31</xdr:row>
      <xdr:rowOff>19273</xdr:rowOff>
    </xdr:to>
    <xdr:pic>
      <xdr:nvPicPr>
        <xdr:cNvPr id="3" name="Picture 2">
          <a:extLst>
            <a:ext uri="{FF2B5EF4-FFF2-40B4-BE49-F238E27FC236}">
              <a16:creationId xmlns:a16="http://schemas.microsoft.com/office/drawing/2014/main" id="{4F0A682E-A567-47A8-A26C-B3080FC0AE75}"/>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6067267"/>
          <a:ext cx="387157" cy="333757"/>
        </a:xfrm>
        <a:prstGeom prst="rect">
          <a:avLst/>
        </a:prstGeom>
      </xdr:spPr>
    </xdr:pic>
    <xdr:clientData/>
  </xdr:twoCellAnchor>
  <xdr:twoCellAnchor editAs="oneCell">
    <xdr:from>
      <xdr:col>2</xdr:col>
      <xdr:colOff>1455723</xdr:colOff>
      <xdr:row>41</xdr:row>
      <xdr:rowOff>99013</xdr:rowOff>
    </xdr:from>
    <xdr:to>
      <xdr:col>2</xdr:col>
      <xdr:colOff>2370123</xdr:colOff>
      <xdr:row>43</xdr:row>
      <xdr:rowOff>17752</xdr:rowOff>
    </xdr:to>
    <xdr:pic>
      <xdr:nvPicPr>
        <xdr:cNvPr id="4" name="Picture 3">
          <a:extLst>
            <a:ext uri="{FF2B5EF4-FFF2-40B4-BE49-F238E27FC236}">
              <a16:creationId xmlns:a16="http://schemas.microsoft.com/office/drawing/2014/main" id="{8AB924A7-8146-4245-8830-45F62047B309}"/>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8385763"/>
          <a:ext cx="914400" cy="501445"/>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169794</xdr:rowOff>
    </xdr:to>
    <xdr:pic>
      <xdr:nvPicPr>
        <xdr:cNvPr id="7" name="Picture 6">
          <a:extLst>
            <a:ext uri="{FF2B5EF4-FFF2-40B4-BE49-F238E27FC236}">
              <a16:creationId xmlns:a16="http://schemas.microsoft.com/office/drawing/2014/main" id="{545D88AC-18CA-4E58-AD26-BE9ED69E0AE7}"/>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3562350"/>
          <a:ext cx="228632" cy="181000"/>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169794</xdr:rowOff>
    </xdr:to>
    <xdr:pic>
      <xdr:nvPicPr>
        <xdr:cNvPr id="8" name="Picture 7">
          <a:extLst>
            <a:ext uri="{FF2B5EF4-FFF2-40B4-BE49-F238E27FC236}">
              <a16:creationId xmlns:a16="http://schemas.microsoft.com/office/drawing/2014/main" id="{8A0D7C86-3A58-4BD6-889B-54F74C3FED08}"/>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3562350"/>
          <a:ext cx="228632" cy="181000"/>
        </a:xfrm>
        <a:prstGeom prst="rect">
          <a:avLst/>
        </a:prstGeom>
      </xdr:spPr>
    </xdr:pic>
    <xdr:clientData/>
  </xdr:twoCellAnchor>
  <xdr:twoCellAnchor editAs="oneCell">
    <xdr:from>
      <xdr:col>2</xdr:col>
      <xdr:colOff>33618</xdr:colOff>
      <xdr:row>8</xdr:row>
      <xdr:rowOff>67235</xdr:rowOff>
    </xdr:from>
    <xdr:to>
      <xdr:col>3</xdr:col>
      <xdr:colOff>2516451</xdr:colOff>
      <xdr:row>13</xdr:row>
      <xdr:rowOff>143435</xdr:rowOff>
    </xdr:to>
    <xdr:pic>
      <xdr:nvPicPr>
        <xdr:cNvPr id="9" name="Picture 8">
          <a:extLst>
            <a:ext uri="{FF2B5EF4-FFF2-40B4-BE49-F238E27FC236}">
              <a16:creationId xmlns:a16="http://schemas.microsoft.com/office/drawing/2014/main" id="{8BA3FC04-1B2F-4CD2-AE3E-3F5BCFED1FAC}"/>
            </a:ext>
          </a:extLst>
        </xdr:cNvPr>
        <xdr:cNvPicPr>
          <a:picLocks noChangeAspect="1"/>
        </xdr:cNvPicPr>
      </xdr:nvPicPr>
      <xdr:blipFill>
        <a:blip xmlns:r="http://schemas.openxmlformats.org/officeDocument/2006/relationships" r:embed="rId5"/>
        <a:stretch>
          <a:fillRect/>
        </a:stretch>
      </xdr:blipFill>
      <xdr:spPr>
        <a:xfrm>
          <a:off x="1128993" y="1715060"/>
          <a:ext cx="6121383" cy="183440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oneCellAnchor>
    <xdr:from>
      <xdr:col>2</xdr:col>
      <xdr:colOff>972911</xdr:colOff>
      <xdr:row>53</xdr:row>
      <xdr:rowOff>145676</xdr:rowOff>
    </xdr:from>
    <xdr:ext cx="1285875" cy="505430"/>
    <xdr:pic>
      <xdr:nvPicPr>
        <xdr:cNvPr id="2" name="Picture 1">
          <a:extLst>
            <a:ext uri="{FF2B5EF4-FFF2-40B4-BE49-F238E27FC236}">
              <a16:creationId xmlns:a16="http://schemas.microsoft.com/office/drawing/2014/main" id="{D0503FA5-2B6C-466B-A909-BDB7308D71CC}"/>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10908926"/>
          <a:ext cx="1285875" cy="505430"/>
        </a:xfrm>
        <a:prstGeom prst="rect">
          <a:avLst/>
        </a:prstGeom>
      </xdr:spPr>
    </xdr:pic>
    <xdr:clientData/>
  </xdr:oneCellAnchor>
  <xdr:twoCellAnchor editAs="oneCell">
    <xdr:from>
      <xdr:col>3</xdr:col>
      <xdr:colOff>1512389</xdr:colOff>
      <xdr:row>30</xdr:row>
      <xdr:rowOff>47467</xdr:rowOff>
    </xdr:from>
    <xdr:to>
      <xdr:col>3</xdr:col>
      <xdr:colOff>1899546</xdr:colOff>
      <xdr:row>31</xdr:row>
      <xdr:rowOff>19274</xdr:rowOff>
    </xdr:to>
    <xdr:pic>
      <xdr:nvPicPr>
        <xdr:cNvPr id="3" name="Picture 2">
          <a:extLst>
            <a:ext uri="{FF2B5EF4-FFF2-40B4-BE49-F238E27FC236}">
              <a16:creationId xmlns:a16="http://schemas.microsoft.com/office/drawing/2014/main" id="{C3EF9034-DF3E-40A4-A4F9-DB8D4B2B50C8}"/>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6067267"/>
          <a:ext cx="387157" cy="333757"/>
        </a:xfrm>
        <a:prstGeom prst="rect">
          <a:avLst/>
        </a:prstGeom>
      </xdr:spPr>
    </xdr:pic>
    <xdr:clientData/>
  </xdr:twoCellAnchor>
  <xdr:twoCellAnchor editAs="oneCell">
    <xdr:from>
      <xdr:col>2</xdr:col>
      <xdr:colOff>1455723</xdr:colOff>
      <xdr:row>41</xdr:row>
      <xdr:rowOff>99013</xdr:rowOff>
    </xdr:from>
    <xdr:to>
      <xdr:col>2</xdr:col>
      <xdr:colOff>2370123</xdr:colOff>
      <xdr:row>43</xdr:row>
      <xdr:rowOff>17752</xdr:rowOff>
    </xdr:to>
    <xdr:pic>
      <xdr:nvPicPr>
        <xdr:cNvPr id="4" name="Picture 3">
          <a:extLst>
            <a:ext uri="{FF2B5EF4-FFF2-40B4-BE49-F238E27FC236}">
              <a16:creationId xmlns:a16="http://schemas.microsoft.com/office/drawing/2014/main" id="{B47FB68E-1091-422B-8D3C-954D19FBE36E}"/>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8385763"/>
          <a:ext cx="914400" cy="501445"/>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169794</xdr:rowOff>
    </xdr:to>
    <xdr:pic>
      <xdr:nvPicPr>
        <xdr:cNvPr id="7" name="Picture 6">
          <a:extLst>
            <a:ext uri="{FF2B5EF4-FFF2-40B4-BE49-F238E27FC236}">
              <a16:creationId xmlns:a16="http://schemas.microsoft.com/office/drawing/2014/main" id="{39098C41-605F-420F-8DA9-AB3728357473}"/>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3579719"/>
          <a:ext cx="228632" cy="181000"/>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169794</xdr:rowOff>
    </xdr:to>
    <xdr:pic>
      <xdr:nvPicPr>
        <xdr:cNvPr id="8" name="Picture 7">
          <a:extLst>
            <a:ext uri="{FF2B5EF4-FFF2-40B4-BE49-F238E27FC236}">
              <a16:creationId xmlns:a16="http://schemas.microsoft.com/office/drawing/2014/main" id="{BD612E1D-68E7-4C70-AA63-C449084762F7}"/>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3579719"/>
          <a:ext cx="228632" cy="181000"/>
        </a:xfrm>
        <a:prstGeom prst="rect">
          <a:avLst/>
        </a:prstGeom>
      </xdr:spPr>
    </xdr:pic>
    <xdr:clientData/>
  </xdr:twoCellAnchor>
  <xdr:twoCellAnchor editAs="oneCell">
    <xdr:from>
      <xdr:col>2</xdr:col>
      <xdr:colOff>33618</xdr:colOff>
      <xdr:row>8</xdr:row>
      <xdr:rowOff>67235</xdr:rowOff>
    </xdr:from>
    <xdr:to>
      <xdr:col>3</xdr:col>
      <xdr:colOff>2516451</xdr:colOff>
      <xdr:row>13</xdr:row>
      <xdr:rowOff>171449</xdr:rowOff>
    </xdr:to>
    <xdr:pic>
      <xdr:nvPicPr>
        <xdr:cNvPr id="9" name="Picture 8">
          <a:extLst>
            <a:ext uri="{FF2B5EF4-FFF2-40B4-BE49-F238E27FC236}">
              <a16:creationId xmlns:a16="http://schemas.microsoft.com/office/drawing/2014/main" id="{38830EAD-2C1C-4A90-AED7-3AE4CB37A5FC}"/>
            </a:ext>
          </a:extLst>
        </xdr:cNvPr>
        <xdr:cNvPicPr>
          <a:picLocks noChangeAspect="1"/>
        </xdr:cNvPicPr>
      </xdr:nvPicPr>
      <xdr:blipFill>
        <a:blip xmlns:r="http://schemas.openxmlformats.org/officeDocument/2006/relationships" r:embed="rId5"/>
        <a:stretch>
          <a:fillRect/>
        </a:stretch>
      </xdr:blipFill>
      <xdr:spPr>
        <a:xfrm>
          <a:off x="1128993" y="1715060"/>
          <a:ext cx="6121383" cy="1828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oneCellAnchor>
    <xdr:from>
      <xdr:col>2</xdr:col>
      <xdr:colOff>972911</xdr:colOff>
      <xdr:row>53</xdr:row>
      <xdr:rowOff>145676</xdr:rowOff>
    </xdr:from>
    <xdr:ext cx="1285875" cy="505430"/>
    <xdr:pic>
      <xdr:nvPicPr>
        <xdr:cNvPr id="2" name="Picture 1">
          <a:extLst>
            <a:ext uri="{FF2B5EF4-FFF2-40B4-BE49-F238E27FC236}">
              <a16:creationId xmlns:a16="http://schemas.microsoft.com/office/drawing/2014/main" id="{AF4B47B2-3FC0-406C-B19C-D504CE5A2691}"/>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10908926"/>
          <a:ext cx="1285875" cy="505430"/>
        </a:xfrm>
        <a:prstGeom prst="rect">
          <a:avLst/>
        </a:prstGeom>
      </xdr:spPr>
    </xdr:pic>
    <xdr:clientData/>
  </xdr:oneCellAnchor>
  <xdr:twoCellAnchor editAs="oneCell">
    <xdr:from>
      <xdr:col>3</xdr:col>
      <xdr:colOff>1512389</xdr:colOff>
      <xdr:row>30</xdr:row>
      <xdr:rowOff>47467</xdr:rowOff>
    </xdr:from>
    <xdr:to>
      <xdr:col>3</xdr:col>
      <xdr:colOff>1899546</xdr:colOff>
      <xdr:row>31</xdr:row>
      <xdr:rowOff>19274</xdr:rowOff>
    </xdr:to>
    <xdr:pic>
      <xdr:nvPicPr>
        <xdr:cNvPr id="3" name="Picture 2">
          <a:extLst>
            <a:ext uri="{FF2B5EF4-FFF2-40B4-BE49-F238E27FC236}">
              <a16:creationId xmlns:a16="http://schemas.microsoft.com/office/drawing/2014/main" id="{E15253B1-EFE0-4397-9238-6C9926A9052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6067267"/>
          <a:ext cx="387157" cy="333757"/>
        </a:xfrm>
        <a:prstGeom prst="rect">
          <a:avLst/>
        </a:prstGeom>
      </xdr:spPr>
    </xdr:pic>
    <xdr:clientData/>
  </xdr:twoCellAnchor>
  <xdr:twoCellAnchor editAs="oneCell">
    <xdr:from>
      <xdr:col>2</xdr:col>
      <xdr:colOff>1455723</xdr:colOff>
      <xdr:row>41</xdr:row>
      <xdr:rowOff>99013</xdr:rowOff>
    </xdr:from>
    <xdr:to>
      <xdr:col>2</xdr:col>
      <xdr:colOff>2370123</xdr:colOff>
      <xdr:row>43</xdr:row>
      <xdr:rowOff>17752</xdr:rowOff>
    </xdr:to>
    <xdr:pic>
      <xdr:nvPicPr>
        <xdr:cNvPr id="4" name="Picture 3">
          <a:extLst>
            <a:ext uri="{FF2B5EF4-FFF2-40B4-BE49-F238E27FC236}">
              <a16:creationId xmlns:a16="http://schemas.microsoft.com/office/drawing/2014/main" id="{9E5501E2-C058-4730-A8BF-0587FA9CB30C}"/>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8385763"/>
          <a:ext cx="914400" cy="501445"/>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178198</xdr:rowOff>
    </xdr:to>
    <xdr:pic>
      <xdr:nvPicPr>
        <xdr:cNvPr id="7" name="Picture 6">
          <a:extLst>
            <a:ext uri="{FF2B5EF4-FFF2-40B4-BE49-F238E27FC236}">
              <a16:creationId xmlns:a16="http://schemas.microsoft.com/office/drawing/2014/main" id="{ABE6B9D0-34A5-457C-B68B-4E4E249CE8BF}"/>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3551144"/>
          <a:ext cx="228632" cy="181000"/>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178198</xdr:rowOff>
    </xdr:to>
    <xdr:pic>
      <xdr:nvPicPr>
        <xdr:cNvPr id="8" name="Picture 7">
          <a:extLst>
            <a:ext uri="{FF2B5EF4-FFF2-40B4-BE49-F238E27FC236}">
              <a16:creationId xmlns:a16="http://schemas.microsoft.com/office/drawing/2014/main" id="{5954795D-9861-46E5-BDDC-DE4C10DBFABB}"/>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3551144"/>
          <a:ext cx="228632" cy="181000"/>
        </a:xfrm>
        <a:prstGeom prst="rect">
          <a:avLst/>
        </a:prstGeom>
      </xdr:spPr>
    </xdr:pic>
    <xdr:clientData/>
  </xdr:twoCellAnchor>
  <xdr:twoCellAnchor editAs="oneCell">
    <xdr:from>
      <xdr:col>2</xdr:col>
      <xdr:colOff>56030</xdr:colOff>
      <xdr:row>8</xdr:row>
      <xdr:rowOff>22412</xdr:rowOff>
    </xdr:from>
    <xdr:to>
      <xdr:col>3</xdr:col>
      <xdr:colOff>2538863</xdr:colOff>
      <xdr:row>13</xdr:row>
      <xdr:rowOff>92448</xdr:rowOff>
    </xdr:to>
    <xdr:pic>
      <xdr:nvPicPr>
        <xdr:cNvPr id="9" name="Picture 8">
          <a:extLst>
            <a:ext uri="{FF2B5EF4-FFF2-40B4-BE49-F238E27FC236}">
              <a16:creationId xmlns:a16="http://schemas.microsoft.com/office/drawing/2014/main" id="{7CA7AEF8-EAFD-4E02-9761-824D756D7448}"/>
            </a:ext>
          </a:extLst>
        </xdr:cNvPr>
        <xdr:cNvPicPr>
          <a:picLocks noChangeAspect="1"/>
        </xdr:cNvPicPr>
      </xdr:nvPicPr>
      <xdr:blipFill>
        <a:blip xmlns:r="http://schemas.openxmlformats.org/officeDocument/2006/relationships" r:embed="rId5"/>
        <a:stretch>
          <a:fillRect/>
        </a:stretch>
      </xdr:blipFill>
      <xdr:spPr>
        <a:xfrm>
          <a:off x="1154206" y="1658471"/>
          <a:ext cx="6124745" cy="182935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oneCellAnchor>
    <xdr:from>
      <xdr:col>2</xdr:col>
      <xdr:colOff>972911</xdr:colOff>
      <xdr:row>53</xdr:row>
      <xdr:rowOff>145676</xdr:rowOff>
    </xdr:from>
    <xdr:ext cx="1285875" cy="505430"/>
    <xdr:pic>
      <xdr:nvPicPr>
        <xdr:cNvPr id="2" name="Picture 1">
          <a:extLst>
            <a:ext uri="{FF2B5EF4-FFF2-40B4-BE49-F238E27FC236}">
              <a16:creationId xmlns:a16="http://schemas.microsoft.com/office/drawing/2014/main" id="{09F2C042-BA67-41FE-A4BE-E87AA4C9E17C}"/>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10908926"/>
          <a:ext cx="1285875" cy="505430"/>
        </a:xfrm>
        <a:prstGeom prst="rect">
          <a:avLst/>
        </a:prstGeom>
      </xdr:spPr>
    </xdr:pic>
    <xdr:clientData/>
  </xdr:oneCellAnchor>
  <xdr:twoCellAnchor editAs="oneCell">
    <xdr:from>
      <xdr:col>3</xdr:col>
      <xdr:colOff>1512389</xdr:colOff>
      <xdr:row>30</xdr:row>
      <xdr:rowOff>47467</xdr:rowOff>
    </xdr:from>
    <xdr:to>
      <xdr:col>3</xdr:col>
      <xdr:colOff>1899546</xdr:colOff>
      <xdr:row>31</xdr:row>
      <xdr:rowOff>19273</xdr:rowOff>
    </xdr:to>
    <xdr:pic>
      <xdr:nvPicPr>
        <xdr:cNvPr id="3" name="Picture 2">
          <a:extLst>
            <a:ext uri="{FF2B5EF4-FFF2-40B4-BE49-F238E27FC236}">
              <a16:creationId xmlns:a16="http://schemas.microsoft.com/office/drawing/2014/main" id="{FB07FD19-5116-4A4E-A34E-7F628C7AD7A1}"/>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6067267"/>
          <a:ext cx="387157" cy="333757"/>
        </a:xfrm>
        <a:prstGeom prst="rect">
          <a:avLst/>
        </a:prstGeom>
      </xdr:spPr>
    </xdr:pic>
    <xdr:clientData/>
  </xdr:twoCellAnchor>
  <xdr:twoCellAnchor editAs="oneCell">
    <xdr:from>
      <xdr:col>2</xdr:col>
      <xdr:colOff>1455723</xdr:colOff>
      <xdr:row>41</xdr:row>
      <xdr:rowOff>99013</xdr:rowOff>
    </xdr:from>
    <xdr:to>
      <xdr:col>2</xdr:col>
      <xdr:colOff>2370123</xdr:colOff>
      <xdr:row>43</xdr:row>
      <xdr:rowOff>17752</xdr:rowOff>
    </xdr:to>
    <xdr:pic>
      <xdr:nvPicPr>
        <xdr:cNvPr id="4" name="Picture 3">
          <a:extLst>
            <a:ext uri="{FF2B5EF4-FFF2-40B4-BE49-F238E27FC236}">
              <a16:creationId xmlns:a16="http://schemas.microsoft.com/office/drawing/2014/main" id="{5EC3A33F-79F8-4B50-B62B-21B12A388E9E}"/>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8385763"/>
          <a:ext cx="914400" cy="501445"/>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168673</xdr:rowOff>
    </xdr:to>
    <xdr:pic>
      <xdr:nvPicPr>
        <xdr:cNvPr id="7" name="Picture 6">
          <a:extLst>
            <a:ext uri="{FF2B5EF4-FFF2-40B4-BE49-F238E27FC236}">
              <a16:creationId xmlns:a16="http://schemas.microsoft.com/office/drawing/2014/main" id="{D17CEB13-42D6-487D-9E58-DC28524370D9}"/>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3541619"/>
          <a:ext cx="228632" cy="179879"/>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168673</xdr:rowOff>
    </xdr:to>
    <xdr:pic>
      <xdr:nvPicPr>
        <xdr:cNvPr id="8" name="Picture 7">
          <a:extLst>
            <a:ext uri="{FF2B5EF4-FFF2-40B4-BE49-F238E27FC236}">
              <a16:creationId xmlns:a16="http://schemas.microsoft.com/office/drawing/2014/main" id="{FDFA06AE-2F5B-4811-BD3A-60A3A64E94FF}"/>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3541619"/>
          <a:ext cx="228632" cy="179879"/>
        </a:xfrm>
        <a:prstGeom prst="rect">
          <a:avLst/>
        </a:prstGeom>
      </xdr:spPr>
    </xdr:pic>
    <xdr:clientData/>
  </xdr:twoCellAnchor>
  <xdr:twoCellAnchor editAs="oneCell">
    <xdr:from>
      <xdr:col>2</xdr:col>
      <xdr:colOff>56030</xdr:colOff>
      <xdr:row>8</xdr:row>
      <xdr:rowOff>22412</xdr:rowOff>
    </xdr:from>
    <xdr:to>
      <xdr:col>3</xdr:col>
      <xdr:colOff>2538863</xdr:colOff>
      <xdr:row>14</xdr:row>
      <xdr:rowOff>5043</xdr:rowOff>
    </xdr:to>
    <xdr:pic>
      <xdr:nvPicPr>
        <xdr:cNvPr id="9" name="Picture 8">
          <a:extLst>
            <a:ext uri="{FF2B5EF4-FFF2-40B4-BE49-F238E27FC236}">
              <a16:creationId xmlns:a16="http://schemas.microsoft.com/office/drawing/2014/main" id="{4E939E5E-6D48-4DB6-A6AA-880CD3DBAE6B}"/>
            </a:ext>
          </a:extLst>
        </xdr:cNvPr>
        <xdr:cNvPicPr>
          <a:picLocks noChangeAspect="1"/>
        </xdr:cNvPicPr>
      </xdr:nvPicPr>
      <xdr:blipFill>
        <a:blip xmlns:r="http://schemas.openxmlformats.org/officeDocument/2006/relationships" r:embed="rId5"/>
        <a:stretch>
          <a:fillRect/>
        </a:stretch>
      </xdr:blipFill>
      <xdr:spPr>
        <a:xfrm>
          <a:off x="1151405" y="1670237"/>
          <a:ext cx="6121383" cy="183216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oneCellAnchor>
    <xdr:from>
      <xdr:col>2</xdr:col>
      <xdr:colOff>972911</xdr:colOff>
      <xdr:row>53</xdr:row>
      <xdr:rowOff>145676</xdr:rowOff>
    </xdr:from>
    <xdr:ext cx="1285875" cy="505430"/>
    <xdr:pic>
      <xdr:nvPicPr>
        <xdr:cNvPr id="2" name="Picture 1">
          <a:extLst>
            <a:ext uri="{FF2B5EF4-FFF2-40B4-BE49-F238E27FC236}">
              <a16:creationId xmlns:a16="http://schemas.microsoft.com/office/drawing/2014/main" id="{CFEA68DA-266B-4E97-9EAD-4458D20C5B67}"/>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10908926"/>
          <a:ext cx="1285875" cy="505430"/>
        </a:xfrm>
        <a:prstGeom prst="rect">
          <a:avLst/>
        </a:prstGeom>
      </xdr:spPr>
    </xdr:pic>
    <xdr:clientData/>
  </xdr:oneCellAnchor>
  <xdr:twoCellAnchor editAs="oneCell">
    <xdr:from>
      <xdr:col>3</xdr:col>
      <xdr:colOff>1512389</xdr:colOff>
      <xdr:row>30</xdr:row>
      <xdr:rowOff>47467</xdr:rowOff>
    </xdr:from>
    <xdr:to>
      <xdr:col>3</xdr:col>
      <xdr:colOff>1899546</xdr:colOff>
      <xdr:row>31</xdr:row>
      <xdr:rowOff>19274</xdr:rowOff>
    </xdr:to>
    <xdr:pic>
      <xdr:nvPicPr>
        <xdr:cNvPr id="3" name="Picture 2">
          <a:extLst>
            <a:ext uri="{FF2B5EF4-FFF2-40B4-BE49-F238E27FC236}">
              <a16:creationId xmlns:a16="http://schemas.microsoft.com/office/drawing/2014/main" id="{144B063C-7C6E-48D6-BAB5-AB660D85CF4B}"/>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6067267"/>
          <a:ext cx="387157" cy="333757"/>
        </a:xfrm>
        <a:prstGeom prst="rect">
          <a:avLst/>
        </a:prstGeom>
      </xdr:spPr>
    </xdr:pic>
    <xdr:clientData/>
  </xdr:twoCellAnchor>
  <xdr:twoCellAnchor editAs="oneCell">
    <xdr:from>
      <xdr:col>2</xdr:col>
      <xdr:colOff>1455723</xdr:colOff>
      <xdr:row>41</xdr:row>
      <xdr:rowOff>99013</xdr:rowOff>
    </xdr:from>
    <xdr:to>
      <xdr:col>2</xdr:col>
      <xdr:colOff>2370123</xdr:colOff>
      <xdr:row>43</xdr:row>
      <xdr:rowOff>17752</xdr:rowOff>
    </xdr:to>
    <xdr:pic>
      <xdr:nvPicPr>
        <xdr:cNvPr id="4" name="Picture 3">
          <a:extLst>
            <a:ext uri="{FF2B5EF4-FFF2-40B4-BE49-F238E27FC236}">
              <a16:creationId xmlns:a16="http://schemas.microsoft.com/office/drawing/2014/main" id="{EBD9B8D3-9ECA-4CEA-B425-5F32BB8D3E54}"/>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8385763"/>
          <a:ext cx="914400" cy="501445"/>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168673</xdr:rowOff>
    </xdr:to>
    <xdr:pic>
      <xdr:nvPicPr>
        <xdr:cNvPr id="7" name="Picture 6">
          <a:extLst>
            <a:ext uri="{FF2B5EF4-FFF2-40B4-BE49-F238E27FC236}">
              <a16:creationId xmlns:a16="http://schemas.microsoft.com/office/drawing/2014/main" id="{F17F720D-953B-4D5D-9D79-309AB345FF75}"/>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3484469"/>
          <a:ext cx="228632" cy="179879"/>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168673</xdr:rowOff>
    </xdr:to>
    <xdr:pic>
      <xdr:nvPicPr>
        <xdr:cNvPr id="8" name="Picture 7">
          <a:extLst>
            <a:ext uri="{FF2B5EF4-FFF2-40B4-BE49-F238E27FC236}">
              <a16:creationId xmlns:a16="http://schemas.microsoft.com/office/drawing/2014/main" id="{48CEE50F-5811-4111-BF34-1A1D69BA59D3}"/>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3484469"/>
          <a:ext cx="228632" cy="179879"/>
        </a:xfrm>
        <a:prstGeom prst="rect">
          <a:avLst/>
        </a:prstGeom>
      </xdr:spPr>
    </xdr:pic>
    <xdr:clientData/>
  </xdr:twoCellAnchor>
  <xdr:twoCellAnchor editAs="oneCell">
    <xdr:from>
      <xdr:col>2</xdr:col>
      <xdr:colOff>56030</xdr:colOff>
      <xdr:row>8</xdr:row>
      <xdr:rowOff>22412</xdr:rowOff>
    </xdr:from>
    <xdr:to>
      <xdr:col>3</xdr:col>
      <xdr:colOff>2538863</xdr:colOff>
      <xdr:row>13</xdr:row>
      <xdr:rowOff>173131</xdr:rowOff>
    </xdr:to>
    <xdr:pic>
      <xdr:nvPicPr>
        <xdr:cNvPr id="9" name="Picture 8">
          <a:extLst>
            <a:ext uri="{FF2B5EF4-FFF2-40B4-BE49-F238E27FC236}">
              <a16:creationId xmlns:a16="http://schemas.microsoft.com/office/drawing/2014/main" id="{4BAFD9B0-8A9E-4867-A16B-D42585D4B2FE}"/>
            </a:ext>
          </a:extLst>
        </xdr:cNvPr>
        <xdr:cNvPicPr>
          <a:picLocks noChangeAspect="1"/>
        </xdr:cNvPicPr>
      </xdr:nvPicPr>
      <xdr:blipFill>
        <a:blip xmlns:r="http://schemas.openxmlformats.org/officeDocument/2006/relationships" r:embed="rId5"/>
        <a:stretch>
          <a:fillRect/>
        </a:stretch>
      </xdr:blipFill>
      <xdr:spPr>
        <a:xfrm>
          <a:off x="1151405" y="1670237"/>
          <a:ext cx="6121383" cy="183048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C21A393F-D663-4789-B512-C865CC419CC5}"/>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8546726"/>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19274</xdr:rowOff>
    </xdr:to>
    <xdr:pic>
      <xdr:nvPicPr>
        <xdr:cNvPr id="3" name="Picture 2">
          <a:extLst>
            <a:ext uri="{FF2B5EF4-FFF2-40B4-BE49-F238E27FC236}">
              <a16:creationId xmlns:a16="http://schemas.microsoft.com/office/drawing/2014/main" id="{B5238262-70B3-4A11-8D9A-11241A86665F}"/>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610067"/>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B7118C2C-FB60-4747-BBD4-205954896395}"/>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6976063"/>
          <a:ext cx="914400" cy="501445"/>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9" name="Picture 8">
          <a:extLst>
            <a:ext uri="{FF2B5EF4-FFF2-40B4-BE49-F238E27FC236}">
              <a16:creationId xmlns:a16="http://schemas.microsoft.com/office/drawing/2014/main" id="{A2619111-7C85-499E-9155-2F3040D4A6A9}"/>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5785037"/>
          <a:ext cx="190527" cy="200053"/>
        </a:xfrm>
        <a:prstGeom prst="rect">
          <a:avLst/>
        </a:prstGeom>
      </xdr:spPr>
    </xdr:pic>
    <xdr:clientData/>
  </xdr:twoCellAnchor>
  <xdr:twoCellAnchor editAs="oneCell">
    <xdr:from>
      <xdr:col>2</xdr:col>
      <xdr:colOff>33619</xdr:colOff>
      <xdr:row>8</xdr:row>
      <xdr:rowOff>33618</xdr:rowOff>
    </xdr:from>
    <xdr:to>
      <xdr:col>3</xdr:col>
      <xdr:colOff>3855324</xdr:colOff>
      <xdr:row>13</xdr:row>
      <xdr:rowOff>604004</xdr:rowOff>
    </xdr:to>
    <xdr:pic>
      <xdr:nvPicPr>
        <xdr:cNvPr id="10" name="Picture 9">
          <a:extLst>
            <a:ext uri="{FF2B5EF4-FFF2-40B4-BE49-F238E27FC236}">
              <a16:creationId xmlns:a16="http://schemas.microsoft.com/office/drawing/2014/main" id="{D072C3BC-1957-45E0-8440-8CDB6EEBBD44}"/>
            </a:ext>
          </a:extLst>
        </xdr:cNvPr>
        <xdr:cNvPicPr>
          <a:picLocks noChangeAspect="1"/>
        </xdr:cNvPicPr>
      </xdr:nvPicPr>
      <xdr:blipFill>
        <a:blip xmlns:r="http://schemas.openxmlformats.org/officeDocument/2006/relationships" r:embed="rId5"/>
        <a:stretch>
          <a:fillRect/>
        </a:stretch>
      </xdr:blipFill>
      <xdr:spPr>
        <a:xfrm>
          <a:off x="1128994" y="1681443"/>
          <a:ext cx="7590243" cy="40593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33618</xdr:colOff>
      <xdr:row>7</xdr:row>
      <xdr:rowOff>67235</xdr:rowOff>
    </xdr:from>
    <xdr:to>
      <xdr:col>4</xdr:col>
      <xdr:colOff>241970</xdr:colOff>
      <xdr:row>11</xdr:row>
      <xdr:rowOff>19710</xdr:rowOff>
    </xdr:to>
    <xdr:pic>
      <xdr:nvPicPr>
        <xdr:cNvPr id="3" name="Picture 2">
          <a:extLst>
            <a:ext uri="{FF2B5EF4-FFF2-40B4-BE49-F238E27FC236}">
              <a16:creationId xmlns:a16="http://schemas.microsoft.com/office/drawing/2014/main" id="{DA068341-405A-444B-A32A-1A37CE0C2C0D}"/>
            </a:ext>
          </a:extLst>
        </xdr:cNvPr>
        <xdr:cNvPicPr>
          <a:picLocks noChangeAspect="1"/>
        </xdr:cNvPicPr>
      </xdr:nvPicPr>
      <xdr:blipFill>
        <a:blip xmlns:r="http://schemas.openxmlformats.org/officeDocument/2006/relationships" r:embed="rId1"/>
        <a:stretch>
          <a:fillRect/>
        </a:stretch>
      </xdr:blipFill>
      <xdr:spPr>
        <a:xfrm>
          <a:off x="1131794" y="1143000"/>
          <a:ext cx="3458058" cy="71447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5564EC5A-8376-48BE-9B24-CAC9CC6FF4BD}"/>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8546726"/>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19273</xdr:rowOff>
    </xdr:to>
    <xdr:pic>
      <xdr:nvPicPr>
        <xdr:cNvPr id="3" name="Picture 2">
          <a:extLst>
            <a:ext uri="{FF2B5EF4-FFF2-40B4-BE49-F238E27FC236}">
              <a16:creationId xmlns:a16="http://schemas.microsoft.com/office/drawing/2014/main" id="{529F28C8-C482-423E-B3BD-F1EFBD48506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610067"/>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17753</xdr:rowOff>
    </xdr:to>
    <xdr:pic>
      <xdr:nvPicPr>
        <xdr:cNvPr id="4" name="Picture 3">
          <a:extLst>
            <a:ext uri="{FF2B5EF4-FFF2-40B4-BE49-F238E27FC236}">
              <a16:creationId xmlns:a16="http://schemas.microsoft.com/office/drawing/2014/main" id="{69623879-1DB7-415E-92D0-A29EFD3F2DCD}"/>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6976063"/>
          <a:ext cx="914400" cy="501445"/>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9" name="Picture 8">
          <a:extLst>
            <a:ext uri="{FF2B5EF4-FFF2-40B4-BE49-F238E27FC236}">
              <a16:creationId xmlns:a16="http://schemas.microsoft.com/office/drawing/2014/main" id="{46395C2B-2747-4FAC-BEB5-818B1F1C548D}"/>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5785037"/>
          <a:ext cx="190527" cy="200053"/>
        </a:xfrm>
        <a:prstGeom prst="rect">
          <a:avLst/>
        </a:prstGeom>
      </xdr:spPr>
    </xdr:pic>
    <xdr:clientData/>
  </xdr:twoCellAnchor>
  <xdr:twoCellAnchor editAs="oneCell">
    <xdr:from>
      <xdr:col>2</xdr:col>
      <xdr:colOff>33619</xdr:colOff>
      <xdr:row>8</xdr:row>
      <xdr:rowOff>33618</xdr:rowOff>
    </xdr:from>
    <xdr:to>
      <xdr:col>3</xdr:col>
      <xdr:colOff>3713010</xdr:colOff>
      <xdr:row>13</xdr:row>
      <xdr:rowOff>545173</xdr:rowOff>
    </xdr:to>
    <xdr:pic>
      <xdr:nvPicPr>
        <xdr:cNvPr id="10" name="Picture 9">
          <a:extLst>
            <a:ext uri="{FF2B5EF4-FFF2-40B4-BE49-F238E27FC236}">
              <a16:creationId xmlns:a16="http://schemas.microsoft.com/office/drawing/2014/main" id="{C367AF20-4A78-49AE-B0E1-ED1B1F3F96CA}"/>
            </a:ext>
          </a:extLst>
        </xdr:cNvPr>
        <xdr:cNvPicPr>
          <a:picLocks noChangeAspect="1"/>
        </xdr:cNvPicPr>
      </xdr:nvPicPr>
      <xdr:blipFill>
        <a:blip xmlns:r="http://schemas.openxmlformats.org/officeDocument/2006/relationships" r:embed="rId5"/>
        <a:stretch>
          <a:fillRect/>
        </a:stretch>
      </xdr:blipFill>
      <xdr:spPr>
        <a:xfrm>
          <a:off x="1128994" y="1681443"/>
          <a:ext cx="7593605" cy="405653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3ED729A3-E787-4BCB-BD85-7EB31656ED8F}"/>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8546726"/>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19274</xdr:rowOff>
    </xdr:to>
    <xdr:pic>
      <xdr:nvPicPr>
        <xdr:cNvPr id="3" name="Picture 2">
          <a:extLst>
            <a:ext uri="{FF2B5EF4-FFF2-40B4-BE49-F238E27FC236}">
              <a16:creationId xmlns:a16="http://schemas.microsoft.com/office/drawing/2014/main" id="{7BA0688A-589E-4C16-B084-5C4AC7AEA3DB}"/>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610067"/>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086B1592-7D01-4F5F-A9D2-37D1589789A6}"/>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6976063"/>
          <a:ext cx="914400" cy="501445"/>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10" name="Picture 9">
          <a:extLst>
            <a:ext uri="{FF2B5EF4-FFF2-40B4-BE49-F238E27FC236}">
              <a16:creationId xmlns:a16="http://schemas.microsoft.com/office/drawing/2014/main" id="{EBE68867-04CC-466D-9AC5-FF0CEB0AA8C4}"/>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5832662"/>
          <a:ext cx="190527" cy="200053"/>
        </a:xfrm>
        <a:prstGeom prst="rect">
          <a:avLst/>
        </a:prstGeom>
      </xdr:spPr>
    </xdr:pic>
    <xdr:clientData/>
  </xdr:twoCellAnchor>
  <xdr:twoCellAnchor editAs="oneCell">
    <xdr:from>
      <xdr:col>2</xdr:col>
      <xdr:colOff>33619</xdr:colOff>
      <xdr:row>8</xdr:row>
      <xdr:rowOff>33618</xdr:rowOff>
    </xdr:from>
    <xdr:to>
      <xdr:col>3</xdr:col>
      <xdr:colOff>4003243</xdr:colOff>
      <xdr:row>13</xdr:row>
      <xdr:rowOff>601203</xdr:rowOff>
    </xdr:to>
    <xdr:pic>
      <xdr:nvPicPr>
        <xdr:cNvPr id="11" name="Picture 10">
          <a:extLst>
            <a:ext uri="{FF2B5EF4-FFF2-40B4-BE49-F238E27FC236}">
              <a16:creationId xmlns:a16="http://schemas.microsoft.com/office/drawing/2014/main" id="{E078F326-BA1A-423F-9262-EDD0E04CDF6C}"/>
            </a:ext>
          </a:extLst>
        </xdr:cNvPr>
        <xdr:cNvPicPr>
          <a:picLocks noChangeAspect="1"/>
        </xdr:cNvPicPr>
      </xdr:nvPicPr>
      <xdr:blipFill>
        <a:blip xmlns:r="http://schemas.openxmlformats.org/officeDocument/2006/relationships" r:embed="rId5"/>
        <a:stretch>
          <a:fillRect/>
        </a:stretch>
      </xdr:blipFill>
      <xdr:spPr>
        <a:xfrm>
          <a:off x="1128994" y="1681443"/>
          <a:ext cx="7603691" cy="404533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7437DBA4-2F92-4CAE-8D72-20C1B12198E8}"/>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8546726"/>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19273</xdr:rowOff>
    </xdr:to>
    <xdr:pic>
      <xdr:nvPicPr>
        <xdr:cNvPr id="3" name="Picture 2">
          <a:extLst>
            <a:ext uri="{FF2B5EF4-FFF2-40B4-BE49-F238E27FC236}">
              <a16:creationId xmlns:a16="http://schemas.microsoft.com/office/drawing/2014/main" id="{76B1BF5D-CD6E-4C0F-8E5D-093A693C124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610067"/>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AFE5AADF-B0C2-4F46-BEB1-54513DC35C4E}"/>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6976063"/>
          <a:ext cx="914400" cy="501445"/>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9" name="Picture 8">
          <a:extLst>
            <a:ext uri="{FF2B5EF4-FFF2-40B4-BE49-F238E27FC236}">
              <a16:creationId xmlns:a16="http://schemas.microsoft.com/office/drawing/2014/main" id="{254331FA-5290-4620-BFB0-F75D431A059E}"/>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5765987"/>
          <a:ext cx="190527" cy="200053"/>
        </a:xfrm>
        <a:prstGeom prst="rect">
          <a:avLst/>
        </a:prstGeom>
      </xdr:spPr>
    </xdr:pic>
    <xdr:clientData/>
  </xdr:twoCellAnchor>
  <xdr:twoCellAnchor editAs="oneCell">
    <xdr:from>
      <xdr:col>2</xdr:col>
      <xdr:colOff>22413</xdr:colOff>
      <xdr:row>8</xdr:row>
      <xdr:rowOff>22412</xdr:rowOff>
    </xdr:from>
    <xdr:to>
      <xdr:col>3</xdr:col>
      <xdr:colOff>3996520</xdr:colOff>
      <xdr:row>13</xdr:row>
      <xdr:rowOff>601763</xdr:rowOff>
    </xdr:to>
    <xdr:pic>
      <xdr:nvPicPr>
        <xdr:cNvPr id="10" name="Picture 9">
          <a:extLst>
            <a:ext uri="{FF2B5EF4-FFF2-40B4-BE49-F238E27FC236}">
              <a16:creationId xmlns:a16="http://schemas.microsoft.com/office/drawing/2014/main" id="{245DB2DF-8160-4B67-8B58-3C9E2C04235B}"/>
            </a:ext>
          </a:extLst>
        </xdr:cNvPr>
        <xdr:cNvPicPr>
          <a:picLocks noChangeAspect="1"/>
        </xdr:cNvPicPr>
      </xdr:nvPicPr>
      <xdr:blipFill>
        <a:blip xmlns:r="http://schemas.openxmlformats.org/officeDocument/2006/relationships" r:embed="rId5"/>
        <a:stretch>
          <a:fillRect/>
        </a:stretch>
      </xdr:blipFill>
      <xdr:spPr>
        <a:xfrm>
          <a:off x="1120589" y="1658471"/>
          <a:ext cx="7616019" cy="403076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ED7A77C3-2B7A-4000-919B-4EA160283C6F}"/>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8546726"/>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19273</xdr:rowOff>
    </xdr:to>
    <xdr:pic>
      <xdr:nvPicPr>
        <xdr:cNvPr id="3" name="Picture 2">
          <a:extLst>
            <a:ext uri="{FF2B5EF4-FFF2-40B4-BE49-F238E27FC236}">
              <a16:creationId xmlns:a16="http://schemas.microsoft.com/office/drawing/2014/main" id="{8A225B8B-BEAC-4EE0-8957-4C9A72EFDD5D}"/>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610067"/>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E94B483F-2A5F-4F25-A41A-76069E29FCE8}"/>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6976063"/>
          <a:ext cx="914400" cy="501445"/>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9" name="Picture 8">
          <a:extLst>
            <a:ext uri="{FF2B5EF4-FFF2-40B4-BE49-F238E27FC236}">
              <a16:creationId xmlns:a16="http://schemas.microsoft.com/office/drawing/2014/main" id="{9BD47731-26AD-4DEF-BD48-7811E4F32C5C}"/>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5746937"/>
          <a:ext cx="190527" cy="200053"/>
        </a:xfrm>
        <a:prstGeom prst="rect">
          <a:avLst/>
        </a:prstGeom>
      </xdr:spPr>
    </xdr:pic>
    <xdr:clientData/>
  </xdr:twoCellAnchor>
  <xdr:twoCellAnchor editAs="oneCell">
    <xdr:from>
      <xdr:col>2</xdr:col>
      <xdr:colOff>22413</xdr:colOff>
      <xdr:row>8</xdr:row>
      <xdr:rowOff>22412</xdr:rowOff>
    </xdr:from>
    <xdr:to>
      <xdr:col>3</xdr:col>
      <xdr:colOff>3642415</xdr:colOff>
      <xdr:row>13</xdr:row>
      <xdr:rowOff>594479</xdr:rowOff>
    </xdr:to>
    <xdr:pic>
      <xdr:nvPicPr>
        <xdr:cNvPr id="10" name="Picture 9">
          <a:extLst>
            <a:ext uri="{FF2B5EF4-FFF2-40B4-BE49-F238E27FC236}">
              <a16:creationId xmlns:a16="http://schemas.microsoft.com/office/drawing/2014/main" id="{CFB25BBA-BCA6-4EFC-940A-80F2D8A41AD8}"/>
            </a:ext>
          </a:extLst>
        </xdr:cNvPr>
        <xdr:cNvPicPr>
          <a:picLocks noChangeAspect="1"/>
        </xdr:cNvPicPr>
      </xdr:nvPicPr>
      <xdr:blipFill>
        <a:blip xmlns:r="http://schemas.openxmlformats.org/officeDocument/2006/relationships" r:embed="rId5"/>
        <a:stretch>
          <a:fillRect/>
        </a:stretch>
      </xdr:blipFill>
      <xdr:spPr>
        <a:xfrm>
          <a:off x="1117788" y="1670237"/>
          <a:ext cx="7612657" cy="402740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9B71D531-6D05-4F7E-8E1A-5DACD2C776D7}"/>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8546726"/>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19274</xdr:rowOff>
    </xdr:to>
    <xdr:pic>
      <xdr:nvPicPr>
        <xdr:cNvPr id="3" name="Picture 2">
          <a:extLst>
            <a:ext uri="{FF2B5EF4-FFF2-40B4-BE49-F238E27FC236}">
              <a16:creationId xmlns:a16="http://schemas.microsoft.com/office/drawing/2014/main" id="{799788B4-B0C0-4F0E-AC5C-C2440145DB74}"/>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610067"/>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7F802E3A-BCFC-44AD-AE1A-1AB577EF4273}"/>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6976063"/>
          <a:ext cx="914400" cy="501445"/>
        </a:xfrm>
        <a:prstGeom prst="rect">
          <a:avLst/>
        </a:prstGeom>
      </xdr:spPr>
    </xdr:pic>
    <xdr:clientData/>
  </xdr:twoCellAnchor>
  <xdr:twoCellAnchor editAs="oneCell">
    <xdr:from>
      <xdr:col>2</xdr:col>
      <xdr:colOff>257735</xdr:colOff>
      <xdr:row>11</xdr:row>
      <xdr:rowOff>134473</xdr:rowOff>
    </xdr:from>
    <xdr:to>
      <xdr:col>2</xdr:col>
      <xdr:colOff>3144213</xdr:colOff>
      <xdr:row>13</xdr:row>
      <xdr:rowOff>149669</xdr:rowOff>
    </xdr:to>
    <xdr:pic>
      <xdr:nvPicPr>
        <xdr:cNvPr id="5" name="Picture 4">
          <a:extLst>
            <a:ext uri="{FF2B5EF4-FFF2-40B4-BE49-F238E27FC236}">
              <a16:creationId xmlns:a16="http://schemas.microsoft.com/office/drawing/2014/main" id="{18521443-B6AD-4CC1-BB25-23C71855B916}"/>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53110" y="2353798"/>
          <a:ext cx="2886478" cy="481921"/>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6" name="Picture 5">
          <a:extLst>
            <a:ext uri="{FF2B5EF4-FFF2-40B4-BE49-F238E27FC236}">
              <a16:creationId xmlns:a16="http://schemas.microsoft.com/office/drawing/2014/main" id="{7F819706-FAFF-41B0-97F7-4F4C90F9D09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97934" y="3337112"/>
          <a:ext cx="190527" cy="200053"/>
        </a:xfrm>
        <a:prstGeom prst="rect">
          <a:avLst/>
        </a:prstGeom>
      </xdr:spPr>
    </xdr:pic>
    <xdr:clientData/>
  </xdr:twoCellAnchor>
  <xdr:twoCellAnchor editAs="oneCell">
    <xdr:from>
      <xdr:col>2</xdr:col>
      <xdr:colOff>257735</xdr:colOff>
      <xdr:row>8</xdr:row>
      <xdr:rowOff>179294</xdr:rowOff>
    </xdr:from>
    <xdr:to>
      <xdr:col>2</xdr:col>
      <xdr:colOff>3182318</xdr:colOff>
      <xdr:row>10</xdr:row>
      <xdr:rowOff>179347</xdr:rowOff>
    </xdr:to>
    <xdr:pic>
      <xdr:nvPicPr>
        <xdr:cNvPr id="7" name="Picture 6">
          <a:extLst>
            <a:ext uri="{FF2B5EF4-FFF2-40B4-BE49-F238E27FC236}">
              <a16:creationId xmlns:a16="http://schemas.microsoft.com/office/drawing/2014/main" id="{C1ABC32C-72D2-477A-8834-E7176D03D3DC}"/>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1353110" y="1827119"/>
          <a:ext cx="2924583" cy="381053"/>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2DCB176D-A572-470A-B34E-8613562D0FD2}"/>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8546726"/>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19274</xdr:rowOff>
    </xdr:to>
    <xdr:pic>
      <xdr:nvPicPr>
        <xdr:cNvPr id="3" name="Picture 2">
          <a:extLst>
            <a:ext uri="{FF2B5EF4-FFF2-40B4-BE49-F238E27FC236}">
              <a16:creationId xmlns:a16="http://schemas.microsoft.com/office/drawing/2014/main" id="{79BF2CB9-1A99-47DF-B880-4F7A09E2AA0B}"/>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610067"/>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B7620EB2-4BD6-4883-9BE1-201EF38D1199}"/>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6976063"/>
          <a:ext cx="914400" cy="501445"/>
        </a:xfrm>
        <a:prstGeom prst="rect">
          <a:avLst/>
        </a:prstGeom>
      </xdr:spPr>
    </xdr:pic>
    <xdr:clientData/>
  </xdr:twoCellAnchor>
  <xdr:twoCellAnchor editAs="oneCell">
    <xdr:from>
      <xdr:col>2</xdr:col>
      <xdr:colOff>257735</xdr:colOff>
      <xdr:row>11</xdr:row>
      <xdr:rowOff>134473</xdr:rowOff>
    </xdr:from>
    <xdr:to>
      <xdr:col>2</xdr:col>
      <xdr:colOff>3144213</xdr:colOff>
      <xdr:row>13</xdr:row>
      <xdr:rowOff>149669</xdr:rowOff>
    </xdr:to>
    <xdr:pic>
      <xdr:nvPicPr>
        <xdr:cNvPr id="5" name="Picture 4">
          <a:extLst>
            <a:ext uri="{FF2B5EF4-FFF2-40B4-BE49-F238E27FC236}">
              <a16:creationId xmlns:a16="http://schemas.microsoft.com/office/drawing/2014/main" id="{6685FDB9-B75F-4B66-A916-29F5B0E62187}"/>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53110" y="2353798"/>
          <a:ext cx="2886478" cy="481921"/>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6" name="Picture 5">
          <a:extLst>
            <a:ext uri="{FF2B5EF4-FFF2-40B4-BE49-F238E27FC236}">
              <a16:creationId xmlns:a16="http://schemas.microsoft.com/office/drawing/2014/main" id="{B4DB0433-4732-496B-B86D-31C6EF46A1A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97934" y="3337112"/>
          <a:ext cx="190527" cy="200053"/>
        </a:xfrm>
        <a:prstGeom prst="rect">
          <a:avLst/>
        </a:prstGeom>
      </xdr:spPr>
    </xdr:pic>
    <xdr:clientData/>
  </xdr:twoCellAnchor>
  <xdr:twoCellAnchor editAs="oneCell">
    <xdr:from>
      <xdr:col>2</xdr:col>
      <xdr:colOff>257735</xdr:colOff>
      <xdr:row>8</xdr:row>
      <xdr:rowOff>179294</xdr:rowOff>
    </xdr:from>
    <xdr:to>
      <xdr:col>2</xdr:col>
      <xdr:colOff>3182318</xdr:colOff>
      <xdr:row>10</xdr:row>
      <xdr:rowOff>179347</xdr:rowOff>
    </xdr:to>
    <xdr:pic>
      <xdr:nvPicPr>
        <xdr:cNvPr id="7" name="Picture 6">
          <a:extLst>
            <a:ext uri="{FF2B5EF4-FFF2-40B4-BE49-F238E27FC236}">
              <a16:creationId xmlns:a16="http://schemas.microsoft.com/office/drawing/2014/main" id="{CA62232A-F386-4271-8D67-6B7621C6CB61}"/>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1353110" y="1827119"/>
          <a:ext cx="2924583" cy="381053"/>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40CC10F6-A0B6-4506-80BC-2F1B777E5E9F}"/>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8546726"/>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19274</xdr:rowOff>
    </xdr:to>
    <xdr:pic>
      <xdr:nvPicPr>
        <xdr:cNvPr id="3" name="Picture 2">
          <a:extLst>
            <a:ext uri="{FF2B5EF4-FFF2-40B4-BE49-F238E27FC236}">
              <a16:creationId xmlns:a16="http://schemas.microsoft.com/office/drawing/2014/main" id="{CA781923-CBA0-4B67-BAA6-7A043EA7F7D6}"/>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610067"/>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D20F8A08-A9F1-4949-B769-AC44CF218EA7}"/>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6976063"/>
          <a:ext cx="914400" cy="501445"/>
        </a:xfrm>
        <a:prstGeom prst="rect">
          <a:avLst/>
        </a:prstGeom>
      </xdr:spPr>
    </xdr:pic>
    <xdr:clientData/>
  </xdr:twoCellAnchor>
  <xdr:twoCellAnchor editAs="oneCell">
    <xdr:from>
      <xdr:col>2</xdr:col>
      <xdr:colOff>257735</xdr:colOff>
      <xdr:row>11</xdr:row>
      <xdr:rowOff>134473</xdr:rowOff>
    </xdr:from>
    <xdr:to>
      <xdr:col>2</xdr:col>
      <xdr:colOff>3144213</xdr:colOff>
      <xdr:row>13</xdr:row>
      <xdr:rowOff>149669</xdr:rowOff>
    </xdr:to>
    <xdr:pic>
      <xdr:nvPicPr>
        <xdr:cNvPr id="5" name="Picture 4">
          <a:extLst>
            <a:ext uri="{FF2B5EF4-FFF2-40B4-BE49-F238E27FC236}">
              <a16:creationId xmlns:a16="http://schemas.microsoft.com/office/drawing/2014/main" id="{9BA5670B-2BEE-4B79-A57D-DE36D837C52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53110" y="2353798"/>
          <a:ext cx="2886478" cy="481921"/>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6" name="Picture 5">
          <a:extLst>
            <a:ext uri="{FF2B5EF4-FFF2-40B4-BE49-F238E27FC236}">
              <a16:creationId xmlns:a16="http://schemas.microsoft.com/office/drawing/2014/main" id="{05747187-2E42-4F76-B529-AABC7ACC6C8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97934" y="3337112"/>
          <a:ext cx="190527" cy="200053"/>
        </a:xfrm>
        <a:prstGeom prst="rect">
          <a:avLst/>
        </a:prstGeom>
      </xdr:spPr>
    </xdr:pic>
    <xdr:clientData/>
  </xdr:twoCellAnchor>
  <xdr:twoCellAnchor editAs="oneCell">
    <xdr:from>
      <xdr:col>2</xdr:col>
      <xdr:colOff>257735</xdr:colOff>
      <xdr:row>8</xdr:row>
      <xdr:rowOff>179294</xdr:rowOff>
    </xdr:from>
    <xdr:to>
      <xdr:col>2</xdr:col>
      <xdr:colOff>3182318</xdr:colOff>
      <xdr:row>10</xdr:row>
      <xdr:rowOff>179347</xdr:rowOff>
    </xdr:to>
    <xdr:pic>
      <xdr:nvPicPr>
        <xdr:cNvPr id="7" name="Picture 6">
          <a:extLst>
            <a:ext uri="{FF2B5EF4-FFF2-40B4-BE49-F238E27FC236}">
              <a16:creationId xmlns:a16="http://schemas.microsoft.com/office/drawing/2014/main" id="{22AFF493-3472-44C2-BD79-28E006BC0852}"/>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1353110" y="1827119"/>
          <a:ext cx="2924583" cy="381053"/>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4E1F5CD6-384C-46D1-A9F0-70D40E1320D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8546726"/>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19274</xdr:rowOff>
    </xdr:to>
    <xdr:pic>
      <xdr:nvPicPr>
        <xdr:cNvPr id="3" name="Picture 2">
          <a:extLst>
            <a:ext uri="{FF2B5EF4-FFF2-40B4-BE49-F238E27FC236}">
              <a16:creationId xmlns:a16="http://schemas.microsoft.com/office/drawing/2014/main" id="{7727D8CA-AE29-4C57-8C2E-E190B3294A85}"/>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610067"/>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76DAF697-69BB-45A0-BB2B-D02DB3317502}"/>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6976063"/>
          <a:ext cx="914400" cy="501445"/>
        </a:xfrm>
        <a:prstGeom prst="rect">
          <a:avLst/>
        </a:prstGeom>
      </xdr:spPr>
    </xdr:pic>
    <xdr:clientData/>
  </xdr:twoCellAnchor>
  <xdr:twoCellAnchor editAs="oneCell">
    <xdr:from>
      <xdr:col>2</xdr:col>
      <xdr:colOff>257735</xdr:colOff>
      <xdr:row>11</xdr:row>
      <xdr:rowOff>134473</xdr:rowOff>
    </xdr:from>
    <xdr:to>
      <xdr:col>2</xdr:col>
      <xdr:colOff>3144213</xdr:colOff>
      <xdr:row>13</xdr:row>
      <xdr:rowOff>149669</xdr:rowOff>
    </xdr:to>
    <xdr:pic>
      <xdr:nvPicPr>
        <xdr:cNvPr id="5" name="Picture 4">
          <a:extLst>
            <a:ext uri="{FF2B5EF4-FFF2-40B4-BE49-F238E27FC236}">
              <a16:creationId xmlns:a16="http://schemas.microsoft.com/office/drawing/2014/main" id="{DE4C1414-0081-4C20-B105-12F5AC88B8C3}"/>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53110" y="2353798"/>
          <a:ext cx="2886478" cy="481921"/>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6" name="Picture 5">
          <a:extLst>
            <a:ext uri="{FF2B5EF4-FFF2-40B4-BE49-F238E27FC236}">
              <a16:creationId xmlns:a16="http://schemas.microsoft.com/office/drawing/2014/main" id="{F93E9829-793B-489D-A668-411A5EC721BC}"/>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97934" y="3337112"/>
          <a:ext cx="190527" cy="200053"/>
        </a:xfrm>
        <a:prstGeom prst="rect">
          <a:avLst/>
        </a:prstGeom>
      </xdr:spPr>
    </xdr:pic>
    <xdr:clientData/>
  </xdr:twoCellAnchor>
  <xdr:twoCellAnchor editAs="oneCell">
    <xdr:from>
      <xdr:col>2</xdr:col>
      <xdr:colOff>257735</xdr:colOff>
      <xdr:row>8</xdr:row>
      <xdr:rowOff>179294</xdr:rowOff>
    </xdr:from>
    <xdr:to>
      <xdr:col>2</xdr:col>
      <xdr:colOff>3182318</xdr:colOff>
      <xdr:row>10</xdr:row>
      <xdr:rowOff>179347</xdr:rowOff>
    </xdr:to>
    <xdr:pic>
      <xdr:nvPicPr>
        <xdr:cNvPr id="7" name="Picture 6">
          <a:extLst>
            <a:ext uri="{FF2B5EF4-FFF2-40B4-BE49-F238E27FC236}">
              <a16:creationId xmlns:a16="http://schemas.microsoft.com/office/drawing/2014/main" id="{E00A2024-67D7-4547-865C-48742B634A7C}"/>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1353110" y="1827119"/>
          <a:ext cx="2924583" cy="38105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44824</xdr:colOff>
      <xdr:row>7</xdr:row>
      <xdr:rowOff>156882</xdr:rowOff>
    </xdr:from>
    <xdr:to>
      <xdr:col>4</xdr:col>
      <xdr:colOff>1348350</xdr:colOff>
      <xdr:row>13</xdr:row>
      <xdr:rowOff>112058</xdr:rowOff>
    </xdr:to>
    <xdr:pic>
      <xdr:nvPicPr>
        <xdr:cNvPr id="2" name="Picture 1">
          <a:extLst>
            <a:ext uri="{FF2B5EF4-FFF2-40B4-BE49-F238E27FC236}">
              <a16:creationId xmlns:a16="http://schemas.microsoft.com/office/drawing/2014/main" id="{DDACD62C-8225-43F6-A522-F045C2EF9C57}"/>
            </a:ext>
          </a:extLst>
        </xdr:cNvPr>
        <xdr:cNvPicPr>
          <a:picLocks noChangeAspect="1"/>
        </xdr:cNvPicPr>
      </xdr:nvPicPr>
      <xdr:blipFill>
        <a:blip xmlns:r="http://schemas.openxmlformats.org/officeDocument/2006/relationships" r:embed="rId1"/>
        <a:stretch>
          <a:fillRect/>
        </a:stretch>
      </xdr:blipFill>
      <xdr:spPr>
        <a:xfrm>
          <a:off x="1140199" y="1614207"/>
          <a:ext cx="4380101" cy="179350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2</xdr:col>
      <xdr:colOff>33618</xdr:colOff>
      <xdr:row>7</xdr:row>
      <xdr:rowOff>100853</xdr:rowOff>
    </xdr:from>
    <xdr:to>
      <xdr:col>5</xdr:col>
      <xdr:colOff>126137</xdr:colOff>
      <xdr:row>13</xdr:row>
      <xdr:rowOff>-1</xdr:rowOff>
    </xdr:to>
    <xdr:pic>
      <xdr:nvPicPr>
        <xdr:cNvPr id="2" name="Picture 1">
          <a:extLst>
            <a:ext uri="{FF2B5EF4-FFF2-40B4-BE49-F238E27FC236}">
              <a16:creationId xmlns:a16="http://schemas.microsoft.com/office/drawing/2014/main" id="{EA4A0F47-9ADD-4F6B-A75F-2678E21D8FF1}"/>
            </a:ext>
          </a:extLst>
        </xdr:cNvPr>
        <xdr:cNvPicPr>
          <a:picLocks noChangeAspect="1"/>
        </xdr:cNvPicPr>
      </xdr:nvPicPr>
      <xdr:blipFill>
        <a:blip xmlns:r="http://schemas.openxmlformats.org/officeDocument/2006/relationships" r:embed="rId1"/>
        <a:stretch>
          <a:fillRect/>
        </a:stretch>
      </xdr:blipFill>
      <xdr:spPr>
        <a:xfrm>
          <a:off x="1128993" y="1558178"/>
          <a:ext cx="4759769" cy="17374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1688891</xdr:colOff>
      <xdr:row>7</xdr:row>
      <xdr:rowOff>179294</xdr:rowOff>
    </xdr:from>
    <xdr:to>
      <xdr:col>2</xdr:col>
      <xdr:colOff>2102557</xdr:colOff>
      <xdr:row>9</xdr:row>
      <xdr:rowOff>95055</xdr:rowOff>
    </xdr:to>
    <xdr:pic>
      <xdr:nvPicPr>
        <xdr:cNvPr id="2" name="Picture 1">
          <a:extLst>
            <a:ext uri="{FF2B5EF4-FFF2-40B4-BE49-F238E27FC236}">
              <a16:creationId xmlns:a16="http://schemas.microsoft.com/office/drawing/2014/main" id="{53BFB360-F5A6-47CE-9160-4A191AEB9FA1}"/>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787067" y="1255059"/>
          <a:ext cx="413666" cy="296761"/>
        </a:xfrm>
        <a:prstGeom prst="rect">
          <a:avLst/>
        </a:prstGeom>
      </xdr:spPr>
    </xdr:pic>
    <xdr:clientData/>
  </xdr:twoCellAnchor>
  <xdr:twoCellAnchor editAs="oneCell">
    <xdr:from>
      <xdr:col>2</xdr:col>
      <xdr:colOff>1359912</xdr:colOff>
      <xdr:row>12</xdr:row>
      <xdr:rowOff>189656</xdr:rowOff>
    </xdr:from>
    <xdr:to>
      <xdr:col>2</xdr:col>
      <xdr:colOff>1680883</xdr:colOff>
      <xdr:row>14</xdr:row>
      <xdr:rowOff>53244</xdr:rowOff>
    </xdr:to>
    <xdr:pic>
      <xdr:nvPicPr>
        <xdr:cNvPr id="3" name="Picture 2">
          <a:extLst>
            <a:ext uri="{FF2B5EF4-FFF2-40B4-BE49-F238E27FC236}">
              <a16:creationId xmlns:a16="http://schemas.microsoft.com/office/drawing/2014/main" id="{5D3F5937-0C95-44C0-8A83-774FE2149DEE}"/>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458088" y="2632538"/>
          <a:ext cx="320971" cy="412677"/>
        </a:xfrm>
        <a:prstGeom prst="rect">
          <a:avLst/>
        </a:prstGeom>
      </xdr:spPr>
    </xdr:pic>
    <xdr:clientData/>
  </xdr:twoCellAnchor>
  <xdr:twoCellAnchor editAs="oneCell">
    <xdr:from>
      <xdr:col>2</xdr:col>
      <xdr:colOff>1333500</xdr:colOff>
      <xdr:row>16</xdr:row>
      <xdr:rowOff>56030</xdr:rowOff>
    </xdr:from>
    <xdr:to>
      <xdr:col>2</xdr:col>
      <xdr:colOff>1762185</xdr:colOff>
      <xdr:row>16</xdr:row>
      <xdr:rowOff>351346</xdr:rowOff>
    </xdr:to>
    <xdr:pic>
      <xdr:nvPicPr>
        <xdr:cNvPr id="6" name="Picture 5">
          <a:extLst>
            <a:ext uri="{FF2B5EF4-FFF2-40B4-BE49-F238E27FC236}">
              <a16:creationId xmlns:a16="http://schemas.microsoft.com/office/drawing/2014/main" id="{F44551AD-15A0-4066-B3D0-CC4F30085E98}"/>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431676" y="3720354"/>
          <a:ext cx="428685" cy="295316"/>
        </a:xfrm>
        <a:prstGeom prst="rect">
          <a:avLst/>
        </a:prstGeom>
      </xdr:spPr>
    </xdr:pic>
    <xdr:clientData/>
  </xdr:twoCellAnchor>
  <xdr:twoCellAnchor editAs="oneCell">
    <xdr:from>
      <xdr:col>2</xdr:col>
      <xdr:colOff>1232647</xdr:colOff>
      <xdr:row>14</xdr:row>
      <xdr:rowOff>56029</xdr:rowOff>
    </xdr:from>
    <xdr:to>
      <xdr:col>2</xdr:col>
      <xdr:colOff>1670858</xdr:colOff>
      <xdr:row>15</xdr:row>
      <xdr:rowOff>4540</xdr:rowOff>
    </xdr:to>
    <xdr:pic>
      <xdr:nvPicPr>
        <xdr:cNvPr id="7" name="Picture 6">
          <a:extLst>
            <a:ext uri="{FF2B5EF4-FFF2-40B4-BE49-F238E27FC236}">
              <a16:creationId xmlns:a16="http://schemas.microsoft.com/office/drawing/2014/main" id="{601F15D8-9626-4AA4-B837-E36565517273}"/>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30823" y="3048000"/>
          <a:ext cx="438211" cy="419158"/>
        </a:xfrm>
        <a:prstGeom prst="rect">
          <a:avLst/>
        </a:prstGeom>
      </xdr:spPr>
    </xdr:pic>
    <xdr:clientData/>
  </xdr:twoCellAnchor>
  <xdr:twoCellAnchor editAs="oneCell">
    <xdr:from>
      <xdr:col>2</xdr:col>
      <xdr:colOff>1131795</xdr:colOff>
      <xdr:row>23</xdr:row>
      <xdr:rowOff>33618</xdr:rowOff>
    </xdr:from>
    <xdr:to>
      <xdr:col>2</xdr:col>
      <xdr:colOff>1951059</xdr:colOff>
      <xdr:row>24</xdr:row>
      <xdr:rowOff>5092</xdr:rowOff>
    </xdr:to>
    <xdr:pic>
      <xdr:nvPicPr>
        <xdr:cNvPr id="8" name="Picture 7">
          <a:extLst>
            <a:ext uri="{FF2B5EF4-FFF2-40B4-BE49-F238E27FC236}">
              <a16:creationId xmlns:a16="http://schemas.microsoft.com/office/drawing/2014/main" id="{9E1F5582-315B-44A3-9CCD-676190FB536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2229971" y="5244353"/>
          <a:ext cx="819264" cy="35247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2</xdr:col>
      <xdr:colOff>0</xdr:colOff>
      <xdr:row>7</xdr:row>
      <xdr:rowOff>66260</xdr:rowOff>
    </xdr:from>
    <xdr:to>
      <xdr:col>7</xdr:col>
      <xdr:colOff>843058</xdr:colOff>
      <xdr:row>10</xdr:row>
      <xdr:rowOff>152077</xdr:rowOff>
    </xdr:to>
    <xdr:pic>
      <xdr:nvPicPr>
        <xdr:cNvPr id="2" name="Picture 1">
          <a:extLst>
            <a:ext uri="{FF2B5EF4-FFF2-40B4-BE49-F238E27FC236}">
              <a16:creationId xmlns:a16="http://schemas.microsoft.com/office/drawing/2014/main" id="{3DD62509-1C4C-45AD-82F2-C38860843C60}"/>
            </a:ext>
          </a:extLst>
        </xdr:cNvPr>
        <xdr:cNvPicPr>
          <a:picLocks noChangeAspect="1"/>
        </xdr:cNvPicPr>
      </xdr:nvPicPr>
      <xdr:blipFill>
        <a:blip xmlns:r="http://schemas.openxmlformats.org/officeDocument/2006/relationships" r:embed="rId1"/>
        <a:stretch>
          <a:fillRect/>
        </a:stretch>
      </xdr:blipFill>
      <xdr:spPr>
        <a:xfrm>
          <a:off x="1095375" y="1523585"/>
          <a:ext cx="8101108" cy="657317"/>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2</xdr:col>
      <xdr:colOff>33618</xdr:colOff>
      <xdr:row>7</xdr:row>
      <xdr:rowOff>67235</xdr:rowOff>
    </xdr:from>
    <xdr:to>
      <xdr:col>4</xdr:col>
      <xdr:colOff>241970</xdr:colOff>
      <xdr:row>11</xdr:row>
      <xdr:rowOff>19710</xdr:rowOff>
    </xdr:to>
    <xdr:pic>
      <xdr:nvPicPr>
        <xdr:cNvPr id="2" name="Picture 1">
          <a:extLst>
            <a:ext uri="{FF2B5EF4-FFF2-40B4-BE49-F238E27FC236}">
              <a16:creationId xmlns:a16="http://schemas.microsoft.com/office/drawing/2014/main" id="{A5B966AD-0E3E-4233-A4F4-7E93586E9407}"/>
            </a:ext>
          </a:extLst>
        </xdr:cNvPr>
        <xdr:cNvPicPr>
          <a:picLocks noChangeAspect="1"/>
        </xdr:cNvPicPr>
      </xdr:nvPicPr>
      <xdr:blipFill>
        <a:blip xmlns:r="http://schemas.openxmlformats.org/officeDocument/2006/relationships" r:embed="rId1"/>
        <a:stretch>
          <a:fillRect/>
        </a:stretch>
      </xdr:blipFill>
      <xdr:spPr>
        <a:xfrm>
          <a:off x="1128993" y="1524560"/>
          <a:ext cx="3456377" cy="71447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1688891</xdr:colOff>
      <xdr:row>7</xdr:row>
      <xdr:rowOff>179294</xdr:rowOff>
    </xdr:from>
    <xdr:to>
      <xdr:col>2</xdr:col>
      <xdr:colOff>2102557</xdr:colOff>
      <xdr:row>9</xdr:row>
      <xdr:rowOff>95055</xdr:rowOff>
    </xdr:to>
    <xdr:pic>
      <xdr:nvPicPr>
        <xdr:cNvPr id="2" name="Picture 1">
          <a:extLst>
            <a:ext uri="{FF2B5EF4-FFF2-40B4-BE49-F238E27FC236}">
              <a16:creationId xmlns:a16="http://schemas.microsoft.com/office/drawing/2014/main" id="{DEA41D2C-4CEE-4D08-94E3-975E4B702B8C}"/>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784266" y="1636619"/>
          <a:ext cx="413666" cy="296761"/>
        </a:xfrm>
        <a:prstGeom prst="rect">
          <a:avLst/>
        </a:prstGeom>
      </xdr:spPr>
    </xdr:pic>
    <xdr:clientData/>
  </xdr:twoCellAnchor>
  <xdr:twoCellAnchor editAs="oneCell">
    <xdr:from>
      <xdr:col>2</xdr:col>
      <xdr:colOff>1359912</xdr:colOff>
      <xdr:row>13</xdr:row>
      <xdr:rowOff>32774</xdr:rowOff>
    </xdr:from>
    <xdr:to>
      <xdr:col>2</xdr:col>
      <xdr:colOff>1680883</xdr:colOff>
      <xdr:row>14</xdr:row>
      <xdr:rowOff>86862</xdr:rowOff>
    </xdr:to>
    <xdr:pic>
      <xdr:nvPicPr>
        <xdr:cNvPr id="3" name="Picture 2">
          <a:extLst>
            <a:ext uri="{FF2B5EF4-FFF2-40B4-BE49-F238E27FC236}">
              <a16:creationId xmlns:a16="http://schemas.microsoft.com/office/drawing/2014/main" id="{61B0CAAA-8A8F-40F6-BFD8-B649F95AFCB5}"/>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455287" y="2680724"/>
          <a:ext cx="320971" cy="416038"/>
        </a:xfrm>
        <a:prstGeom prst="rect">
          <a:avLst/>
        </a:prstGeom>
      </xdr:spPr>
    </xdr:pic>
    <xdr:clientData/>
  </xdr:twoCellAnchor>
  <xdr:twoCellAnchor editAs="oneCell">
    <xdr:from>
      <xdr:col>2</xdr:col>
      <xdr:colOff>1199030</xdr:colOff>
      <xdr:row>16</xdr:row>
      <xdr:rowOff>44824</xdr:rowOff>
    </xdr:from>
    <xdr:to>
      <xdr:col>2</xdr:col>
      <xdr:colOff>1627715</xdr:colOff>
      <xdr:row>16</xdr:row>
      <xdr:rowOff>340140</xdr:rowOff>
    </xdr:to>
    <xdr:pic>
      <xdr:nvPicPr>
        <xdr:cNvPr id="4" name="Picture 3">
          <a:extLst>
            <a:ext uri="{FF2B5EF4-FFF2-40B4-BE49-F238E27FC236}">
              <a16:creationId xmlns:a16="http://schemas.microsoft.com/office/drawing/2014/main" id="{0EE3088A-8AA7-42DD-B7AF-82ABDD12B118}"/>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94405" y="3711949"/>
          <a:ext cx="428685" cy="295316"/>
        </a:xfrm>
        <a:prstGeom prst="rect">
          <a:avLst/>
        </a:prstGeom>
      </xdr:spPr>
    </xdr:pic>
    <xdr:clientData/>
  </xdr:twoCellAnchor>
  <xdr:twoCellAnchor editAs="oneCell">
    <xdr:from>
      <xdr:col>2</xdr:col>
      <xdr:colOff>1232647</xdr:colOff>
      <xdr:row>14</xdr:row>
      <xdr:rowOff>56029</xdr:rowOff>
    </xdr:from>
    <xdr:to>
      <xdr:col>2</xdr:col>
      <xdr:colOff>1670858</xdr:colOff>
      <xdr:row>15</xdr:row>
      <xdr:rowOff>4540</xdr:rowOff>
    </xdr:to>
    <xdr:pic>
      <xdr:nvPicPr>
        <xdr:cNvPr id="5" name="Picture 4">
          <a:extLst>
            <a:ext uri="{FF2B5EF4-FFF2-40B4-BE49-F238E27FC236}">
              <a16:creationId xmlns:a16="http://schemas.microsoft.com/office/drawing/2014/main" id="{ABCC66BD-2C56-4A52-995B-44C37160B2FA}"/>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28022" y="3065929"/>
          <a:ext cx="438211" cy="415236"/>
        </a:xfrm>
        <a:prstGeom prst="rect">
          <a:avLst/>
        </a:prstGeom>
      </xdr:spPr>
    </xdr:pic>
    <xdr:clientData/>
  </xdr:twoCellAnchor>
  <xdr:twoCellAnchor editAs="oneCell">
    <xdr:from>
      <xdr:col>2</xdr:col>
      <xdr:colOff>974912</xdr:colOff>
      <xdr:row>23</xdr:row>
      <xdr:rowOff>33618</xdr:rowOff>
    </xdr:from>
    <xdr:to>
      <xdr:col>2</xdr:col>
      <xdr:colOff>1794176</xdr:colOff>
      <xdr:row>24</xdr:row>
      <xdr:rowOff>5092</xdr:rowOff>
    </xdr:to>
    <xdr:pic>
      <xdr:nvPicPr>
        <xdr:cNvPr id="6" name="Picture 5">
          <a:extLst>
            <a:ext uri="{FF2B5EF4-FFF2-40B4-BE49-F238E27FC236}">
              <a16:creationId xmlns:a16="http://schemas.microsoft.com/office/drawing/2014/main" id="{561DB606-4B4C-4AF1-A800-AF2E8A4742D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2070287" y="5224743"/>
          <a:ext cx="819264" cy="352474"/>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2</xdr:col>
      <xdr:colOff>1688891</xdr:colOff>
      <xdr:row>7</xdr:row>
      <xdr:rowOff>179294</xdr:rowOff>
    </xdr:from>
    <xdr:to>
      <xdr:col>2</xdr:col>
      <xdr:colOff>2102557</xdr:colOff>
      <xdr:row>9</xdr:row>
      <xdr:rowOff>95055</xdr:rowOff>
    </xdr:to>
    <xdr:pic>
      <xdr:nvPicPr>
        <xdr:cNvPr id="2" name="Picture 1">
          <a:extLst>
            <a:ext uri="{FF2B5EF4-FFF2-40B4-BE49-F238E27FC236}">
              <a16:creationId xmlns:a16="http://schemas.microsoft.com/office/drawing/2014/main" id="{12C43149-DC36-4E5A-98F3-B02D810A81C5}"/>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784266" y="1636619"/>
          <a:ext cx="413666" cy="296761"/>
        </a:xfrm>
        <a:prstGeom prst="rect">
          <a:avLst/>
        </a:prstGeom>
      </xdr:spPr>
    </xdr:pic>
    <xdr:clientData/>
  </xdr:twoCellAnchor>
  <xdr:twoCellAnchor editAs="oneCell">
    <xdr:from>
      <xdr:col>2</xdr:col>
      <xdr:colOff>1359912</xdr:colOff>
      <xdr:row>13</xdr:row>
      <xdr:rowOff>32774</xdr:rowOff>
    </xdr:from>
    <xdr:to>
      <xdr:col>2</xdr:col>
      <xdr:colOff>1680883</xdr:colOff>
      <xdr:row>14</xdr:row>
      <xdr:rowOff>86862</xdr:rowOff>
    </xdr:to>
    <xdr:pic>
      <xdr:nvPicPr>
        <xdr:cNvPr id="3" name="Picture 2">
          <a:extLst>
            <a:ext uri="{FF2B5EF4-FFF2-40B4-BE49-F238E27FC236}">
              <a16:creationId xmlns:a16="http://schemas.microsoft.com/office/drawing/2014/main" id="{4D71DEAF-67AF-4BD6-BE61-2DF4DA6EC39B}"/>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455287" y="2680724"/>
          <a:ext cx="320971" cy="416038"/>
        </a:xfrm>
        <a:prstGeom prst="rect">
          <a:avLst/>
        </a:prstGeom>
      </xdr:spPr>
    </xdr:pic>
    <xdr:clientData/>
  </xdr:twoCellAnchor>
  <xdr:twoCellAnchor editAs="oneCell">
    <xdr:from>
      <xdr:col>2</xdr:col>
      <xdr:colOff>1199030</xdr:colOff>
      <xdr:row>16</xdr:row>
      <xdr:rowOff>44824</xdr:rowOff>
    </xdr:from>
    <xdr:to>
      <xdr:col>2</xdr:col>
      <xdr:colOff>1627715</xdr:colOff>
      <xdr:row>16</xdr:row>
      <xdr:rowOff>340140</xdr:rowOff>
    </xdr:to>
    <xdr:pic>
      <xdr:nvPicPr>
        <xdr:cNvPr id="4" name="Picture 3">
          <a:extLst>
            <a:ext uri="{FF2B5EF4-FFF2-40B4-BE49-F238E27FC236}">
              <a16:creationId xmlns:a16="http://schemas.microsoft.com/office/drawing/2014/main" id="{D87F86B0-9A0B-4770-9668-7A17C5680AC6}"/>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94405" y="3711949"/>
          <a:ext cx="428685" cy="295316"/>
        </a:xfrm>
        <a:prstGeom prst="rect">
          <a:avLst/>
        </a:prstGeom>
      </xdr:spPr>
    </xdr:pic>
    <xdr:clientData/>
  </xdr:twoCellAnchor>
  <xdr:twoCellAnchor editAs="oneCell">
    <xdr:from>
      <xdr:col>2</xdr:col>
      <xdr:colOff>1232647</xdr:colOff>
      <xdr:row>14</xdr:row>
      <xdr:rowOff>56029</xdr:rowOff>
    </xdr:from>
    <xdr:to>
      <xdr:col>2</xdr:col>
      <xdr:colOff>1670858</xdr:colOff>
      <xdr:row>15</xdr:row>
      <xdr:rowOff>4540</xdr:rowOff>
    </xdr:to>
    <xdr:pic>
      <xdr:nvPicPr>
        <xdr:cNvPr id="5" name="Picture 4">
          <a:extLst>
            <a:ext uri="{FF2B5EF4-FFF2-40B4-BE49-F238E27FC236}">
              <a16:creationId xmlns:a16="http://schemas.microsoft.com/office/drawing/2014/main" id="{49360A6B-F83C-4CA8-BCD3-5EBB8317271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28022" y="3065929"/>
          <a:ext cx="438211" cy="415236"/>
        </a:xfrm>
        <a:prstGeom prst="rect">
          <a:avLst/>
        </a:prstGeom>
      </xdr:spPr>
    </xdr:pic>
    <xdr:clientData/>
  </xdr:twoCellAnchor>
  <xdr:twoCellAnchor editAs="oneCell">
    <xdr:from>
      <xdr:col>2</xdr:col>
      <xdr:colOff>974912</xdr:colOff>
      <xdr:row>22</xdr:row>
      <xdr:rowOff>33618</xdr:rowOff>
    </xdr:from>
    <xdr:to>
      <xdr:col>2</xdr:col>
      <xdr:colOff>1794176</xdr:colOff>
      <xdr:row>23</xdr:row>
      <xdr:rowOff>5092</xdr:rowOff>
    </xdr:to>
    <xdr:pic>
      <xdr:nvPicPr>
        <xdr:cNvPr id="6" name="Picture 5">
          <a:extLst>
            <a:ext uri="{FF2B5EF4-FFF2-40B4-BE49-F238E27FC236}">
              <a16:creationId xmlns:a16="http://schemas.microsoft.com/office/drawing/2014/main" id="{A30C02A1-847B-4CDA-A5AF-33EFC62706E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2070287" y="5034243"/>
          <a:ext cx="819264" cy="35247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2</xdr:col>
      <xdr:colOff>1688891</xdr:colOff>
      <xdr:row>7</xdr:row>
      <xdr:rowOff>179294</xdr:rowOff>
    </xdr:from>
    <xdr:to>
      <xdr:col>2</xdr:col>
      <xdr:colOff>2102557</xdr:colOff>
      <xdr:row>9</xdr:row>
      <xdr:rowOff>95055</xdr:rowOff>
    </xdr:to>
    <xdr:pic>
      <xdr:nvPicPr>
        <xdr:cNvPr id="2" name="Picture 1">
          <a:extLst>
            <a:ext uri="{FF2B5EF4-FFF2-40B4-BE49-F238E27FC236}">
              <a16:creationId xmlns:a16="http://schemas.microsoft.com/office/drawing/2014/main" id="{D5EDD2B5-EFEC-4AE0-AF3D-0AB612EFAAB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784266" y="1636619"/>
          <a:ext cx="413666" cy="296761"/>
        </a:xfrm>
        <a:prstGeom prst="rect">
          <a:avLst/>
        </a:prstGeom>
      </xdr:spPr>
    </xdr:pic>
    <xdr:clientData/>
  </xdr:twoCellAnchor>
  <xdr:twoCellAnchor editAs="oneCell">
    <xdr:from>
      <xdr:col>2</xdr:col>
      <xdr:colOff>1359912</xdr:colOff>
      <xdr:row>13</xdr:row>
      <xdr:rowOff>32774</xdr:rowOff>
    </xdr:from>
    <xdr:to>
      <xdr:col>2</xdr:col>
      <xdr:colOff>1680883</xdr:colOff>
      <xdr:row>14</xdr:row>
      <xdr:rowOff>86862</xdr:rowOff>
    </xdr:to>
    <xdr:pic>
      <xdr:nvPicPr>
        <xdr:cNvPr id="3" name="Picture 2">
          <a:extLst>
            <a:ext uri="{FF2B5EF4-FFF2-40B4-BE49-F238E27FC236}">
              <a16:creationId xmlns:a16="http://schemas.microsoft.com/office/drawing/2014/main" id="{CC9DB3A3-0243-4080-900C-F7E0ADDC4BF9}"/>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455287" y="2680724"/>
          <a:ext cx="320971" cy="416038"/>
        </a:xfrm>
        <a:prstGeom prst="rect">
          <a:avLst/>
        </a:prstGeom>
      </xdr:spPr>
    </xdr:pic>
    <xdr:clientData/>
  </xdr:twoCellAnchor>
  <xdr:twoCellAnchor editAs="oneCell">
    <xdr:from>
      <xdr:col>2</xdr:col>
      <xdr:colOff>1199030</xdr:colOff>
      <xdr:row>16</xdr:row>
      <xdr:rowOff>44824</xdr:rowOff>
    </xdr:from>
    <xdr:to>
      <xdr:col>2</xdr:col>
      <xdr:colOff>1627715</xdr:colOff>
      <xdr:row>16</xdr:row>
      <xdr:rowOff>340140</xdr:rowOff>
    </xdr:to>
    <xdr:pic>
      <xdr:nvPicPr>
        <xdr:cNvPr id="4" name="Picture 3">
          <a:extLst>
            <a:ext uri="{FF2B5EF4-FFF2-40B4-BE49-F238E27FC236}">
              <a16:creationId xmlns:a16="http://schemas.microsoft.com/office/drawing/2014/main" id="{0ADD3E81-7305-4222-B6AE-1A1372FE60C3}"/>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94405" y="3711949"/>
          <a:ext cx="428685" cy="295316"/>
        </a:xfrm>
        <a:prstGeom prst="rect">
          <a:avLst/>
        </a:prstGeom>
      </xdr:spPr>
    </xdr:pic>
    <xdr:clientData/>
  </xdr:twoCellAnchor>
  <xdr:twoCellAnchor editAs="oneCell">
    <xdr:from>
      <xdr:col>2</xdr:col>
      <xdr:colOff>1232647</xdr:colOff>
      <xdr:row>14</xdr:row>
      <xdr:rowOff>56029</xdr:rowOff>
    </xdr:from>
    <xdr:to>
      <xdr:col>2</xdr:col>
      <xdr:colOff>1670858</xdr:colOff>
      <xdr:row>15</xdr:row>
      <xdr:rowOff>4540</xdr:rowOff>
    </xdr:to>
    <xdr:pic>
      <xdr:nvPicPr>
        <xdr:cNvPr id="5" name="Picture 4">
          <a:extLst>
            <a:ext uri="{FF2B5EF4-FFF2-40B4-BE49-F238E27FC236}">
              <a16:creationId xmlns:a16="http://schemas.microsoft.com/office/drawing/2014/main" id="{7197ABF4-9CF3-4AEE-BEA6-E27B4185D751}"/>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28022" y="3065929"/>
          <a:ext cx="438211" cy="415236"/>
        </a:xfrm>
        <a:prstGeom prst="rect">
          <a:avLst/>
        </a:prstGeom>
      </xdr:spPr>
    </xdr:pic>
    <xdr:clientData/>
  </xdr:twoCellAnchor>
  <xdr:twoCellAnchor editAs="oneCell">
    <xdr:from>
      <xdr:col>2</xdr:col>
      <xdr:colOff>974912</xdr:colOff>
      <xdr:row>23</xdr:row>
      <xdr:rowOff>33618</xdr:rowOff>
    </xdr:from>
    <xdr:to>
      <xdr:col>2</xdr:col>
      <xdr:colOff>1794176</xdr:colOff>
      <xdr:row>24</xdr:row>
      <xdr:rowOff>5092</xdr:rowOff>
    </xdr:to>
    <xdr:pic>
      <xdr:nvPicPr>
        <xdr:cNvPr id="6" name="Picture 5">
          <a:extLst>
            <a:ext uri="{FF2B5EF4-FFF2-40B4-BE49-F238E27FC236}">
              <a16:creationId xmlns:a16="http://schemas.microsoft.com/office/drawing/2014/main" id="{B3597E1F-91A4-4437-AE6B-5E365DBDB53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2070287" y="5224743"/>
          <a:ext cx="819264" cy="352474"/>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1688891</xdr:colOff>
      <xdr:row>7</xdr:row>
      <xdr:rowOff>179294</xdr:rowOff>
    </xdr:from>
    <xdr:to>
      <xdr:col>2</xdr:col>
      <xdr:colOff>2102557</xdr:colOff>
      <xdr:row>9</xdr:row>
      <xdr:rowOff>95055</xdr:rowOff>
    </xdr:to>
    <xdr:pic>
      <xdr:nvPicPr>
        <xdr:cNvPr id="2" name="Picture 1">
          <a:extLst>
            <a:ext uri="{FF2B5EF4-FFF2-40B4-BE49-F238E27FC236}">
              <a16:creationId xmlns:a16="http://schemas.microsoft.com/office/drawing/2014/main" id="{77EC07CA-A7BB-4A7B-868A-761176BD8552}"/>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784266" y="1636619"/>
          <a:ext cx="413666" cy="296761"/>
        </a:xfrm>
        <a:prstGeom prst="rect">
          <a:avLst/>
        </a:prstGeom>
      </xdr:spPr>
    </xdr:pic>
    <xdr:clientData/>
  </xdr:twoCellAnchor>
  <xdr:twoCellAnchor editAs="oneCell">
    <xdr:from>
      <xdr:col>2</xdr:col>
      <xdr:colOff>1359912</xdr:colOff>
      <xdr:row>13</xdr:row>
      <xdr:rowOff>32774</xdr:rowOff>
    </xdr:from>
    <xdr:to>
      <xdr:col>2</xdr:col>
      <xdr:colOff>1680883</xdr:colOff>
      <xdr:row>14</xdr:row>
      <xdr:rowOff>86862</xdr:rowOff>
    </xdr:to>
    <xdr:pic>
      <xdr:nvPicPr>
        <xdr:cNvPr id="3" name="Picture 2">
          <a:extLst>
            <a:ext uri="{FF2B5EF4-FFF2-40B4-BE49-F238E27FC236}">
              <a16:creationId xmlns:a16="http://schemas.microsoft.com/office/drawing/2014/main" id="{0C1AF18C-35CF-4A04-8C76-7D6850927671}"/>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455287" y="2680724"/>
          <a:ext cx="320971" cy="416038"/>
        </a:xfrm>
        <a:prstGeom prst="rect">
          <a:avLst/>
        </a:prstGeom>
      </xdr:spPr>
    </xdr:pic>
    <xdr:clientData/>
  </xdr:twoCellAnchor>
  <xdr:twoCellAnchor editAs="oneCell">
    <xdr:from>
      <xdr:col>2</xdr:col>
      <xdr:colOff>1199030</xdr:colOff>
      <xdr:row>16</xdr:row>
      <xdr:rowOff>44824</xdr:rowOff>
    </xdr:from>
    <xdr:to>
      <xdr:col>2</xdr:col>
      <xdr:colOff>1627715</xdr:colOff>
      <xdr:row>16</xdr:row>
      <xdr:rowOff>340140</xdr:rowOff>
    </xdr:to>
    <xdr:pic>
      <xdr:nvPicPr>
        <xdr:cNvPr id="4" name="Picture 3">
          <a:extLst>
            <a:ext uri="{FF2B5EF4-FFF2-40B4-BE49-F238E27FC236}">
              <a16:creationId xmlns:a16="http://schemas.microsoft.com/office/drawing/2014/main" id="{BD6FB89E-FB85-4EDC-A20B-ED7E4C840FFA}"/>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94405" y="3711949"/>
          <a:ext cx="428685" cy="295316"/>
        </a:xfrm>
        <a:prstGeom prst="rect">
          <a:avLst/>
        </a:prstGeom>
      </xdr:spPr>
    </xdr:pic>
    <xdr:clientData/>
  </xdr:twoCellAnchor>
  <xdr:twoCellAnchor editAs="oneCell">
    <xdr:from>
      <xdr:col>2</xdr:col>
      <xdr:colOff>1232647</xdr:colOff>
      <xdr:row>14</xdr:row>
      <xdr:rowOff>56029</xdr:rowOff>
    </xdr:from>
    <xdr:to>
      <xdr:col>2</xdr:col>
      <xdr:colOff>1670858</xdr:colOff>
      <xdr:row>15</xdr:row>
      <xdr:rowOff>4540</xdr:rowOff>
    </xdr:to>
    <xdr:pic>
      <xdr:nvPicPr>
        <xdr:cNvPr id="5" name="Picture 4">
          <a:extLst>
            <a:ext uri="{FF2B5EF4-FFF2-40B4-BE49-F238E27FC236}">
              <a16:creationId xmlns:a16="http://schemas.microsoft.com/office/drawing/2014/main" id="{3C29058C-2793-461D-95E0-61572F698D75}"/>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28022" y="3065929"/>
          <a:ext cx="438211" cy="415236"/>
        </a:xfrm>
        <a:prstGeom prst="rect">
          <a:avLst/>
        </a:prstGeom>
      </xdr:spPr>
    </xdr:pic>
    <xdr:clientData/>
  </xdr:twoCellAnchor>
  <xdr:twoCellAnchor editAs="oneCell">
    <xdr:from>
      <xdr:col>2</xdr:col>
      <xdr:colOff>974912</xdr:colOff>
      <xdr:row>22</xdr:row>
      <xdr:rowOff>33618</xdr:rowOff>
    </xdr:from>
    <xdr:to>
      <xdr:col>2</xdr:col>
      <xdr:colOff>1794176</xdr:colOff>
      <xdr:row>23</xdr:row>
      <xdr:rowOff>5092</xdr:rowOff>
    </xdr:to>
    <xdr:pic>
      <xdr:nvPicPr>
        <xdr:cNvPr id="6" name="Picture 5">
          <a:extLst>
            <a:ext uri="{FF2B5EF4-FFF2-40B4-BE49-F238E27FC236}">
              <a16:creationId xmlns:a16="http://schemas.microsoft.com/office/drawing/2014/main" id="{044450CD-EB14-4D87-9F58-225FB433CDC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2070287" y="5034243"/>
          <a:ext cx="819264" cy="352474"/>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1688891</xdr:colOff>
      <xdr:row>7</xdr:row>
      <xdr:rowOff>179294</xdr:rowOff>
    </xdr:from>
    <xdr:to>
      <xdr:col>2</xdr:col>
      <xdr:colOff>2102557</xdr:colOff>
      <xdr:row>9</xdr:row>
      <xdr:rowOff>95055</xdr:rowOff>
    </xdr:to>
    <xdr:pic>
      <xdr:nvPicPr>
        <xdr:cNvPr id="2" name="Picture 1">
          <a:extLst>
            <a:ext uri="{FF2B5EF4-FFF2-40B4-BE49-F238E27FC236}">
              <a16:creationId xmlns:a16="http://schemas.microsoft.com/office/drawing/2014/main" id="{87867A46-D4F2-476A-88F4-76129EC83E26}"/>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784266" y="1636619"/>
          <a:ext cx="413666" cy="296761"/>
        </a:xfrm>
        <a:prstGeom prst="rect">
          <a:avLst/>
        </a:prstGeom>
      </xdr:spPr>
    </xdr:pic>
    <xdr:clientData/>
  </xdr:twoCellAnchor>
  <xdr:twoCellAnchor editAs="oneCell">
    <xdr:from>
      <xdr:col>2</xdr:col>
      <xdr:colOff>1359912</xdr:colOff>
      <xdr:row>15</xdr:row>
      <xdr:rowOff>32774</xdr:rowOff>
    </xdr:from>
    <xdr:to>
      <xdr:col>2</xdr:col>
      <xdr:colOff>1680883</xdr:colOff>
      <xdr:row>16</xdr:row>
      <xdr:rowOff>86863</xdr:rowOff>
    </xdr:to>
    <xdr:pic>
      <xdr:nvPicPr>
        <xdr:cNvPr id="3" name="Picture 2">
          <a:extLst>
            <a:ext uri="{FF2B5EF4-FFF2-40B4-BE49-F238E27FC236}">
              <a16:creationId xmlns:a16="http://schemas.microsoft.com/office/drawing/2014/main" id="{4CAD86EC-329C-4F68-AAC6-6FB021B7A4BF}"/>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455287" y="3452249"/>
          <a:ext cx="320971" cy="416039"/>
        </a:xfrm>
        <a:prstGeom prst="rect">
          <a:avLst/>
        </a:prstGeom>
      </xdr:spPr>
    </xdr:pic>
    <xdr:clientData/>
  </xdr:twoCellAnchor>
  <xdr:twoCellAnchor editAs="oneCell">
    <xdr:from>
      <xdr:col>2</xdr:col>
      <xdr:colOff>1199030</xdr:colOff>
      <xdr:row>25</xdr:row>
      <xdr:rowOff>44824</xdr:rowOff>
    </xdr:from>
    <xdr:to>
      <xdr:col>2</xdr:col>
      <xdr:colOff>1627715</xdr:colOff>
      <xdr:row>25</xdr:row>
      <xdr:rowOff>340140</xdr:rowOff>
    </xdr:to>
    <xdr:pic>
      <xdr:nvPicPr>
        <xdr:cNvPr id="4" name="Picture 3">
          <a:extLst>
            <a:ext uri="{FF2B5EF4-FFF2-40B4-BE49-F238E27FC236}">
              <a16:creationId xmlns:a16="http://schemas.microsoft.com/office/drawing/2014/main" id="{B81231A8-1ABA-4B4F-B1F4-F4273C5E97B9}"/>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94405" y="5931274"/>
          <a:ext cx="428685" cy="295316"/>
        </a:xfrm>
        <a:prstGeom prst="rect">
          <a:avLst/>
        </a:prstGeom>
      </xdr:spPr>
    </xdr:pic>
    <xdr:clientData/>
  </xdr:twoCellAnchor>
  <xdr:twoCellAnchor editAs="oneCell">
    <xdr:from>
      <xdr:col>2</xdr:col>
      <xdr:colOff>1232647</xdr:colOff>
      <xdr:row>16</xdr:row>
      <xdr:rowOff>56029</xdr:rowOff>
    </xdr:from>
    <xdr:to>
      <xdr:col>2</xdr:col>
      <xdr:colOff>1670858</xdr:colOff>
      <xdr:row>17</xdr:row>
      <xdr:rowOff>4539</xdr:rowOff>
    </xdr:to>
    <xdr:pic>
      <xdr:nvPicPr>
        <xdr:cNvPr id="5" name="Picture 4">
          <a:extLst>
            <a:ext uri="{FF2B5EF4-FFF2-40B4-BE49-F238E27FC236}">
              <a16:creationId xmlns:a16="http://schemas.microsoft.com/office/drawing/2014/main" id="{AD5AD367-C981-42B7-9B7B-4DDD4C042B08}"/>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28022" y="3837454"/>
          <a:ext cx="438211" cy="415235"/>
        </a:xfrm>
        <a:prstGeom prst="rect">
          <a:avLst/>
        </a:prstGeom>
      </xdr:spPr>
    </xdr:pic>
    <xdr:clientData/>
  </xdr:twoCellAnchor>
  <xdr:twoCellAnchor editAs="oneCell">
    <xdr:from>
      <xdr:col>2</xdr:col>
      <xdr:colOff>11206</xdr:colOff>
      <xdr:row>11</xdr:row>
      <xdr:rowOff>145677</xdr:rowOff>
    </xdr:from>
    <xdr:to>
      <xdr:col>3</xdr:col>
      <xdr:colOff>2709582</xdr:colOff>
      <xdr:row>12</xdr:row>
      <xdr:rowOff>50987</xdr:rowOff>
    </xdr:to>
    <xdr:pic>
      <xdr:nvPicPr>
        <xdr:cNvPr id="6" name="Picture 5">
          <a:extLst>
            <a:ext uri="{FF2B5EF4-FFF2-40B4-BE49-F238E27FC236}">
              <a16:creationId xmlns:a16="http://schemas.microsoft.com/office/drawing/2014/main" id="{48F2E881-399E-4DA6-9540-0342A0F75A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06581" y="2412627"/>
          <a:ext cx="6336926" cy="486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997324</xdr:colOff>
      <xdr:row>18</xdr:row>
      <xdr:rowOff>11207</xdr:rowOff>
    </xdr:from>
    <xdr:to>
      <xdr:col>2</xdr:col>
      <xdr:colOff>1837765</xdr:colOff>
      <xdr:row>18</xdr:row>
      <xdr:rowOff>299594</xdr:rowOff>
    </xdr:to>
    <xdr:pic>
      <xdr:nvPicPr>
        <xdr:cNvPr id="7" name="Picture 6">
          <a:extLst>
            <a:ext uri="{FF2B5EF4-FFF2-40B4-BE49-F238E27FC236}">
              <a16:creationId xmlns:a16="http://schemas.microsoft.com/office/drawing/2014/main" id="{F2CE896A-7F08-4B83-B2DF-1B1FE533627D}"/>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2092699" y="4449857"/>
          <a:ext cx="840441" cy="288387"/>
        </a:xfrm>
        <a:prstGeom prst="rect">
          <a:avLst/>
        </a:prstGeom>
      </xdr:spPr>
    </xdr:pic>
    <xdr:clientData/>
  </xdr:twoCellAnchor>
  <xdr:twoCellAnchor editAs="oneCell">
    <xdr:from>
      <xdr:col>2</xdr:col>
      <xdr:colOff>818030</xdr:colOff>
      <xdr:row>32</xdr:row>
      <xdr:rowOff>0</xdr:rowOff>
    </xdr:from>
    <xdr:to>
      <xdr:col>2</xdr:col>
      <xdr:colOff>2580401</xdr:colOff>
      <xdr:row>33</xdr:row>
      <xdr:rowOff>76264</xdr:rowOff>
    </xdr:to>
    <xdr:pic>
      <xdr:nvPicPr>
        <xdr:cNvPr id="8" name="Picture 7">
          <a:extLst>
            <a:ext uri="{FF2B5EF4-FFF2-40B4-BE49-F238E27FC236}">
              <a16:creationId xmlns:a16="http://schemas.microsoft.com/office/drawing/2014/main" id="{DF7F6B3A-35CF-496E-B174-71390B1A7D7F}"/>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1913405" y="7410450"/>
          <a:ext cx="1762371" cy="45726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2</xdr:col>
      <xdr:colOff>1688891</xdr:colOff>
      <xdr:row>7</xdr:row>
      <xdr:rowOff>179294</xdr:rowOff>
    </xdr:from>
    <xdr:to>
      <xdr:col>2</xdr:col>
      <xdr:colOff>2102557</xdr:colOff>
      <xdr:row>9</xdr:row>
      <xdr:rowOff>95055</xdr:rowOff>
    </xdr:to>
    <xdr:pic>
      <xdr:nvPicPr>
        <xdr:cNvPr id="2" name="Picture 1">
          <a:extLst>
            <a:ext uri="{FF2B5EF4-FFF2-40B4-BE49-F238E27FC236}">
              <a16:creationId xmlns:a16="http://schemas.microsoft.com/office/drawing/2014/main" id="{9C2556E7-F79C-4420-AD5A-4C3A60A7441C}"/>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784266" y="1636619"/>
          <a:ext cx="413666" cy="296761"/>
        </a:xfrm>
        <a:prstGeom prst="rect">
          <a:avLst/>
        </a:prstGeom>
      </xdr:spPr>
    </xdr:pic>
    <xdr:clientData/>
  </xdr:twoCellAnchor>
  <xdr:twoCellAnchor editAs="oneCell">
    <xdr:from>
      <xdr:col>2</xdr:col>
      <xdr:colOff>1359912</xdr:colOff>
      <xdr:row>15</xdr:row>
      <xdr:rowOff>32774</xdr:rowOff>
    </xdr:from>
    <xdr:to>
      <xdr:col>2</xdr:col>
      <xdr:colOff>1680883</xdr:colOff>
      <xdr:row>16</xdr:row>
      <xdr:rowOff>86863</xdr:rowOff>
    </xdr:to>
    <xdr:pic>
      <xdr:nvPicPr>
        <xdr:cNvPr id="3" name="Picture 2">
          <a:extLst>
            <a:ext uri="{FF2B5EF4-FFF2-40B4-BE49-F238E27FC236}">
              <a16:creationId xmlns:a16="http://schemas.microsoft.com/office/drawing/2014/main" id="{0B4FF0CE-19B4-43AB-89F4-5651D62285EC}"/>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455287" y="3452249"/>
          <a:ext cx="320971" cy="416039"/>
        </a:xfrm>
        <a:prstGeom prst="rect">
          <a:avLst/>
        </a:prstGeom>
      </xdr:spPr>
    </xdr:pic>
    <xdr:clientData/>
  </xdr:twoCellAnchor>
  <xdr:twoCellAnchor editAs="oneCell">
    <xdr:from>
      <xdr:col>2</xdr:col>
      <xdr:colOff>1199030</xdr:colOff>
      <xdr:row>24</xdr:row>
      <xdr:rowOff>44824</xdr:rowOff>
    </xdr:from>
    <xdr:to>
      <xdr:col>2</xdr:col>
      <xdr:colOff>1627715</xdr:colOff>
      <xdr:row>24</xdr:row>
      <xdr:rowOff>340140</xdr:rowOff>
    </xdr:to>
    <xdr:pic>
      <xdr:nvPicPr>
        <xdr:cNvPr id="4" name="Picture 3">
          <a:extLst>
            <a:ext uri="{FF2B5EF4-FFF2-40B4-BE49-F238E27FC236}">
              <a16:creationId xmlns:a16="http://schemas.microsoft.com/office/drawing/2014/main" id="{1E946463-A445-4E63-AB33-002D62C5839B}"/>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94405" y="5740774"/>
          <a:ext cx="428685" cy="295316"/>
        </a:xfrm>
        <a:prstGeom prst="rect">
          <a:avLst/>
        </a:prstGeom>
      </xdr:spPr>
    </xdr:pic>
    <xdr:clientData/>
  </xdr:twoCellAnchor>
  <xdr:twoCellAnchor editAs="oneCell">
    <xdr:from>
      <xdr:col>2</xdr:col>
      <xdr:colOff>1232647</xdr:colOff>
      <xdr:row>16</xdr:row>
      <xdr:rowOff>56029</xdr:rowOff>
    </xdr:from>
    <xdr:to>
      <xdr:col>2</xdr:col>
      <xdr:colOff>1670858</xdr:colOff>
      <xdr:row>17</xdr:row>
      <xdr:rowOff>4539</xdr:rowOff>
    </xdr:to>
    <xdr:pic>
      <xdr:nvPicPr>
        <xdr:cNvPr id="5" name="Picture 4">
          <a:extLst>
            <a:ext uri="{FF2B5EF4-FFF2-40B4-BE49-F238E27FC236}">
              <a16:creationId xmlns:a16="http://schemas.microsoft.com/office/drawing/2014/main" id="{22F0DAA1-C476-4B24-BBE3-0C555A5FE01D}"/>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28022" y="3837454"/>
          <a:ext cx="438211" cy="415235"/>
        </a:xfrm>
        <a:prstGeom prst="rect">
          <a:avLst/>
        </a:prstGeom>
      </xdr:spPr>
    </xdr:pic>
    <xdr:clientData/>
  </xdr:twoCellAnchor>
  <xdr:twoCellAnchor editAs="oneCell">
    <xdr:from>
      <xdr:col>2</xdr:col>
      <xdr:colOff>11206</xdr:colOff>
      <xdr:row>11</xdr:row>
      <xdr:rowOff>145677</xdr:rowOff>
    </xdr:from>
    <xdr:to>
      <xdr:col>3</xdr:col>
      <xdr:colOff>2709582</xdr:colOff>
      <xdr:row>12</xdr:row>
      <xdr:rowOff>50987</xdr:rowOff>
    </xdr:to>
    <xdr:pic>
      <xdr:nvPicPr>
        <xdr:cNvPr id="6" name="Picture 5">
          <a:extLst>
            <a:ext uri="{FF2B5EF4-FFF2-40B4-BE49-F238E27FC236}">
              <a16:creationId xmlns:a16="http://schemas.microsoft.com/office/drawing/2014/main" id="{0DD41D61-097A-47E4-AA4A-DBBFF965D9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06581" y="2412627"/>
          <a:ext cx="6336926" cy="486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997324</xdr:colOff>
      <xdr:row>18</xdr:row>
      <xdr:rowOff>11207</xdr:rowOff>
    </xdr:from>
    <xdr:to>
      <xdr:col>2</xdr:col>
      <xdr:colOff>1837765</xdr:colOff>
      <xdr:row>18</xdr:row>
      <xdr:rowOff>299594</xdr:rowOff>
    </xdr:to>
    <xdr:pic>
      <xdr:nvPicPr>
        <xdr:cNvPr id="7" name="Picture 6">
          <a:extLst>
            <a:ext uri="{FF2B5EF4-FFF2-40B4-BE49-F238E27FC236}">
              <a16:creationId xmlns:a16="http://schemas.microsoft.com/office/drawing/2014/main" id="{3036EC3A-9108-499A-A869-B7E20BC1E212}"/>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2092699" y="4449857"/>
          <a:ext cx="840441" cy="288387"/>
        </a:xfrm>
        <a:prstGeom prst="rect">
          <a:avLst/>
        </a:prstGeom>
      </xdr:spPr>
    </xdr:pic>
    <xdr:clientData/>
  </xdr:twoCellAnchor>
  <xdr:twoCellAnchor editAs="oneCell">
    <xdr:from>
      <xdr:col>2</xdr:col>
      <xdr:colOff>818030</xdr:colOff>
      <xdr:row>30</xdr:row>
      <xdr:rowOff>0</xdr:rowOff>
    </xdr:from>
    <xdr:to>
      <xdr:col>2</xdr:col>
      <xdr:colOff>2580401</xdr:colOff>
      <xdr:row>31</xdr:row>
      <xdr:rowOff>76264</xdr:rowOff>
    </xdr:to>
    <xdr:pic>
      <xdr:nvPicPr>
        <xdr:cNvPr id="8" name="Picture 7">
          <a:extLst>
            <a:ext uri="{FF2B5EF4-FFF2-40B4-BE49-F238E27FC236}">
              <a16:creationId xmlns:a16="http://schemas.microsoft.com/office/drawing/2014/main" id="{39361CC0-CBFF-4B40-A4F5-1E8DE3032CAF}"/>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1913405" y="7029450"/>
          <a:ext cx="1762371" cy="45726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2</xdr:col>
      <xdr:colOff>47625</xdr:colOff>
      <xdr:row>6</xdr:row>
      <xdr:rowOff>228600</xdr:rowOff>
    </xdr:from>
    <xdr:to>
      <xdr:col>4</xdr:col>
      <xdr:colOff>458018</xdr:colOff>
      <xdr:row>12</xdr:row>
      <xdr:rowOff>95398</xdr:rowOff>
    </xdr:to>
    <xdr:pic>
      <xdr:nvPicPr>
        <xdr:cNvPr id="2" name="Picture 1">
          <a:extLst>
            <a:ext uri="{FF2B5EF4-FFF2-40B4-BE49-F238E27FC236}">
              <a16:creationId xmlns:a16="http://schemas.microsoft.com/office/drawing/2014/main" id="{C94507C5-9EB3-4143-98FD-19E6967EFB61}"/>
            </a:ext>
          </a:extLst>
        </xdr:cNvPr>
        <xdr:cNvPicPr>
          <a:picLocks noChangeAspect="1"/>
        </xdr:cNvPicPr>
      </xdr:nvPicPr>
      <xdr:blipFill>
        <a:blip xmlns:r="http://schemas.openxmlformats.org/officeDocument/2006/relationships" r:embed="rId1"/>
        <a:stretch>
          <a:fillRect/>
        </a:stretch>
      </xdr:blipFill>
      <xdr:spPr>
        <a:xfrm>
          <a:off x="1143000" y="1447800"/>
          <a:ext cx="5858693" cy="105742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2</xdr:col>
      <xdr:colOff>67236</xdr:colOff>
      <xdr:row>7</xdr:row>
      <xdr:rowOff>67234</xdr:rowOff>
    </xdr:from>
    <xdr:to>
      <xdr:col>5</xdr:col>
      <xdr:colOff>228028</xdr:colOff>
      <xdr:row>13</xdr:row>
      <xdr:rowOff>0</xdr:rowOff>
    </xdr:to>
    <xdr:pic>
      <xdr:nvPicPr>
        <xdr:cNvPr id="2" name="Picture 1">
          <a:extLst>
            <a:ext uri="{FF2B5EF4-FFF2-40B4-BE49-F238E27FC236}">
              <a16:creationId xmlns:a16="http://schemas.microsoft.com/office/drawing/2014/main" id="{03C06E83-71B3-4C40-9158-C67DD5780988}"/>
            </a:ext>
          </a:extLst>
        </xdr:cNvPr>
        <xdr:cNvPicPr>
          <a:picLocks noChangeAspect="1"/>
        </xdr:cNvPicPr>
      </xdr:nvPicPr>
      <xdr:blipFill>
        <a:blip xmlns:r="http://schemas.openxmlformats.org/officeDocument/2006/relationships" r:embed="rId1"/>
        <a:stretch>
          <a:fillRect/>
        </a:stretch>
      </xdr:blipFill>
      <xdr:spPr>
        <a:xfrm>
          <a:off x="1162611" y="1524559"/>
          <a:ext cx="7609342" cy="10757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1688891</xdr:colOff>
      <xdr:row>7</xdr:row>
      <xdr:rowOff>179294</xdr:rowOff>
    </xdr:from>
    <xdr:to>
      <xdr:col>2</xdr:col>
      <xdr:colOff>2102557</xdr:colOff>
      <xdr:row>9</xdr:row>
      <xdr:rowOff>95055</xdr:rowOff>
    </xdr:to>
    <xdr:pic>
      <xdr:nvPicPr>
        <xdr:cNvPr id="2" name="Picture 1">
          <a:extLst>
            <a:ext uri="{FF2B5EF4-FFF2-40B4-BE49-F238E27FC236}">
              <a16:creationId xmlns:a16="http://schemas.microsoft.com/office/drawing/2014/main" id="{E892F878-BEE8-42A6-B0AA-833A4E1ECA4C}"/>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784266" y="1265144"/>
          <a:ext cx="413666" cy="296761"/>
        </a:xfrm>
        <a:prstGeom prst="rect">
          <a:avLst/>
        </a:prstGeom>
      </xdr:spPr>
    </xdr:pic>
    <xdr:clientData/>
  </xdr:twoCellAnchor>
  <xdr:twoCellAnchor editAs="oneCell">
    <xdr:from>
      <xdr:col>2</xdr:col>
      <xdr:colOff>1359912</xdr:colOff>
      <xdr:row>13</xdr:row>
      <xdr:rowOff>32774</xdr:rowOff>
    </xdr:from>
    <xdr:to>
      <xdr:col>2</xdr:col>
      <xdr:colOff>1680883</xdr:colOff>
      <xdr:row>14</xdr:row>
      <xdr:rowOff>86862</xdr:rowOff>
    </xdr:to>
    <xdr:pic>
      <xdr:nvPicPr>
        <xdr:cNvPr id="3" name="Picture 2">
          <a:extLst>
            <a:ext uri="{FF2B5EF4-FFF2-40B4-BE49-F238E27FC236}">
              <a16:creationId xmlns:a16="http://schemas.microsoft.com/office/drawing/2014/main" id="{4C2A2E89-2D78-4444-B760-6DE0ED456495}"/>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455287" y="2309249"/>
          <a:ext cx="320971" cy="416039"/>
        </a:xfrm>
        <a:prstGeom prst="rect">
          <a:avLst/>
        </a:prstGeom>
      </xdr:spPr>
    </xdr:pic>
    <xdr:clientData/>
  </xdr:twoCellAnchor>
  <xdr:twoCellAnchor editAs="oneCell">
    <xdr:from>
      <xdr:col>2</xdr:col>
      <xdr:colOff>1199030</xdr:colOff>
      <xdr:row>16</xdr:row>
      <xdr:rowOff>44824</xdr:rowOff>
    </xdr:from>
    <xdr:to>
      <xdr:col>2</xdr:col>
      <xdr:colOff>1627715</xdr:colOff>
      <xdr:row>16</xdr:row>
      <xdr:rowOff>340140</xdr:rowOff>
    </xdr:to>
    <xdr:pic>
      <xdr:nvPicPr>
        <xdr:cNvPr id="4" name="Picture 3">
          <a:extLst>
            <a:ext uri="{FF2B5EF4-FFF2-40B4-BE49-F238E27FC236}">
              <a16:creationId xmlns:a16="http://schemas.microsoft.com/office/drawing/2014/main" id="{BF2F42BB-DECF-4F8C-912C-A4C798C4307E}"/>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94405" y="3340474"/>
          <a:ext cx="428685" cy="295316"/>
        </a:xfrm>
        <a:prstGeom prst="rect">
          <a:avLst/>
        </a:prstGeom>
      </xdr:spPr>
    </xdr:pic>
    <xdr:clientData/>
  </xdr:twoCellAnchor>
  <xdr:twoCellAnchor editAs="oneCell">
    <xdr:from>
      <xdr:col>2</xdr:col>
      <xdr:colOff>1232647</xdr:colOff>
      <xdr:row>14</xdr:row>
      <xdr:rowOff>56029</xdr:rowOff>
    </xdr:from>
    <xdr:to>
      <xdr:col>2</xdr:col>
      <xdr:colOff>1670858</xdr:colOff>
      <xdr:row>15</xdr:row>
      <xdr:rowOff>4540</xdr:rowOff>
    </xdr:to>
    <xdr:pic>
      <xdr:nvPicPr>
        <xdr:cNvPr id="5" name="Picture 4">
          <a:extLst>
            <a:ext uri="{FF2B5EF4-FFF2-40B4-BE49-F238E27FC236}">
              <a16:creationId xmlns:a16="http://schemas.microsoft.com/office/drawing/2014/main" id="{213B33AA-5475-49FE-A7E3-A954861E7F5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28022" y="2694454"/>
          <a:ext cx="438211" cy="415235"/>
        </a:xfrm>
        <a:prstGeom prst="rect">
          <a:avLst/>
        </a:prstGeom>
      </xdr:spPr>
    </xdr:pic>
    <xdr:clientData/>
  </xdr:twoCellAnchor>
  <xdr:twoCellAnchor editAs="oneCell">
    <xdr:from>
      <xdr:col>2</xdr:col>
      <xdr:colOff>974912</xdr:colOff>
      <xdr:row>22</xdr:row>
      <xdr:rowOff>33618</xdr:rowOff>
    </xdr:from>
    <xdr:to>
      <xdr:col>2</xdr:col>
      <xdr:colOff>1794176</xdr:colOff>
      <xdr:row>23</xdr:row>
      <xdr:rowOff>5092</xdr:rowOff>
    </xdr:to>
    <xdr:pic>
      <xdr:nvPicPr>
        <xdr:cNvPr id="6" name="Picture 5">
          <a:extLst>
            <a:ext uri="{FF2B5EF4-FFF2-40B4-BE49-F238E27FC236}">
              <a16:creationId xmlns:a16="http://schemas.microsoft.com/office/drawing/2014/main" id="{C1825A02-248A-427A-9490-AD19E8C6ADA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2070287" y="4853268"/>
          <a:ext cx="819264" cy="35247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oneCellAnchor>
    <xdr:from>
      <xdr:col>2</xdr:col>
      <xdr:colOff>972911</xdr:colOff>
      <xdr:row>53</xdr:row>
      <xdr:rowOff>145676</xdr:rowOff>
    </xdr:from>
    <xdr:ext cx="1285875" cy="505430"/>
    <xdr:pic>
      <xdr:nvPicPr>
        <xdr:cNvPr id="2" name="Picture 1">
          <a:extLst>
            <a:ext uri="{FF2B5EF4-FFF2-40B4-BE49-F238E27FC236}">
              <a16:creationId xmlns:a16="http://schemas.microsoft.com/office/drawing/2014/main" id="{116EEE1C-D882-476A-86A2-7CBB4E6387EB}"/>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10908926"/>
          <a:ext cx="1285875" cy="505430"/>
        </a:xfrm>
        <a:prstGeom prst="rect">
          <a:avLst/>
        </a:prstGeom>
      </xdr:spPr>
    </xdr:pic>
    <xdr:clientData/>
  </xdr:oneCellAnchor>
  <xdr:twoCellAnchor editAs="oneCell">
    <xdr:from>
      <xdr:col>3</xdr:col>
      <xdr:colOff>1512389</xdr:colOff>
      <xdr:row>30</xdr:row>
      <xdr:rowOff>47467</xdr:rowOff>
    </xdr:from>
    <xdr:to>
      <xdr:col>3</xdr:col>
      <xdr:colOff>1899546</xdr:colOff>
      <xdr:row>31</xdr:row>
      <xdr:rowOff>19274</xdr:rowOff>
    </xdr:to>
    <xdr:pic>
      <xdr:nvPicPr>
        <xdr:cNvPr id="3" name="Picture 2">
          <a:extLst>
            <a:ext uri="{FF2B5EF4-FFF2-40B4-BE49-F238E27FC236}">
              <a16:creationId xmlns:a16="http://schemas.microsoft.com/office/drawing/2014/main" id="{37CD4AAD-0863-4B7C-9B00-BF6DF1E748BB}"/>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6067267"/>
          <a:ext cx="387157" cy="333757"/>
        </a:xfrm>
        <a:prstGeom prst="rect">
          <a:avLst/>
        </a:prstGeom>
      </xdr:spPr>
    </xdr:pic>
    <xdr:clientData/>
  </xdr:twoCellAnchor>
  <xdr:twoCellAnchor editAs="oneCell">
    <xdr:from>
      <xdr:col>2</xdr:col>
      <xdr:colOff>1455723</xdr:colOff>
      <xdr:row>41</xdr:row>
      <xdr:rowOff>99013</xdr:rowOff>
    </xdr:from>
    <xdr:to>
      <xdr:col>2</xdr:col>
      <xdr:colOff>2370123</xdr:colOff>
      <xdr:row>43</xdr:row>
      <xdr:rowOff>17752</xdr:rowOff>
    </xdr:to>
    <xdr:pic>
      <xdr:nvPicPr>
        <xdr:cNvPr id="4" name="Picture 3">
          <a:extLst>
            <a:ext uri="{FF2B5EF4-FFF2-40B4-BE49-F238E27FC236}">
              <a16:creationId xmlns:a16="http://schemas.microsoft.com/office/drawing/2014/main" id="{C9991FF5-695D-4966-A58B-580BBDBB54BB}"/>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8385763"/>
          <a:ext cx="914400" cy="501445"/>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169794</xdr:rowOff>
    </xdr:to>
    <xdr:pic>
      <xdr:nvPicPr>
        <xdr:cNvPr id="7" name="Picture 6">
          <a:extLst>
            <a:ext uri="{FF2B5EF4-FFF2-40B4-BE49-F238E27FC236}">
              <a16:creationId xmlns:a16="http://schemas.microsoft.com/office/drawing/2014/main" id="{11C0BEE0-138E-4393-B163-156DD0FE575E}"/>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3579719"/>
          <a:ext cx="228632" cy="181000"/>
        </a:xfrm>
        <a:prstGeom prst="rect">
          <a:avLst/>
        </a:prstGeom>
      </xdr:spPr>
    </xdr:pic>
    <xdr:clientData/>
  </xdr:twoCellAnchor>
  <xdr:twoCellAnchor editAs="oneCell">
    <xdr:from>
      <xdr:col>2</xdr:col>
      <xdr:colOff>302559</xdr:colOff>
      <xdr:row>13</xdr:row>
      <xdr:rowOff>179294</xdr:rowOff>
    </xdr:from>
    <xdr:to>
      <xdr:col>2</xdr:col>
      <xdr:colOff>531191</xdr:colOff>
      <xdr:row>14</xdr:row>
      <xdr:rowOff>169794</xdr:rowOff>
    </xdr:to>
    <xdr:pic>
      <xdr:nvPicPr>
        <xdr:cNvPr id="8" name="Picture 7">
          <a:extLst>
            <a:ext uri="{FF2B5EF4-FFF2-40B4-BE49-F238E27FC236}">
              <a16:creationId xmlns:a16="http://schemas.microsoft.com/office/drawing/2014/main" id="{A882E323-7240-40C6-A5B5-A17AEF88E1D8}"/>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3579719"/>
          <a:ext cx="228632" cy="181000"/>
        </a:xfrm>
        <a:prstGeom prst="rect">
          <a:avLst/>
        </a:prstGeom>
      </xdr:spPr>
    </xdr:pic>
    <xdr:clientData/>
  </xdr:twoCellAnchor>
  <xdr:twoCellAnchor editAs="oneCell">
    <xdr:from>
      <xdr:col>2</xdr:col>
      <xdr:colOff>22412</xdr:colOff>
      <xdr:row>8</xdr:row>
      <xdr:rowOff>11205</xdr:rowOff>
    </xdr:from>
    <xdr:to>
      <xdr:col>3</xdr:col>
      <xdr:colOff>2505245</xdr:colOff>
      <xdr:row>13</xdr:row>
      <xdr:rowOff>160243</xdr:rowOff>
    </xdr:to>
    <xdr:pic>
      <xdr:nvPicPr>
        <xdr:cNvPr id="9" name="Picture 8">
          <a:extLst>
            <a:ext uri="{FF2B5EF4-FFF2-40B4-BE49-F238E27FC236}">
              <a16:creationId xmlns:a16="http://schemas.microsoft.com/office/drawing/2014/main" id="{FC16073F-E0F5-4978-9B57-A0ACA34F25F4}"/>
            </a:ext>
          </a:extLst>
        </xdr:cNvPr>
        <xdr:cNvPicPr>
          <a:picLocks noChangeAspect="1"/>
        </xdr:cNvPicPr>
      </xdr:nvPicPr>
      <xdr:blipFill>
        <a:blip xmlns:r="http://schemas.openxmlformats.org/officeDocument/2006/relationships" r:embed="rId5"/>
        <a:stretch>
          <a:fillRect/>
        </a:stretch>
      </xdr:blipFill>
      <xdr:spPr>
        <a:xfrm>
          <a:off x="1120588" y="1647264"/>
          <a:ext cx="6124745" cy="182992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oneCellAnchor>
    <xdr:from>
      <xdr:col>2</xdr:col>
      <xdr:colOff>972911</xdr:colOff>
      <xdr:row>53</xdr:row>
      <xdr:rowOff>145676</xdr:rowOff>
    </xdr:from>
    <xdr:ext cx="1285875" cy="505430"/>
    <xdr:pic>
      <xdr:nvPicPr>
        <xdr:cNvPr id="2" name="Picture 1">
          <a:extLst>
            <a:ext uri="{FF2B5EF4-FFF2-40B4-BE49-F238E27FC236}">
              <a16:creationId xmlns:a16="http://schemas.microsoft.com/office/drawing/2014/main" id="{E98E9682-C2CB-4223-8E18-DBA013111945}"/>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10908926"/>
          <a:ext cx="1285875" cy="505430"/>
        </a:xfrm>
        <a:prstGeom prst="rect">
          <a:avLst/>
        </a:prstGeom>
      </xdr:spPr>
    </xdr:pic>
    <xdr:clientData/>
  </xdr:oneCellAnchor>
  <xdr:twoCellAnchor editAs="oneCell">
    <xdr:from>
      <xdr:col>3</xdr:col>
      <xdr:colOff>1512389</xdr:colOff>
      <xdr:row>30</xdr:row>
      <xdr:rowOff>47467</xdr:rowOff>
    </xdr:from>
    <xdr:to>
      <xdr:col>3</xdr:col>
      <xdr:colOff>1899546</xdr:colOff>
      <xdr:row>31</xdr:row>
      <xdr:rowOff>19274</xdr:rowOff>
    </xdr:to>
    <xdr:pic>
      <xdr:nvPicPr>
        <xdr:cNvPr id="3" name="Picture 2">
          <a:extLst>
            <a:ext uri="{FF2B5EF4-FFF2-40B4-BE49-F238E27FC236}">
              <a16:creationId xmlns:a16="http://schemas.microsoft.com/office/drawing/2014/main" id="{E8F3718D-C2E8-4BCE-B119-3E5F4E1B680E}"/>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6067267"/>
          <a:ext cx="387157" cy="333757"/>
        </a:xfrm>
        <a:prstGeom prst="rect">
          <a:avLst/>
        </a:prstGeom>
      </xdr:spPr>
    </xdr:pic>
    <xdr:clientData/>
  </xdr:twoCellAnchor>
  <xdr:twoCellAnchor editAs="oneCell">
    <xdr:from>
      <xdr:col>2</xdr:col>
      <xdr:colOff>1455723</xdr:colOff>
      <xdr:row>41</xdr:row>
      <xdr:rowOff>99013</xdr:rowOff>
    </xdr:from>
    <xdr:to>
      <xdr:col>2</xdr:col>
      <xdr:colOff>2370123</xdr:colOff>
      <xdr:row>43</xdr:row>
      <xdr:rowOff>17752</xdr:rowOff>
    </xdr:to>
    <xdr:pic>
      <xdr:nvPicPr>
        <xdr:cNvPr id="4" name="Picture 3">
          <a:extLst>
            <a:ext uri="{FF2B5EF4-FFF2-40B4-BE49-F238E27FC236}">
              <a16:creationId xmlns:a16="http://schemas.microsoft.com/office/drawing/2014/main" id="{59736825-4B4A-4E6C-AAC9-7430108DC174}"/>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8385763"/>
          <a:ext cx="914400" cy="501445"/>
        </a:xfrm>
        <a:prstGeom prst="rect">
          <a:avLst/>
        </a:prstGeom>
      </xdr:spPr>
    </xdr:pic>
    <xdr:clientData/>
  </xdr:twoCellAnchor>
  <xdr:twoCellAnchor editAs="oneCell">
    <xdr:from>
      <xdr:col>2</xdr:col>
      <xdr:colOff>11206</xdr:colOff>
      <xdr:row>8</xdr:row>
      <xdr:rowOff>22411</xdr:rowOff>
    </xdr:from>
    <xdr:to>
      <xdr:col>3</xdr:col>
      <xdr:colOff>2494039</xdr:colOff>
      <xdr:row>13</xdr:row>
      <xdr:rowOff>806822</xdr:rowOff>
    </xdr:to>
    <xdr:pic>
      <xdr:nvPicPr>
        <xdr:cNvPr id="9" name="Picture 8">
          <a:extLst>
            <a:ext uri="{FF2B5EF4-FFF2-40B4-BE49-F238E27FC236}">
              <a16:creationId xmlns:a16="http://schemas.microsoft.com/office/drawing/2014/main" id="{2171CC03-42E2-4BA8-BCD9-7A5718084382}"/>
            </a:ext>
          </a:extLst>
        </xdr:cNvPr>
        <xdr:cNvPicPr>
          <a:picLocks noChangeAspect="1"/>
        </xdr:cNvPicPr>
      </xdr:nvPicPr>
      <xdr:blipFill>
        <a:blip xmlns:r="http://schemas.openxmlformats.org/officeDocument/2006/relationships" r:embed="rId4"/>
        <a:stretch>
          <a:fillRect/>
        </a:stretch>
      </xdr:blipFill>
      <xdr:spPr>
        <a:xfrm>
          <a:off x="1109382" y="1658470"/>
          <a:ext cx="6124745" cy="1826558"/>
        </a:xfrm>
        <a:prstGeom prst="rect">
          <a:avLst/>
        </a:prstGeom>
      </xdr:spPr>
    </xdr:pic>
    <xdr:clientData/>
  </xdr:twoCellAnchor>
  <xdr:twoCellAnchor editAs="oneCell">
    <xdr:from>
      <xdr:col>2</xdr:col>
      <xdr:colOff>537882</xdr:colOff>
      <xdr:row>14</xdr:row>
      <xdr:rowOff>0</xdr:rowOff>
    </xdr:from>
    <xdr:to>
      <xdr:col>2</xdr:col>
      <xdr:colOff>766514</xdr:colOff>
      <xdr:row>14</xdr:row>
      <xdr:rowOff>181000</xdr:rowOff>
    </xdr:to>
    <xdr:pic>
      <xdr:nvPicPr>
        <xdr:cNvPr id="10" name="Picture 9">
          <a:extLst>
            <a:ext uri="{FF2B5EF4-FFF2-40B4-BE49-F238E27FC236}">
              <a16:creationId xmlns:a16="http://schemas.microsoft.com/office/drawing/2014/main" id="{4145F488-085D-4943-BC48-B14BEEF53EB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636058" y="3507441"/>
          <a:ext cx="228632" cy="18100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oneCellAnchor>
    <xdr:from>
      <xdr:col>2</xdr:col>
      <xdr:colOff>972911</xdr:colOff>
      <xdr:row>53</xdr:row>
      <xdr:rowOff>145676</xdr:rowOff>
    </xdr:from>
    <xdr:ext cx="1285875" cy="505430"/>
    <xdr:pic>
      <xdr:nvPicPr>
        <xdr:cNvPr id="2" name="Picture 1">
          <a:extLst>
            <a:ext uri="{FF2B5EF4-FFF2-40B4-BE49-F238E27FC236}">
              <a16:creationId xmlns:a16="http://schemas.microsoft.com/office/drawing/2014/main" id="{84748840-F08B-4409-AD06-B104B89FA582}"/>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10908926"/>
          <a:ext cx="1285875" cy="505430"/>
        </a:xfrm>
        <a:prstGeom prst="rect">
          <a:avLst/>
        </a:prstGeom>
      </xdr:spPr>
    </xdr:pic>
    <xdr:clientData/>
  </xdr:oneCellAnchor>
  <xdr:twoCellAnchor editAs="oneCell">
    <xdr:from>
      <xdr:col>3</xdr:col>
      <xdr:colOff>1512389</xdr:colOff>
      <xdr:row>30</xdr:row>
      <xdr:rowOff>47467</xdr:rowOff>
    </xdr:from>
    <xdr:to>
      <xdr:col>3</xdr:col>
      <xdr:colOff>1899546</xdr:colOff>
      <xdr:row>31</xdr:row>
      <xdr:rowOff>19274</xdr:rowOff>
    </xdr:to>
    <xdr:pic>
      <xdr:nvPicPr>
        <xdr:cNvPr id="3" name="Picture 2">
          <a:extLst>
            <a:ext uri="{FF2B5EF4-FFF2-40B4-BE49-F238E27FC236}">
              <a16:creationId xmlns:a16="http://schemas.microsoft.com/office/drawing/2014/main" id="{79C214AA-3741-44B7-9251-7E8BC78BD419}"/>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6067267"/>
          <a:ext cx="387157" cy="333757"/>
        </a:xfrm>
        <a:prstGeom prst="rect">
          <a:avLst/>
        </a:prstGeom>
      </xdr:spPr>
    </xdr:pic>
    <xdr:clientData/>
  </xdr:twoCellAnchor>
  <xdr:twoCellAnchor editAs="oneCell">
    <xdr:from>
      <xdr:col>2</xdr:col>
      <xdr:colOff>1455723</xdr:colOff>
      <xdr:row>41</xdr:row>
      <xdr:rowOff>99013</xdr:rowOff>
    </xdr:from>
    <xdr:to>
      <xdr:col>2</xdr:col>
      <xdr:colOff>2370123</xdr:colOff>
      <xdr:row>43</xdr:row>
      <xdr:rowOff>17752</xdr:rowOff>
    </xdr:to>
    <xdr:pic>
      <xdr:nvPicPr>
        <xdr:cNvPr id="4" name="Picture 3">
          <a:extLst>
            <a:ext uri="{FF2B5EF4-FFF2-40B4-BE49-F238E27FC236}">
              <a16:creationId xmlns:a16="http://schemas.microsoft.com/office/drawing/2014/main" id="{661841A8-C449-4E4B-BA65-6EC7F559B56B}"/>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8385763"/>
          <a:ext cx="914400" cy="501445"/>
        </a:xfrm>
        <a:prstGeom prst="rect">
          <a:avLst/>
        </a:prstGeom>
      </xdr:spPr>
    </xdr:pic>
    <xdr:clientData/>
  </xdr:twoCellAnchor>
  <xdr:twoCellAnchor editAs="oneCell">
    <xdr:from>
      <xdr:col>2</xdr:col>
      <xdr:colOff>11206</xdr:colOff>
      <xdr:row>8</xdr:row>
      <xdr:rowOff>22411</xdr:rowOff>
    </xdr:from>
    <xdr:to>
      <xdr:col>3</xdr:col>
      <xdr:colOff>2494039</xdr:colOff>
      <xdr:row>13</xdr:row>
      <xdr:rowOff>142873</xdr:rowOff>
    </xdr:to>
    <xdr:pic>
      <xdr:nvPicPr>
        <xdr:cNvPr id="7" name="Picture 6">
          <a:extLst>
            <a:ext uri="{FF2B5EF4-FFF2-40B4-BE49-F238E27FC236}">
              <a16:creationId xmlns:a16="http://schemas.microsoft.com/office/drawing/2014/main" id="{1394E927-7264-4D27-A7F4-612A8EA687C7}"/>
            </a:ext>
          </a:extLst>
        </xdr:cNvPr>
        <xdr:cNvPicPr>
          <a:picLocks noChangeAspect="1"/>
        </xdr:cNvPicPr>
      </xdr:nvPicPr>
      <xdr:blipFill>
        <a:blip xmlns:r="http://schemas.openxmlformats.org/officeDocument/2006/relationships" r:embed="rId4"/>
        <a:stretch>
          <a:fillRect/>
        </a:stretch>
      </xdr:blipFill>
      <xdr:spPr>
        <a:xfrm>
          <a:off x="1106581" y="1670236"/>
          <a:ext cx="6121383" cy="1822636"/>
        </a:xfrm>
        <a:prstGeom prst="rect">
          <a:avLst/>
        </a:prstGeom>
      </xdr:spPr>
    </xdr:pic>
    <xdr:clientData/>
  </xdr:twoCellAnchor>
  <xdr:twoCellAnchor editAs="oneCell">
    <xdr:from>
      <xdr:col>2</xdr:col>
      <xdr:colOff>537882</xdr:colOff>
      <xdr:row>14</xdr:row>
      <xdr:rowOff>0</xdr:rowOff>
    </xdr:from>
    <xdr:to>
      <xdr:col>2</xdr:col>
      <xdr:colOff>766514</xdr:colOff>
      <xdr:row>14</xdr:row>
      <xdr:rowOff>181000</xdr:rowOff>
    </xdr:to>
    <xdr:pic>
      <xdr:nvPicPr>
        <xdr:cNvPr id="8" name="Picture 7">
          <a:extLst>
            <a:ext uri="{FF2B5EF4-FFF2-40B4-BE49-F238E27FC236}">
              <a16:creationId xmlns:a16="http://schemas.microsoft.com/office/drawing/2014/main" id="{22599040-A8B4-4825-A3AB-9968F638223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633257" y="3514725"/>
          <a:ext cx="228632" cy="18100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oneCellAnchor>
    <xdr:from>
      <xdr:col>2</xdr:col>
      <xdr:colOff>972911</xdr:colOff>
      <xdr:row>53</xdr:row>
      <xdr:rowOff>145676</xdr:rowOff>
    </xdr:from>
    <xdr:ext cx="1285875" cy="505430"/>
    <xdr:pic>
      <xdr:nvPicPr>
        <xdr:cNvPr id="2" name="Picture 1">
          <a:extLst>
            <a:ext uri="{FF2B5EF4-FFF2-40B4-BE49-F238E27FC236}">
              <a16:creationId xmlns:a16="http://schemas.microsoft.com/office/drawing/2014/main" id="{D63A29C3-5312-4FDC-BC18-F392FFFD1C4D}"/>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10908926"/>
          <a:ext cx="1285875" cy="505430"/>
        </a:xfrm>
        <a:prstGeom prst="rect">
          <a:avLst/>
        </a:prstGeom>
      </xdr:spPr>
    </xdr:pic>
    <xdr:clientData/>
  </xdr:oneCellAnchor>
  <xdr:twoCellAnchor editAs="oneCell">
    <xdr:from>
      <xdr:col>3</xdr:col>
      <xdr:colOff>1512389</xdr:colOff>
      <xdr:row>30</xdr:row>
      <xdr:rowOff>47467</xdr:rowOff>
    </xdr:from>
    <xdr:to>
      <xdr:col>3</xdr:col>
      <xdr:colOff>1899546</xdr:colOff>
      <xdr:row>31</xdr:row>
      <xdr:rowOff>19273</xdr:rowOff>
    </xdr:to>
    <xdr:pic>
      <xdr:nvPicPr>
        <xdr:cNvPr id="3" name="Picture 2">
          <a:extLst>
            <a:ext uri="{FF2B5EF4-FFF2-40B4-BE49-F238E27FC236}">
              <a16:creationId xmlns:a16="http://schemas.microsoft.com/office/drawing/2014/main" id="{578E6493-653C-4019-BF51-69DF3014CC71}"/>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6067267"/>
          <a:ext cx="387157" cy="333757"/>
        </a:xfrm>
        <a:prstGeom prst="rect">
          <a:avLst/>
        </a:prstGeom>
      </xdr:spPr>
    </xdr:pic>
    <xdr:clientData/>
  </xdr:twoCellAnchor>
  <xdr:twoCellAnchor editAs="oneCell">
    <xdr:from>
      <xdr:col>2</xdr:col>
      <xdr:colOff>1455723</xdr:colOff>
      <xdr:row>41</xdr:row>
      <xdr:rowOff>99013</xdr:rowOff>
    </xdr:from>
    <xdr:to>
      <xdr:col>2</xdr:col>
      <xdr:colOff>2370123</xdr:colOff>
      <xdr:row>43</xdr:row>
      <xdr:rowOff>17753</xdr:rowOff>
    </xdr:to>
    <xdr:pic>
      <xdr:nvPicPr>
        <xdr:cNvPr id="4" name="Picture 3">
          <a:extLst>
            <a:ext uri="{FF2B5EF4-FFF2-40B4-BE49-F238E27FC236}">
              <a16:creationId xmlns:a16="http://schemas.microsoft.com/office/drawing/2014/main" id="{F549D6BA-AC47-4D44-AD60-BFFC9D6928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8385763"/>
          <a:ext cx="914400" cy="501445"/>
        </a:xfrm>
        <a:prstGeom prst="rect">
          <a:avLst/>
        </a:prstGeom>
      </xdr:spPr>
    </xdr:pic>
    <xdr:clientData/>
  </xdr:twoCellAnchor>
  <xdr:twoCellAnchor editAs="oneCell">
    <xdr:from>
      <xdr:col>2</xdr:col>
      <xdr:colOff>11206</xdr:colOff>
      <xdr:row>8</xdr:row>
      <xdr:rowOff>22411</xdr:rowOff>
    </xdr:from>
    <xdr:to>
      <xdr:col>3</xdr:col>
      <xdr:colOff>2673333</xdr:colOff>
      <xdr:row>14</xdr:row>
      <xdr:rowOff>1678</xdr:rowOff>
    </xdr:to>
    <xdr:pic>
      <xdr:nvPicPr>
        <xdr:cNvPr id="7" name="Picture 6">
          <a:extLst>
            <a:ext uri="{FF2B5EF4-FFF2-40B4-BE49-F238E27FC236}">
              <a16:creationId xmlns:a16="http://schemas.microsoft.com/office/drawing/2014/main" id="{F58CD866-84E8-42FC-A248-54D2D4040E66}"/>
            </a:ext>
          </a:extLst>
        </xdr:cNvPr>
        <xdr:cNvPicPr>
          <a:picLocks noChangeAspect="1"/>
        </xdr:cNvPicPr>
      </xdr:nvPicPr>
      <xdr:blipFill>
        <a:blip xmlns:r="http://schemas.openxmlformats.org/officeDocument/2006/relationships" r:embed="rId4"/>
        <a:stretch>
          <a:fillRect/>
        </a:stretch>
      </xdr:blipFill>
      <xdr:spPr>
        <a:xfrm>
          <a:off x="1109382" y="1658470"/>
          <a:ext cx="6124745" cy="1817032"/>
        </a:xfrm>
        <a:prstGeom prst="rect">
          <a:avLst/>
        </a:prstGeom>
      </xdr:spPr>
    </xdr:pic>
    <xdr:clientData/>
  </xdr:twoCellAnchor>
  <xdr:twoCellAnchor editAs="oneCell">
    <xdr:from>
      <xdr:col>2</xdr:col>
      <xdr:colOff>537882</xdr:colOff>
      <xdr:row>14</xdr:row>
      <xdr:rowOff>0</xdr:rowOff>
    </xdr:from>
    <xdr:to>
      <xdr:col>2</xdr:col>
      <xdr:colOff>766514</xdr:colOff>
      <xdr:row>14</xdr:row>
      <xdr:rowOff>181000</xdr:rowOff>
    </xdr:to>
    <xdr:pic>
      <xdr:nvPicPr>
        <xdr:cNvPr id="8" name="Picture 7">
          <a:extLst>
            <a:ext uri="{FF2B5EF4-FFF2-40B4-BE49-F238E27FC236}">
              <a16:creationId xmlns:a16="http://schemas.microsoft.com/office/drawing/2014/main" id="{DCD14617-5D59-4602-B982-21B2EEE77327}"/>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633257" y="3533775"/>
          <a:ext cx="228632" cy="18100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oneCellAnchor>
    <xdr:from>
      <xdr:col>2</xdr:col>
      <xdr:colOff>972911</xdr:colOff>
      <xdr:row>53</xdr:row>
      <xdr:rowOff>145676</xdr:rowOff>
    </xdr:from>
    <xdr:ext cx="1285875" cy="505430"/>
    <xdr:pic>
      <xdr:nvPicPr>
        <xdr:cNvPr id="2" name="Picture 1">
          <a:extLst>
            <a:ext uri="{FF2B5EF4-FFF2-40B4-BE49-F238E27FC236}">
              <a16:creationId xmlns:a16="http://schemas.microsoft.com/office/drawing/2014/main" id="{C083AD4C-F9CC-46A6-A7B8-DD8A156A0FD1}"/>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10908926"/>
          <a:ext cx="1285875" cy="505430"/>
        </a:xfrm>
        <a:prstGeom prst="rect">
          <a:avLst/>
        </a:prstGeom>
      </xdr:spPr>
    </xdr:pic>
    <xdr:clientData/>
  </xdr:oneCellAnchor>
  <xdr:twoCellAnchor editAs="oneCell">
    <xdr:from>
      <xdr:col>3</xdr:col>
      <xdr:colOff>1512389</xdr:colOff>
      <xdr:row>30</xdr:row>
      <xdr:rowOff>47467</xdr:rowOff>
    </xdr:from>
    <xdr:to>
      <xdr:col>3</xdr:col>
      <xdr:colOff>1899546</xdr:colOff>
      <xdr:row>31</xdr:row>
      <xdr:rowOff>19273</xdr:rowOff>
    </xdr:to>
    <xdr:pic>
      <xdr:nvPicPr>
        <xdr:cNvPr id="3" name="Picture 2">
          <a:extLst>
            <a:ext uri="{FF2B5EF4-FFF2-40B4-BE49-F238E27FC236}">
              <a16:creationId xmlns:a16="http://schemas.microsoft.com/office/drawing/2014/main" id="{DE609123-F0C6-4454-8A1B-67140F9185DF}"/>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6067267"/>
          <a:ext cx="387157" cy="333757"/>
        </a:xfrm>
        <a:prstGeom prst="rect">
          <a:avLst/>
        </a:prstGeom>
      </xdr:spPr>
    </xdr:pic>
    <xdr:clientData/>
  </xdr:twoCellAnchor>
  <xdr:twoCellAnchor editAs="oneCell">
    <xdr:from>
      <xdr:col>2</xdr:col>
      <xdr:colOff>1455723</xdr:colOff>
      <xdr:row>41</xdr:row>
      <xdr:rowOff>99013</xdr:rowOff>
    </xdr:from>
    <xdr:to>
      <xdr:col>2</xdr:col>
      <xdr:colOff>2370123</xdr:colOff>
      <xdr:row>43</xdr:row>
      <xdr:rowOff>17753</xdr:rowOff>
    </xdr:to>
    <xdr:pic>
      <xdr:nvPicPr>
        <xdr:cNvPr id="4" name="Picture 3">
          <a:extLst>
            <a:ext uri="{FF2B5EF4-FFF2-40B4-BE49-F238E27FC236}">
              <a16:creationId xmlns:a16="http://schemas.microsoft.com/office/drawing/2014/main" id="{1848CED2-CFF7-444E-AC7A-146EC2E053CD}"/>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8385763"/>
          <a:ext cx="914400" cy="501445"/>
        </a:xfrm>
        <a:prstGeom prst="rect">
          <a:avLst/>
        </a:prstGeom>
      </xdr:spPr>
    </xdr:pic>
    <xdr:clientData/>
  </xdr:twoCellAnchor>
  <xdr:twoCellAnchor editAs="oneCell">
    <xdr:from>
      <xdr:col>2</xdr:col>
      <xdr:colOff>11206</xdr:colOff>
      <xdr:row>8</xdr:row>
      <xdr:rowOff>22411</xdr:rowOff>
    </xdr:from>
    <xdr:to>
      <xdr:col>4</xdr:col>
      <xdr:colOff>4652</xdr:colOff>
      <xdr:row>13</xdr:row>
      <xdr:rowOff>184333</xdr:rowOff>
    </xdr:to>
    <xdr:pic>
      <xdr:nvPicPr>
        <xdr:cNvPr id="7" name="Picture 6">
          <a:extLst>
            <a:ext uri="{FF2B5EF4-FFF2-40B4-BE49-F238E27FC236}">
              <a16:creationId xmlns:a16="http://schemas.microsoft.com/office/drawing/2014/main" id="{C220D609-0A10-4048-B4A3-0023607A43C1}"/>
            </a:ext>
          </a:extLst>
        </xdr:cNvPr>
        <xdr:cNvPicPr>
          <a:picLocks noChangeAspect="1"/>
        </xdr:cNvPicPr>
      </xdr:nvPicPr>
      <xdr:blipFill>
        <a:blip xmlns:r="http://schemas.openxmlformats.org/officeDocument/2006/relationships" r:embed="rId4"/>
        <a:stretch>
          <a:fillRect/>
        </a:stretch>
      </xdr:blipFill>
      <xdr:spPr>
        <a:xfrm>
          <a:off x="1106581" y="1670236"/>
          <a:ext cx="6119702" cy="1808067"/>
        </a:xfrm>
        <a:prstGeom prst="rect">
          <a:avLst/>
        </a:prstGeom>
      </xdr:spPr>
    </xdr:pic>
    <xdr:clientData/>
  </xdr:twoCellAnchor>
  <xdr:twoCellAnchor editAs="oneCell">
    <xdr:from>
      <xdr:col>2</xdr:col>
      <xdr:colOff>537882</xdr:colOff>
      <xdr:row>14</xdr:row>
      <xdr:rowOff>0</xdr:rowOff>
    </xdr:from>
    <xdr:to>
      <xdr:col>2</xdr:col>
      <xdr:colOff>766514</xdr:colOff>
      <xdr:row>14</xdr:row>
      <xdr:rowOff>181000</xdr:rowOff>
    </xdr:to>
    <xdr:pic>
      <xdr:nvPicPr>
        <xdr:cNvPr id="8" name="Picture 7">
          <a:extLst>
            <a:ext uri="{FF2B5EF4-FFF2-40B4-BE49-F238E27FC236}">
              <a16:creationId xmlns:a16="http://schemas.microsoft.com/office/drawing/2014/main" id="{8D3AF5A6-2B3F-4D31-B94D-964CAC59C70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633257" y="3476625"/>
          <a:ext cx="228632" cy="181000"/>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F7D52E4C-FCC2-4FC2-8E44-46342249874E}"/>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8546726"/>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19274</xdr:rowOff>
    </xdr:to>
    <xdr:pic>
      <xdr:nvPicPr>
        <xdr:cNvPr id="3" name="Picture 2">
          <a:extLst>
            <a:ext uri="{FF2B5EF4-FFF2-40B4-BE49-F238E27FC236}">
              <a16:creationId xmlns:a16="http://schemas.microsoft.com/office/drawing/2014/main" id="{9B84F433-3FA0-41BD-9920-F38893CB5358}"/>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610067"/>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5D8A74DC-F774-4CDD-85E8-CBEDD7068961}"/>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6976063"/>
          <a:ext cx="914400" cy="501445"/>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9" name="Picture 8">
          <a:extLst>
            <a:ext uri="{FF2B5EF4-FFF2-40B4-BE49-F238E27FC236}">
              <a16:creationId xmlns:a16="http://schemas.microsoft.com/office/drawing/2014/main" id="{FB4E56A6-D3F1-4A6C-BCC7-30B1ED366EB1}"/>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5785037"/>
          <a:ext cx="190527" cy="200053"/>
        </a:xfrm>
        <a:prstGeom prst="rect">
          <a:avLst/>
        </a:prstGeom>
      </xdr:spPr>
    </xdr:pic>
    <xdr:clientData/>
  </xdr:twoCellAnchor>
  <xdr:twoCellAnchor editAs="oneCell">
    <xdr:from>
      <xdr:col>2</xdr:col>
      <xdr:colOff>33619</xdr:colOff>
      <xdr:row>8</xdr:row>
      <xdr:rowOff>33618</xdr:rowOff>
    </xdr:from>
    <xdr:to>
      <xdr:col>3</xdr:col>
      <xdr:colOff>3701804</xdr:colOff>
      <xdr:row>13</xdr:row>
      <xdr:rowOff>589997</xdr:rowOff>
    </xdr:to>
    <xdr:pic>
      <xdr:nvPicPr>
        <xdr:cNvPr id="10" name="Picture 9">
          <a:extLst>
            <a:ext uri="{FF2B5EF4-FFF2-40B4-BE49-F238E27FC236}">
              <a16:creationId xmlns:a16="http://schemas.microsoft.com/office/drawing/2014/main" id="{3961BF4B-4EBC-4191-B679-4EB4E87A8F18}"/>
            </a:ext>
          </a:extLst>
        </xdr:cNvPr>
        <xdr:cNvPicPr>
          <a:picLocks noChangeAspect="1"/>
        </xdr:cNvPicPr>
      </xdr:nvPicPr>
      <xdr:blipFill>
        <a:blip xmlns:r="http://schemas.openxmlformats.org/officeDocument/2006/relationships" r:embed="rId5"/>
        <a:stretch>
          <a:fillRect/>
        </a:stretch>
      </xdr:blipFill>
      <xdr:spPr>
        <a:xfrm>
          <a:off x="1128994" y="1681443"/>
          <a:ext cx="7593605" cy="4056536"/>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DAE1B524-74EA-4D03-A922-2BE575AD608F}"/>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8546726"/>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19274</xdr:rowOff>
    </xdr:to>
    <xdr:pic>
      <xdr:nvPicPr>
        <xdr:cNvPr id="3" name="Picture 2">
          <a:extLst>
            <a:ext uri="{FF2B5EF4-FFF2-40B4-BE49-F238E27FC236}">
              <a16:creationId xmlns:a16="http://schemas.microsoft.com/office/drawing/2014/main" id="{71228E09-7AE9-476D-AAAC-E43DF24A9688}"/>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610067"/>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64F2F218-47A0-4D5D-836A-8110A6DFDBAE}"/>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6976063"/>
          <a:ext cx="914400" cy="501445"/>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9" name="Picture 8">
          <a:extLst>
            <a:ext uri="{FF2B5EF4-FFF2-40B4-BE49-F238E27FC236}">
              <a16:creationId xmlns:a16="http://schemas.microsoft.com/office/drawing/2014/main" id="{A66BC23A-97F7-4947-A6E5-ED7E510F245C}"/>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5785037"/>
          <a:ext cx="190527" cy="200053"/>
        </a:xfrm>
        <a:prstGeom prst="rect">
          <a:avLst/>
        </a:prstGeom>
      </xdr:spPr>
    </xdr:pic>
    <xdr:clientData/>
  </xdr:twoCellAnchor>
  <xdr:twoCellAnchor editAs="oneCell">
    <xdr:from>
      <xdr:col>2</xdr:col>
      <xdr:colOff>33619</xdr:colOff>
      <xdr:row>8</xdr:row>
      <xdr:rowOff>33618</xdr:rowOff>
    </xdr:from>
    <xdr:to>
      <xdr:col>4</xdr:col>
      <xdr:colOff>1062</xdr:colOff>
      <xdr:row>13</xdr:row>
      <xdr:rowOff>609608</xdr:rowOff>
    </xdr:to>
    <xdr:pic>
      <xdr:nvPicPr>
        <xdr:cNvPr id="10" name="Picture 9">
          <a:extLst>
            <a:ext uri="{FF2B5EF4-FFF2-40B4-BE49-F238E27FC236}">
              <a16:creationId xmlns:a16="http://schemas.microsoft.com/office/drawing/2014/main" id="{CB4E780A-4C28-4215-BD3B-B4CDCB59CF12}"/>
            </a:ext>
          </a:extLst>
        </xdr:cNvPr>
        <xdr:cNvPicPr>
          <a:picLocks noChangeAspect="1"/>
        </xdr:cNvPicPr>
      </xdr:nvPicPr>
      <xdr:blipFill>
        <a:blip xmlns:r="http://schemas.openxmlformats.org/officeDocument/2006/relationships" r:embed="rId5"/>
        <a:stretch>
          <a:fillRect/>
        </a:stretch>
      </xdr:blipFill>
      <xdr:spPr>
        <a:xfrm>
          <a:off x="1128994" y="1681443"/>
          <a:ext cx="7602010" cy="4042529"/>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702524CF-C3F1-4031-B500-C565FDC2DC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8546726"/>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19274</xdr:rowOff>
    </xdr:to>
    <xdr:pic>
      <xdr:nvPicPr>
        <xdr:cNvPr id="3" name="Picture 2">
          <a:extLst>
            <a:ext uri="{FF2B5EF4-FFF2-40B4-BE49-F238E27FC236}">
              <a16:creationId xmlns:a16="http://schemas.microsoft.com/office/drawing/2014/main" id="{6C3BF0BA-BFB4-4F3A-AC3E-FE2F4F15F991}"/>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610067"/>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06E1D7A5-58F3-45B0-8C56-5C3021DD6517}"/>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6976063"/>
          <a:ext cx="914400" cy="501445"/>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10" name="Picture 9">
          <a:extLst>
            <a:ext uri="{FF2B5EF4-FFF2-40B4-BE49-F238E27FC236}">
              <a16:creationId xmlns:a16="http://schemas.microsoft.com/office/drawing/2014/main" id="{C9161558-E6E9-4F98-A2E8-6258989D9A17}"/>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5756462"/>
          <a:ext cx="190527" cy="200053"/>
        </a:xfrm>
        <a:prstGeom prst="rect">
          <a:avLst/>
        </a:prstGeom>
      </xdr:spPr>
    </xdr:pic>
    <xdr:clientData/>
  </xdr:twoCellAnchor>
  <xdr:twoCellAnchor editAs="oneCell">
    <xdr:from>
      <xdr:col>2</xdr:col>
      <xdr:colOff>33619</xdr:colOff>
      <xdr:row>8</xdr:row>
      <xdr:rowOff>33618</xdr:rowOff>
    </xdr:from>
    <xdr:to>
      <xdr:col>3</xdr:col>
      <xdr:colOff>3645776</xdr:colOff>
      <xdr:row>13</xdr:row>
      <xdr:rowOff>589438</xdr:rowOff>
    </xdr:to>
    <xdr:pic>
      <xdr:nvPicPr>
        <xdr:cNvPr id="11" name="Picture 10">
          <a:extLst>
            <a:ext uri="{FF2B5EF4-FFF2-40B4-BE49-F238E27FC236}">
              <a16:creationId xmlns:a16="http://schemas.microsoft.com/office/drawing/2014/main" id="{4098487C-9D31-4F44-9C6F-68A2B4BA8569}"/>
            </a:ext>
          </a:extLst>
        </xdr:cNvPr>
        <xdr:cNvPicPr>
          <a:picLocks noChangeAspect="1"/>
        </xdr:cNvPicPr>
      </xdr:nvPicPr>
      <xdr:blipFill>
        <a:blip xmlns:r="http://schemas.openxmlformats.org/officeDocument/2006/relationships" r:embed="rId5"/>
        <a:stretch>
          <a:fillRect/>
        </a:stretch>
      </xdr:blipFill>
      <xdr:spPr>
        <a:xfrm>
          <a:off x="1128994" y="1681443"/>
          <a:ext cx="7616018" cy="4033565"/>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413680E7-D53D-4B47-8797-6B80F39D815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8546726"/>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19273</xdr:rowOff>
    </xdr:to>
    <xdr:pic>
      <xdr:nvPicPr>
        <xdr:cNvPr id="3" name="Picture 2">
          <a:extLst>
            <a:ext uri="{FF2B5EF4-FFF2-40B4-BE49-F238E27FC236}">
              <a16:creationId xmlns:a16="http://schemas.microsoft.com/office/drawing/2014/main" id="{5E98A25D-9DDC-4BE5-A101-4E651A506DD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610067"/>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A9B006FC-F325-400D-A9F8-CD1461293281}"/>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6976063"/>
          <a:ext cx="914400" cy="501445"/>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9" name="Picture 8">
          <a:extLst>
            <a:ext uri="{FF2B5EF4-FFF2-40B4-BE49-F238E27FC236}">
              <a16:creationId xmlns:a16="http://schemas.microsoft.com/office/drawing/2014/main" id="{F810BE76-3E30-4117-AA65-EE5DE25FA242}"/>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5765987"/>
          <a:ext cx="190527" cy="200053"/>
        </a:xfrm>
        <a:prstGeom prst="rect">
          <a:avLst/>
        </a:prstGeom>
      </xdr:spPr>
    </xdr:pic>
    <xdr:clientData/>
  </xdr:twoCellAnchor>
  <xdr:twoCellAnchor editAs="oneCell">
    <xdr:from>
      <xdr:col>2</xdr:col>
      <xdr:colOff>33619</xdr:colOff>
      <xdr:row>8</xdr:row>
      <xdr:rowOff>33618</xdr:rowOff>
    </xdr:from>
    <xdr:to>
      <xdr:col>3</xdr:col>
      <xdr:colOff>3775204</xdr:colOff>
      <xdr:row>13</xdr:row>
      <xdr:rowOff>601204</xdr:rowOff>
    </xdr:to>
    <xdr:pic>
      <xdr:nvPicPr>
        <xdr:cNvPr id="10" name="Picture 9">
          <a:extLst>
            <a:ext uri="{FF2B5EF4-FFF2-40B4-BE49-F238E27FC236}">
              <a16:creationId xmlns:a16="http://schemas.microsoft.com/office/drawing/2014/main" id="{A98BE0C3-7C9B-4B6B-AF7A-1994E41577E4}"/>
            </a:ext>
          </a:extLst>
        </xdr:cNvPr>
        <xdr:cNvPicPr>
          <a:picLocks noChangeAspect="1"/>
        </xdr:cNvPicPr>
      </xdr:nvPicPr>
      <xdr:blipFill>
        <a:blip xmlns:r="http://schemas.openxmlformats.org/officeDocument/2006/relationships" r:embed="rId5"/>
        <a:stretch>
          <a:fillRect/>
        </a:stretch>
      </xdr:blipFill>
      <xdr:spPr>
        <a:xfrm>
          <a:off x="1128994" y="1681443"/>
          <a:ext cx="7622182" cy="402292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59451019-F287-435D-B40C-A1B1BEE81E88}"/>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8546726"/>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19274</xdr:rowOff>
    </xdr:to>
    <xdr:pic>
      <xdr:nvPicPr>
        <xdr:cNvPr id="3" name="Picture 2">
          <a:extLst>
            <a:ext uri="{FF2B5EF4-FFF2-40B4-BE49-F238E27FC236}">
              <a16:creationId xmlns:a16="http://schemas.microsoft.com/office/drawing/2014/main" id="{221476B2-AC12-4F37-8DDF-309F497808CF}"/>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610067"/>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A3B63C87-70D7-45C2-8266-A7DD6C25EB7A}"/>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6976063"/>
          <a:ext cx="914400" cy="501445"/>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9" name="Picture 8">
          <a:extLst>
            <a:ext uri="{FF2B5EF4-FFF2-40B4-BE49-F238E27FC236}">
              <a16:creationId xmlns:a16="http://schemas.microsoft.com/office/drawing/2014/main" id="{D595D065-20C2-4FC2-A8E1-4EABF22D4BDC}"/>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97934" y="5746937"/>
          <a:ext cx="190527" cy="200053"/>
        </a:xfrm>
        <a:prstGeom prst="rect">
          <a:avLst/>
        </a:prstGeom>
      </xdr:spPr>
    </xdr:pic>
    <xdr:clientData/>
  </xdr:twoCellAnchor>
  <xdr:twoCellAnchor editAs="oneCell">
    <xdr:from>
      <xdr:col>2</xdr:col>
      <xdr:colOff>33619</xdr:colOff>
      <xdr:row>8</xdr:row>
      <xdr:rowOff>33618</xdr:rowOff>
    </xdr:from>
    <xdr:to>
      <xdr:col>3</xdr:col>
      <xdr:colOff>4027337</xdr:colOff>
      <xdr:row>14</xdr:row>
      <xdr:rowOff>9</xdr:rowOff>
    </xdr:to>
    <xdr:pic>
      <xdr:nvPicPr>
        <xdr:cNvPr id="10" name="Picture 9">
          <a:extLst>
            <a:ext uri="{FF2B5EF4-FFF2-40B4-BE49-F238E27FC236}">
              <a16:creationId xmlns:a16="http://schemas.microsoft.com/office/drawing/2014/main" id="{AABB535C-21FA-4B68-8B59-B04B39A37D60}"/>
            </a:ext>
          </a:extLst>
        </xdr:cNvPr>
        <xdr:cNvPicPr>
          <a:picLocks noChangeAspect="1"/>
        </xdr:cNvPicPr>
      </xdr:nvPicPr>
      <xdr:blipFill>
        <a:blip xmlns:r="http://schemas.openxmlformats.org/officeDocument/2006/relationships" r:embed="rId5"/>
        <a:stretch>
          <a:fillRect/>
        </a:stretch>
      </xdr:blipFill>
      <xdr:spPr>
        <a:xfrm>
          <a:off x="1128994" y="1681443"/>
          <a:ext cx="7627785" cy="40156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1688891</xdr:colOff>
      <xdr:row>7</xdr:row>
      <xdr:rowOff>179294</xdr:rowOff>
    </xdr:from>
    <xdr:to>
      <xdr:col>2</xdr:col>
      <xdr:colOff>2102557</xdr:colOff>
      <xdr:row>9</xdr:row>
      <xdr:rowOff>95055</xdr:rowOff>
    </xdr:to>
    <xdr:pic>
      <xdr:nvPicPr>
        <xdr:cNvPr id="2" name="Picture 1">
          <a:extLst>
            <a:ext uri="{FF2B5EF4-FFF2-40B4-BE49-F238E27FC236}">
              <a16:creationId xmlns:a16="http://schemas.microsoft.com/office/drawing/2014/main" id="{8437B64E-A4D2-44DB-9184-764D7EF278E1}"/>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784266" y="1265144"/>
          <a:ext cx="413666" cy="296761"/>
        </a:xfrm>
        <a:prstGeom prst="rect">
          <a:avLst/>
        </a:prstGeom>
      </xdr:spPr>
    </xdr:pic>
    <xdr:clientData/>
  </xdr:twoCellAnchor>
  <xdr:twoCellAnchor editAs="oneCell">
    <xdr:from>
      <xdr:col>2</xdr:col>
      <xdr:colOff>1359912</xdr:colOff>
      <xdr:row>13</xdr:row>
      <xdr:rowOff>32774</xdr:rowOff>
    </xdr:from>
    <xdr:to>
      <xdr:col>2</xdr:col>
      <xdr:colOff>1680883</xdr:colOff>
      <xdr:row>14</xdr:row>
      <xdr:rowOff>86862</xdr:rowOff>
    </xdr:to>
    <xdr:pic>
      <xdr:nvPicPr>
        <xdr:cNvPr id="3" name="Picture 2">
          <a:extLst>
            <a:ext uri="{FF2B5EF4-FFF2-40B4-BE49-F238E27FC236}">
              <a16:creationId xmlns:a16="http://schemas.microsoft.com/office/drawing/2014/main" id="{532CCF00-C8C0-4B32-8BF0-D47D6DCAA598}"/>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455287" y="2309249"/>
          <a:ext cx="320971" cy="416039"/>
        </a:xfrm>
        <a:prstGeom prst="rect">
          <a:avLst/>
        </a:prstGeom>
      </xdr:spPr>
    </xdr:pic>
    <xdr:clientData/>
  </xdr:twoCellAnchor>
  <xdr:twoCellAnchor editAs="oneCell">
    <xdr:from>
      <xdr:col>2</xdr:col>
      <xdr:colOff>1199030</xdr:colOff>
      <xdr:row>16</xdr:row>
      <xdr:rowOff>44824</xdr:rowOff>
    </xdr:from>
    <xdr:to>
      <xdr:col>2</xdr:col>
      <xdr:colOff>1627715</xdr:colOff>
      <xdr:row>16</xdr:row>
      <xdr:rowOff>340140</xdr:rowOff>
    </xdr:to>
    <xdr:pic>
      <xdr:nvPicPr>
        <xdr:cNvPr id="4" name="Picture 3">
          <a:extLst>
            <a:ext uri="{FF2B5EF4-FFF2-40B4-BE49-F238E27FC236}">
              <a16:creationId xmlns:a16="http://schemas.microsoft.com/office/drawing/2014/main" id="{B6312D06-F2EC-4D47-9D18-AE1927FEF10C}"/>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94405" y="3340474"/>
          <a:ext cx="428685" cy="295316"/>
        </a:xfrm>
        <a:prstGeom prst="rect">
          <a:avLst/>
        </a:prstGeom>
      </xdr:spPr>
    </xdr:pic>
    <xdr:clientData/>
  </xdr:twoCellAnchor>
  <xdr:twoCellAnchor editAs="oneCell">
    <xdr:from>
      <xdr:col>2</xdr:col>
      <xdr:colOff>1232647</xdr:colOff>
      <xdr:row>14</xdr:row>
      <xdr:rowOff>56029</xdr:rowOff>
    </xdr:from>
    <xdr:to>
      <xdr:col>2</xdr:col>
      <xdr:colOff>1670858</xdr:colOff>
      <xdr:row>15</xdr:row>
      <xdr:rowOff>4540</xdr:rowOff>
    </xdr:to>
    <xdr:pic>
      <xdr:nvPicPr>
        <xdr:cNvPr id="5" name="Picture 4">
          <a:extLst>
            <a:ext uri="{FF2B5EF4-FFF2-40B4-BE49-F238E27FC236}">
              <a16:creationId xmlns:a16="http://schemas.microsoft.com/office/drawing/2014/main" id="{37B103D0-3A95-4425-AA3E-491CD5CDF535}"/>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28022" y="2694454"/>
          <a:ext cx="438211" cy="415235"/>
        </a:xfrm>
        <a:prstGeom prst="rect">
          <a:avLst/>
        </a:prstGeom>
      </xdr:spPr>
    </xdr:pic>
    <xdr:clientData/>
  </xdr:twoCellAnchor>
  <xdr:twoCellAnchor editAs="oneCell">
    <xdr:from>
      <xdr:col>2</xdr:col>
      <xdr:colOff>974912</xdr:colOff>
      <xdr:row>23</xdr:row>
      <xdr:rowOff>33618</xdr:rowOff>
    </xdr:from>
    <xdr:to>
      <xdr:col>2</xdr:col>
      <xdr:colOff>1794176</xdr:colOff>
      <xdr:row>24</xdr:row>
      <xdr:rowOff>5092</xdr:rowOff>
    </xdr:to>
    <xdr:pic>
      <xdr:nvPicPr>
        <xdr:cNvPr id="6" name="Picture 5">
          <a:extLst>
            <a:ext uri="{FF2B5EF4-FFF2-40B4-BE49-F238E27FC236}">
              <a16:creationId xmlns:a16="http://schemas.microsoft.com/office/drawing/2014/main" id="{D8222523-494D-4D01-9298-5A5F5B2CDF9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2070287" y="4853268"/>
          <a:ext cx="819264" cy="352474"/>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68CAAE36-8D0E-4C4D-B3F3-5E0F2DF3A2C2}"/>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8546726"/>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19274</xdr:rowOff>
    </xdr:to>
    <xdr:pic>
      <xdr:nvPicPr>
        <xdr:cNvPr id="3" name="Picture 2">
          <a:extLst>
            <a:ext uri="{FF2B5EF4-FFF2-40B4-BE49-F238E27FC236}">
              <a16:creationId xmlns:a16="http://schemas.microsoft.com/office/drawing/2014/main" id="{354B9D25-1228-48C1-8163-EBD081FD1615}"/>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610067"/>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CDAD05BC-4C2C-4BFD-B80E-6CE3451789F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6976063"/>
          <a:ext cx="914400" cy="501445"/>
        </a:xfrm>
        <a:prstGeom prst="rect">
          <a:avLst/>
        </a:prstGeom>
      </xdr:spPr>
    </xdr:pic>
    <xdr:clientData/>
  </xdr:twoCellAnchor>
  <xdr:twoCellAnchor editAs="oneCell">
    <xdr:from>
      <xdr:col>2</xdr:col>
      <xdr:colOff>257735</xdr:colOff>
      <xdr:row>11</xdr:row>
      <xdr:rowOff>134473</xdr:rowOff>
    </xdr:from>
    <xdr:to>
      <xdr:col>2</xdr:col>
      <xdr:colOff>3144213</xdr:colOff>
      <xdr:row>13</xdr:row>
      <xdr:rowOff>149669</xdr:rowOff>
    </xdr:to>
    <xdr:pic>
      <xdr:nvPicPr>
        <xdr:cNvPr id="5" name="Picture 4">
          <a:extLst>
            <a:ext uri="{FF2B5EF4-FFF2-40B4-BE49-F238E27FC236}">
              <a16:creationId xmlns:a16="http://schemas.microsoft.com/office/drawing/2014/main" id="{4264AA96-D039-4C2A-BE7C-05871022BE7F}"/>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53110" y="2353798"/>
          <a:ext cx="2886478" cy="481921"/>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6" name="Picture 5">
          <a:extLst>
            <a:ext uri="{FF2B5EF4-FFF2-40B4-BE49-F238E27FC236}">
              <a16:creationId xmlns:a16="http://schemas.microsoft.com/office/drawing/2014/main" id="{36D02FC4-E500-41E1-B986-376DC13076F1}"/>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97934" y="3337112"/>
          <a:ext cx="190527" cy="200053"/>
        </a:xfrm>
        <a:prstGeom prst="rect">
          <a:avLst/>
        </a:prstGeom>
      </xdr:spPr>
    </xdr:pic>
    <xdr:clientData/>
  </xdr:twoCellAnchor>
  <xdr:twoCellAnchor editAs="oneCell">
    <xdr:from>
      <xdr:col>2</xdr:col>
      <xdr:colOff>257735</xdr:colOff>
      <xdr:row>8</xdr:row>
      <xdr:rowOff>179294</xdr:rowOff>
    </xdr:from>
    <xdr:to>
      <xdr:col>2</xdr:col>
      <xdr:colOff>3182318</xdr:colOff>
      <xdr:row>10</xdr:row>
      <xdr:rowOff>179347</xdr:rowOff>
    </xdr:to>
    <xdr:pic>
      <xdr:nvPicPr>
        <xdr:cNvPr id="7" name="Picture 6">
          <a:extLst>
            <a:ext uri="{FF2B5EF4-FFF2-40B4-BE49-F238E27FC236}">
              <a16:creationId xmlns:a16="http://schemas.microsoft.com/office/drawing/2014/main" id="{DC0C919C-CCBB-4F74-B958-6E9448314B23}"/>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1353110" y="1827119"/>
          <a:ext cx="2924583" cy="381053"/>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BB853A69-3F98-461F-ADA5-CA9C557C8B9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8546726"/>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19274</xdr:rowOff>
    </xdr:to>
    <xdr:pic>
      <xdr:nvPicPr>
        <xdr:cNvPr id="3" name="Picture 2">
          <a:extLst>
            <a:ext uri="{FF2B5EF4-FFF2-40B4-BE49-F238E27FC236}">
              <a16:creationId xmlns:a16="http://schemas.microsoft.com/office/drawing/2014/main" id="{4CD65FCD-F320-44B6-B431-034F9B3779C3}"/>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610067"/>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A1365C25-EE05-4870-BDBC-D64D7FDFD9D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6976063"/>
          <a:ext cx="914400" cy="501445"/>
        </a:xfrm>
        <a:prstGeom prst="rect">
          <a:avLst/>
        </a:prstGeom>
      </xdr:spPr>
    </xdr:pic>
    <xdr:clientData/>
  </xdr:twoCellAnchor>
  <xdr:twoCellAnchor editAs="oneCell">
    <xdr:from>
      <xdr:col>2</xdr:col>
      <xdr:colOff>257735</xdr:colOff>
      <xdr:row>11</xdr:row>
      <xdr:rowOff>134473</xdr:rowOff>
    </xdr:from>
    <xdr:to>
      <xdr:col>2</xdr:col>
      <xdr:colOff>3144213</xdr:colOff>
      <xdr:row>13</xdr:row>
      <xdr:rowOff>149669</xdr:rowOff>
    </xdr:to>
    <xdr:pic>
      <xdr:nvPicPr>
        <xdr:cNvPr id="5" name="Picture 4">
          <a:extLst>
            <a:ext uri="{FF2B5EF4-FFF2-40B4-BE49-F238E27FC236}">
              <a16:creationId xmlns:a16="http://schemas.microsoft.com/office/drawing/2014/main" id="{DE3DA44D-8BF8-4E7B-87F1-DEC223B75D0E}"/>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53110" y="2353798"/>
          <a:ext cx="2886478" cy="481921"/>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6" name="Picture 5">
          <a:extLst>
            <a:ext uri="{FF2B5EF4-FFF2-40B4-BE49-F238E27FC236}">
              <a16:creationId xmlns:a16="http://schemas.microsoft.com/office/drawing/2014/main" id="{C6E66E8B-4D69-41C2-8EEE-46CCD9AF62E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97934" y="3337112"/>
          <a:ext cx="190527" cy="200053"/>
        </a:xfrm>
        <a:prstGeom prst="rect">
          <a:avLst/>
        </a:prstGeom>
      </xdr:spPr>
    </xdr:pic>
    <xdr:clientData/>
  </xdr:twoCellAnchor>
  <xdr:twoCellAnchor editAs="oneCell">
    <xdr:from>
      <xdr:col>2</xdr:col>
      <xdr:colOff>257735</xdr:colOff>
      <xdr:row>8</xdr:row>
      <xdr:rowOff>179294</xdr:rowOff>
    </xdr:from>
    <xdr:to>
      <xdr:col>2</xdr:col>
      <xdr:colOff>3182318</xdr:colOff>
      <xdr:row>10</xdr:row>
      <xdr:rowOff>179347</xdr:rowOff>
    </xdr:to>
    <xdr:pic>
      <xdr:nvPicPr>
        <xdr:cNvPr id="7" name="Picture 6">
          <a:extLst>
            <a:ext uri="{FF2B5EF4-FFF2-40B4-BE49-F238E27FC236}">
              <a16:creationId xmlns:a16="http://schemas.microsoft.com/office/drawing/2014/main" id="{CB5D3CCF-788F-44A5-BF7A-50B02E9B5F7F}"/>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1353110" y="1827119"/>
          <a:ext cx="2924583" cy="381053"/>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315781A3-4E7F-4349-8D81-94D996673012}"/>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8546726"/>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19274</xdr:rowOff>
    </xdr:to>
    <xdr:pic>
      <xdr:nvPicPr>
        <xdr:cNvPr id="3" name="Picture 2">
          <a:extLst>
            <a:ext uri="{FF2B5EF4-FFF2-40B4-BE49-F238E27FC236}">
              <a16:creationId xmlns:a16="http://schemas.microsoft.com/office/drawing/2014/main" id="{BC631EE5-A951-480B-9FE7-91E36B05A6D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610067"/>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FE24D5A5-39AF-408D-A26F-6AC7100F3F92}"/>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6976063"/>
          <a:ext cx="914400" cy="501445"/>
        </a:xfrm>
        <a:prstGeom prst="rect">
          <a:avLst/>
        </a:prstGeom>
      </xdr:spPr>
    </xdr:pic>
    <xdr:clientData/>
  </xdr:twoCellAnchor>
  <xdr:twoCellAnchor editAs="oneCell">
    <xdr:from>
      <xdr:col>2</xdr:col>
      <xdr:colOff>257735</xdr:colOff>
      <xdr:row>11</xdr:row>
      <xdr:rowOff>134473</xdr:rowOff>
    </xdr:from>
    <xdr:to>
      <xdr:col>2</xdr:col>
      <xdr:colOff>3144213</xdr:colOff>
      <xdr:row>13</xdr:row>
      <xdr:rowOff>149669</xdr:rowOff>
    </xdr:to>
    <xdr:pic>
      <xdr:nvPicPr>
        <xdr:cNvPr id="5" name="Picture 4">
          <a:extLst>
            <a:ext uri="{FF2B5EF4-FFF2-40B4-BE49-F238E27FC236}">
              <a16:creationId xmlns:a16="http://schemas.microsoft.com/office/drawing/2014/main" id="{E8B412DC-FE56-4233-98E5-0863EA1470E1}"/>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53110" y="2353798"/>
          <a:ext cx="2886478" cy="481921"/>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6" name="Picture 5">
          <a:extLst>
            <a:ext uri="{FF2B5EF4-FFF2-40B4-BE49-F238E27FC236}">
              <a16:creationId xmlns:a16="http://schemas.microsoft.com/office/drawing/2014/main" id="{6C915161-53AC-403B-AB45-C72C2DB6A21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97934" y="3337112"/>
          <a:ext cx="190527" cy="200053"/>
        </a:xfrm>
        <a:prstGeom prst="rect">
          <a:avLst/>
        </a:prstGeom>
      </xdr:spPr>
    </xdr:pic>
    <xdr:clientData/>
  </xdr:twoCellAnchor>
  <xdr:twoCellAnchor editAs="oneCell">
    <xdr:from>
      <xdr:col>2</xdr:col>
      <xdr:colOff>257735</xdr:colOff>
      <xdr:row>8</xdr:row>
      <xdr:rowOff>179294</xdr:rowOff>
    </xdr:from>
    <xdr:to>
      <xdr:col>2</xdr:col>
      <xdr:colOff>3182318</xdr:colOff>
      <xdr:row>10</xdr:row>
      <xdr:rowOff>179347</xdr:rowOff>
    </xdr:to>
    <xdr:pic>
      <xdr:nvPicPr>
        <xdr:cNvPr id="7" name="Picture 6">
          <a:extLst>
            <a:ext uri="{FF2B5EF4-FFF2-40B4-BE49-F238E27FC236}">
              <a16:creationId xmlns:a16="http://schemas.microsoft.com/office/drawing/2014/main" id="{B942A4A4-8FDC-421D-8096-95D5A19BD909}"/>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1353110" y="1827119"/>
          <a:ext cx="2924583" cy="381053"/>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oneCellAnchor>
    <xdr:from>
      <xdr:col>2</xdr:col>
      <xdr:colOff>972911</xdr:colOff>
      <xdr:row>38</xdr:row>
      <xdr:rowOff>145676</xdr:rowOff>
    </xdr:from>
    <xdr:ext cx="1285875" cy="505430"/>
    <xdr:pic>
      <xdr:nvPicPr>
        <xdr:cNvPr id="2" name="Picture 1">
          <a:extLst>
            <a:ext uri="{FF2B5EF4-FFF2-40B4-BE49-F238E27FC236}">
              <a16:creationId xmlns:a16="http://schemas.microsoft.com/office/drawing/2014/main" id="{DF92715D-E856-4134-88AA-79D6C7FD730D}"/>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068286" y="8546726"/>
          <a:ext cx="1285875" cy="505430"/>
        </a:xfrm>
        <a:prstGeom prst="rect">
          <a:avLst/>
        </a:prstGeom>
      </xdr:spPr>
    </xdr:pic>
    <xdr:clientData/>
  </xdr:oneCellAnchor>
  <xdr:twoCellAnchor editAs="oneCell">
    <xdr:from>
      <xdr:col>3</xdr:col>
      <xdr:colOff>1512389</xdr:colOff>
      <xdr:row>25</xdr:row>
      <xdr:rowOff>47467</xdr:rowOff>
    </xdr:from>
    <xdr:to>
      <xdr:col>3</xdr:col>
      <xdr:colOff>1899546</xdr:colOff>
      <xdr:row>26</xdr:row>
      <xdr:rowOff>19274</xdr:rowOff>
    </xdr:to>
    <xdr:pic>
      <xdr:nvPicPr>
        <xdr:cNvPr id="3" name="Picture 2">
          <a:extLst>
            <a:ext uri="{FF2B5EF4-FFF2-40B4-BE49-F238E27FC236}">
              <a16:creationId xmlns:a16="http://schemas.microsoft.com/office/drawing/2014/main" id="{2F12219A-6121-4759-A6CB-9243E6F11274}"/>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6246314" y="5610067"/>
          <a:ext cx="387157" cy="333757"/>
        </a:xfrm>
        <a:prstGeom prst="rect">
          <a:avLst/>
        </a:prstGeom>
      </xdr:spPr>
    </xdr:pic>
    <xdr:clientData/>
  </xdr:twoCellAnchor>
  <xdr:twoCellAnchor editAs="oneCell">
    <xdr:from>
      <xdr:col>2</xdr:col>
      <xdr:colOff>1455723</xdr:colOff>
      <xdr:row>31</xdr:row>
      <xdr:rowOff>99013</xdr:rowOff>
    </xdr:from>
    <xdr:to>
      <xdr:col>2</xdr:col>
      <xdr:colOff>2370123</xdr:colOff>
      <xdr:row>33</xdr:row>
      <xdr:rowOff>17752</xdr:rowOff>
    </xdr:to>
    <xdr:pic>
      <xdr:nvPicPr>
        <xdr:cNvPr id="4" name="Picture 3">
          <a:extLst>
            <a:ext uri="{FF2B5EF4-FFF2-40B4-BE49-F238E27FC236}">
              <a16:creationId xmlns:a16="http://schemas.microsoft.com/office/drawing/2014/main" id="{A3CA4E33-99B1-4705-8D42-ED33225DD17B}"/>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551098" y="6976063"/>
          <a:ext cx="914400" cy="501445"/>
        </a:xfrm>
        <a:prstGeom prst="rect">
          <a:avLst/>
        </a:prstGeom>
      </xdr:spPr>
    </xdr:pic>
    <xdr:clientData/>
  </xdr:twoCellAnchor>
  <xdr:twoCellAnchor editAs="oneCell">
    <xdr:from>
      <xdr:col>2</xdr:col>
      <xdr:colOff>257735</xdr:colOff>
      <xdr:row>11</xdr:row>
      <xdr:rowOff>134473</xdr:rowOff>
    </xdr:from>
    <xdr:to>
      <xdr:col>2</xdr:col>
      <xdr:colOff>3144213</xdr:colOff>
      <xdr:row>13</xdr:row>
      <xdr:rowOff>149669</xdr:rowOff>
    </xdr:to>
    <xdr:pic>
      <xdr:nvPicPr>
        <xdr:cNvPr id="5" name="Picture 4">
          <a:extLst>
            <a:ext uri="{FF2B5EF4-FFF2-40B4-BE49-F238E27FC236}">
              <a16:creationId xmlns:a16="http://schemas.microsoft.com/office/drawing/2014/main" id="{3251AB17-C592-48DA-9468-20E26DDC2F7E}"/>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353110" y="2353798"/>
          <a:ext cx="2886478" cy="481921"/>
        </a:xfrm>
        <a:prstGeom prst="rect">
          <a:avLst/>
        </a:prstGeom>
      </xdr:spPr>
    </xdr:pic>
    <xdr:clientData/>
  </xdr:twoCellAnchor>
  <xdr:twoCellAnchor editAs="oneCell">
    <xdr:from>
      <xdr:col>2</xdr:col>
      <xdr:colOff>302559</xdr:colOff>
      <xdr:row>14</xdr:row>
      <xdr:rowOff>22412</xdr:rowOff>
    </xdr:from>
    <xdr:to>
      <xdr:col>2</xdr:col>
      <xdr:colOff>493086</xdr:colOff>
      <xdr:row>14</xdr:row>
      <xdr:rowOff>222465</xdr:rowOff>
    </xdr:to>
    <xdr:pic>
      <xdr:nvPicPr>
        <xdr:cNvPr id="6" name="Picture 5">
          <a:extLst>
            <a:ext uri="{FF2B5EF4-FFF2-40B4-BE49-F238E27FC236}">
              <a16:creationId xmlns:a16="http://schemas.microsoft.com/office/drawing/2014/main" id="{42D93145-B58F-4C7C-88A2-9C9F6D01E1A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397934" y="3337112"/>
          <a:ext cx="190527" cy="200053"/>
        </a:xfrm>
        <a:prstGeom prst="rect">
          <a:avLst/>
        </a:prstGeom>
      </xdr:spPr>
    </xdr:pic>
    <xdr:clientData/>
  </xdr:twoCellAnchor>
  <xdr:twoCellAnchor editAs="oneCell">
    <xdr:from>
      <xdr:col>2</xdr:col>
      <xdr:colOff>257735</xdr:colOff>
      <xdr:row>8</xdr:row>
      <xdr:rowOff>179294</xdr:rowOff>
    </xdr:from>
    <xdr:to>
      <xdr:col>2</xdr:col>
      <xdr:colOff>3182318</xdr:colOff>
      <xdr:row>10</xdr:row>
      <xdr:rowOff>179347</xdr:rowOff>
    </xdr:to>
    <xdr:pic>
      <xdr:nvPicPr>
        <xdr:cNvPr id="7" name="Picture 6">
          <a:extLst>
            <a:ext uri="{FF2B5EF4-FFF2-40B4-BE49-F238E27FC236}">
              <a16:creationId xmlns:a16="http://schemas.microsoft.com/office/drawing/2014/main" id="{07AB9038-6CAA-4E79-B337-64FE92982531}"/>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1353110" y="1827119"/>
          <a:ext cx="2924583" cy="3810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1688891</xdr:colOff>
      <xdr:row>7</xdr:row>
      <xdr:rowOff>179294</xdr:rowOff>
    </xdr:from>
    <xdr:to>
      <xdr:col>2</xdr:col>
      <xdr:colOff>2102557</xdr:colOff>
      <xdr:row>9</xdr:row>
      <xdr:rowOff>95055</xdr:rowOff>
    </xdr:to>
    <xdr:pic>
      <xdr:nvPicPr>
        <xdr:cNvPr id="2" name="Picture 1">
          <a:extLst>
            <a:ext uri="{FF2B5EF4-FFF2-40B4-BE49-F238E27FC236}">
              <a16:creationId xmlns:a16="http://schemas.microsoft.com/office/drawing/2014/main" id="{03F0586E-8BD6-4850-A467-73067DBB95F9}"/>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784266" y="1265144"/>
          <a:ext cx="413666" cy="296761"/>
        </a:xfrm>
        <a:prstGeom prst="rect">
          <a:avLst/>
        </a:prstGeom>
      </xdr:spPr>
    </xdr:pic>
    <xdr:clientData/>
  </xdr:twoCellAnchor>
  <xdr:twoCellAnchor editAs="oneCell">
    <xdr:from>
      <xdr:col>2</xdr:col>
      <xdr:colOff>1359912</xdr:colOff>
      <xdr:row>13</xdr:row>
      <xdr:rowOff>32774</xdr:rowOff>
    </xdr:from>
    <xdr:to>
      <xdr:col>2</xdr:col>
      <xdr:colOff>1680883</xdr:colOff>
      <xdr:row>14</xdr:row>
      <xdr:rowOff>86862</xdr:rowOff>
    </xdr:to>
    <xdr:pic>
      <xdr:nvPicPr>
        <xdr:cNvPr id="3" name="Picture 2">
          <a:extLst>
            <a:ext uri="{FF2B5EF4-FFF2-40B4-BE49-F238E27FC236}">
              <a16:creationId xmlns:a16="http://schemas.microsoft.com/office/drawing/2014/main" id="{4310C236-C1E0-410C-83A1-E92CD6D14784}"/>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455287" y="2309249"/>
          <a:ext cx="320971" cy="416039"/>
        </a:xfrm>
        <a:prstGeom prst="rect">
          <a:avLst/>
        </a:prstGeom>
      </xdr:spPr>
    </xdr:pic>
    <xdr:clientData/>
  </xdr:twoCellAnchor>
  <xdr:twoCellAnchor editAs="oneCell">
    <xdr:from>
      <xdr:col>2</xdr:col>
      <xdr:colOff>1199030</xdr:colOff>
      <xdr:row>16</xdr:row>
      <xdr:rowOff>44824</xdr:rowOff>
    </xdr:from>
    <xdr:to>
      <xdr:col>2</xdr:col>
      <xdr:colOff>1627715</xdr:colOff>
      <xdr:row>16</xdr:row>
      <xdr:rowOff>340140</xdr:rowOff>
    </xdr:to>
    <xdr:pic>
      <xdr:nvPicPr>
        <xdr:cNvPr id="4" name="Picture 3">
          <a:extLst>
            <a:ext uri="{FF2B5EF4-FFF2-40B4-BE49-F238E27FC236}">
              <a16:creationId xmlns:a16="http://schemas.microsoft.com/office/drawing/2014/main" id="{897D8B53-1E8F-4E39-B7B5-D19961697ABE}"/>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94405" y="3340474"/>
          <a:ext cx="428685" cy="295316"/>
        </a:xfrm>
        <a:prstGeom prst="rect">
          <a:avLst/>
        </a:prstGeom>
      </xdr:spPr>
    </xdr:pic>
    <xdr:clientData/>
  </xdr:twoCellAnchor>
  <xdr:twoCellAnchor editAs="oneCell">
    <xdr:from>
      <xdr:col>2</xdr:col>
      <xdr:colOff>1232647</xdr:colOff>
      <xdr:row>14</xdr:row>
      <xdr:rowOff>56029</xdr:rowOff>
    </xdr:from>
    <xdr:to>
      <xdr:col>2</xdr:col>
      <xdr:colOff>1670858</xdr:colOff>
      <xdr:row>15</xdr:row>
      <xdr:rowOff>4540</xdr:rowOff>
    </xdr:to>
    <xdr:pic>
      <xdr:nvPicPr>
        <xdr:cNvPr id="5" name="Picture 4">
          <a:extLst>
            <a:ext uri="{FF2B5EF4-FFF2-40B4-BE49-F238E27FC236}">
              <a16:creationId xmlns:a16="http://schemas.microsoft.com/office/drawing/2014/main" id="{017D0A69-E95A-4E75-97FE-2A1C25F0C947}"/>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328022" y="2694454"/>
          <a:ext cx="438211" cy="415235"/>
        </a:xfrm>
        <a:prstGeom prst="rect">
          <a:avLst/>
        </a:prstGeom>
      </xdr:spPr>
    </xdr:pic>
    <xdr:clientData/>
  </xdr:twoCellAnchor>
  <xdr:twoCellAnchor editAs="oneCell">
    <xdr:from>
      <xdr:col>2</xdr:col>
      <xdr:colOff>1053354</xdr:colOff>
      <xdr:row>22</xdr:row>
      <xdr:rowOff>44825</xdr:rowOff>
    </xdr:from>
    <xdr:to>
      <xdr:col>2</xdr:col>
      <xdr:colOff>1872618</xdr:colOff>
      <xdr:row>23</xdr:row>
      <xdr:rowOff>16299</xdr:rowOff>
    </xdr:to>
    <xdr:pic>
      <xdr:nvPicPr>
        <xdr:cNvPr id="6" name="Picture 5">
          <a:extLst>
            <a:ext uri="{FF2B5EF4-FFF2-40B4-BE49-F238E27FC236}">
              <a16:creationId xmlns:a16="http://schemas.microsoft.com/office/drawing/2014/main" id="{6FC7FC60-D884-479B-95AD-66E9C8FC35B2}"/>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2151530" y="5031443"/>
          <a:ext cx="819264" cy="352474"/>
        </a:xfrm>
        <a:prstGeom prst="rect">
          <a:avLst/>
        </a:prstGeom>
      </xdr:spPr>
    </xdr:pic>
    <xdr:clientData/>
  </xdr:twoCellAnchor>
</xdr:wsDr>
</file>

<file path=xl/theme/theme1.xml><?xml version="1.0" encoding="utf-8"?>
<a:theme xmlns:a="http://schemas.openxmlformats.org/drawingml/2006/main" name="Office Theme">
  <a:themeElements>
    <a:clrScheme name="Custom 9">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0B0F0"/>
      </a:hlink>
      <a:folHlink>
        <a:srgbClr val="00B0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compatibl.com/contact-us/?utm_source=QFC&amp;utm_medium=spreadsheet&amp;utm_campaign=SA"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compatibl.com/contact-us/?utm_source=QFC&amp;utm_medium=spreadsheet&amp;utm_campaign=SA"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compatibl.com/contact-us/?utm_source=QFC&amp;utm_medium=spreadsheet&amp;utm_campaign=SA"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compatibl.com/contact-us/?utm_source=QFC&amp;utm_medium=spreadsheet&amp;utm_campaign=SA"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www.compatibl.com/contact-us/?utm_source=QFC&amp;utm_medium=spreadsheet&amp;utm_campaign=SA"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www.compatibl.com/contact-us/?utm_source=QFC&amp;utm_medium=spreadsheet&amp;utm_campaign=SA"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s://www.compatibl.com/contact-us/?utm_source=QFC&amp;utm_medium=spreadsheet&amp;utm_campaign=SA"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s://www.compatibl.com/contact-us/?utm_source=QFC&amp;utm_medium=spreadsheet&amp;utm_campaign=SA"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s://www.compatibl.com/contact-us/?utm_source=QFC&amp;utm_medium=spreadsheet&amp;utm_campaign=SA"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s://www.compatibl.com/contact-us/?utm_source=QFC&amp;utm_medium=spreadsheet&amp;utm_campaign=SA"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s://www.compatibl.com/contact-us/?utm_source=QFC&amp;utm_medium=spreadsheet&amp;utm_campaign=SA"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compatibl.com/contact-us/?utm_source=QFC&amp;utm_medium=spreadsheet&amp;utm_campaign=SA"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s://www.compatibl.com/contact-us/?utm_source=QFC&amp;utm_medium=spreadsheet&amp;utm_campaign=SA"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s://www.compatibl.com/contact-us/?utm_source=QFC&amp;utm_medium=spreadsheet&amp;utm_campaign=SA"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https://www.compatibl.com/contact-us/?utm_source=QFC&amp;utm_medium=spreadsheet&amp;utm_campaign=SA"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3.bin"/><Relationship Id="rId1" Type="http://schemas.openxmlformats.org/officeDocument/2006/relationships/hyperlink" Target="https://www.compatibl.com/contact-us/?utm_source=QFC&amp;utm_medium=spreadsheet&amp;utm_campaign=SA"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4.bin"/><Relationship Id="rId1" Type="http://schemas.openxmlformats.org/officeDocument/2006/relationships/hyperlink" Target="https://www.compatibl.com/contact-us/?utm_source=QFC&amp;utm_medium=spreadsheet&amp;utm_campaign=SA"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5.bin"/><Relationship Id="rId1" Type="http://schemas.openxmlformats.org/officeDocument/2006/relationships/hyperlink" Target="https://www.compatibl.com/contact-us/?utm_source=QFC&amp;utm_medium=spreadsheet&amp;utm_campaign=SA"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6.bin"/><Relationship Id="rId1" Type="http://schemas.openxmlformats.org/officeDocument/2006/relationships/hyperlink" Target="https://www.compatibl.com/contact-us/?utm_source=QFC&amp;utm_medium=spreadsheet&amp;utm_campaign=SA"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7.bin"/><Relationship Id="rId1" Type="http://schemas.openxmlformats.org/officeDocument/2006/relationships/hyperlink" Target="https://www.compatibl.com/contact-us/?utm_source=QFC&amp;utm_medium=spreadsheet&amp;utm_campaign=SA"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8.bin"/><Relationship Id="rId1" Type="http://schemas.openxmlformats.org/officeDocument/2006/relationships/hyperlink" Target="https://www.compatibl.com/contact-us/?utm_source=QFC&amp;utm_medium=spreadsheet&amp;utm_campaign=SA"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compatibl.com/contact-us/?utm_source=QFC&amp;utm_medium=spreadsheet&amp;utm_campaign=SA"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compatibl.com/contact-us/?utm_source=QFC&amp;utm_medium=spreadsheet&amp;utm_campaign=SA"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0.bin"/><Relationship Id="rId1" Type="http://schemas.openxmlformats.org/officeDocument/2006/relationships/hyperlink" Target="https://www.compatibl.com/contact-us/?utm_source=QFC&amp;utm_medium=spreadsheet&amp;utm_campaign=SA"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compatibl.com/contact-us/?utm_source=QFC&amp;utm_medium=spreadsheet&amp;utm_campaign=SA"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2.bin"/><Relationship Id="rId1" Type="http://schemas.openxmlformats.org/officeDocument/2006/relationships/hyperlink" Target="https://www.compatibl.com/contact-us/?utm_source=QFC&amp;utm_medium=spreadsheet&amp;utm_campaign=SA"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3.bin"/><Relationship Id="rId1" Type="http://schemas.openxmlformats.org/officeDocument/2006/relationships/hyperlink" Target="https://www.compatibl.com/contact-us/?utm_source=QFC&amp;utm_medium=spreadsheet&amp;utm_campaign=SA"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4.bin"/><Relationship Id="rId1" Type="http://schemas.openxmlformats.org/officeDocument/2006/relationships/hyperlink" Target="https://www.compatibl.com/contact-us/?utm_source=QFC&amp;utm_medium=spreadsheet&amp;utm_campaign=SA"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s://www.compatibl.com/contact-us/?utm_source=QFC&amp;utm_medium=spreadsheet&amp;utm_campaign=SA"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s://www.compatibl.com/contact-us/?utm_source=QFC&amp;utm_medium=spreadsheet&amp;utm_campaign=SA"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s://www.compatibl.com/contact-us/?utm_source=QFC&amp;utm_medium=spreadsheet&amp;utm_campaign=SA"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www.compatibl.com/contact-us/?utm_source=QFC&amp;utm_medium=spreadsheet&amp;utm_campaign=SA"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s://www.compatibl.com/contact-us/?utm_source=QFC&amp;utm_medium=spreadsheet&amp;utm_campaign=SA"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compatibl.com/contact-us/?utm_source=QFC&amp;utm_medium=spreadsheet&amp;utm_campaign=SA"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5.bin"/><Relationship Id="rId1" Type="http://schemas.openxmlformats.org/officeDocument/2006/relationships/hyperlink" Target="https://www.compatibl.com/contact-us/?utm_source=QFC&amp;utm_medium=spreadsheet&amp;utm_campaign=SA"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6.bin"/><Relationship Id="rId1" Type="http://schemas.openxmlformats.org/officeDocument/2006/relationships/hyperlink" Target="https://www.compatibl.com/contact-us/?utm_source=QFC&amp;utm_medium=spreadsheet&amp;utm_campaign=SA"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7.bin"/><Relationship Id="rId1" Type="http://schemas.openxmlformats.org/officeDocument/2006/relationships/hyperlink" Target="https://www.compatibl.com/contact-us/?utm_source=QFC&amp;utm_medium=spreadsheet&amp;utm_campaign=SA"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8.bin"/><Relationship Id="rId1" Type="http://schemas.openxmlformats.org/officeDocument/2006/relationships/hyperlink" Target="https://www.compatibl.com/contact-us/?utm_source=QFC&amp;utm_medium=spreadsheet&amp;utm_campaign=SA"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9.bin"/><Relationship Id="rId1" Type="http://schemas.openxmlformats.org/officeDocument/2006/relationships/hyperlink" Target="https://www.compatibl.com/contact-us/?utm_source=QFC&amp;utm_medium=spreadsheet&amp;utm_campaign=SA"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0.bin"/><Relationship Id="rId1" Type="http://schemas.openxmlformats.org/officeDocument/2006/relationships/hyperlink" Target="https://www.compatibl.com/contact-us/?utm_source=QFC&amp;utm_medium=spreadsheet&amp;utm_campaign=SA"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41.bin"/><Relationship Id="rId1" Type="http://schemas.openxmlformats.org/officeDocument/2006/relationships/hyperlink" Target="https://www.compatibl.com/contact-us/?utm_source=QFC&amp;utm_medium=spreadsheet&amp;utm_campaign=SA"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2.bin"/><Relationship Id="rId1" Type="http://schemas.openxmlformats.org/officeDocument/2006/relationships/hyperlink" Target="https://www.compatibl.com/contact-us/?utm_source=QFC&amp;utm_medium=spreadsheet&amp;utm_campaign=SA"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3.bin"/><Relationship Id="rId1" Type="http://schemas.openxmlformats.org/officeDocument/2006/relationships/hyperlink" Target="https://www.compatibl.com/contact-us/?utm_source=QFC&amp;utm_medium=spreadsheet&amp;utm_campaign=SA"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4.bin"/><Relationship Id="rId1" Type="http://schemas.openxmlformats.org/officeDocument/2006/relationships/hyperlink" Target="https://www.compatibl.com/contact-us/?utm_source=QFC&amp;utm_medium=spreadsheet&amp;utm_campaign=SA"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compatibl.com/contact-us/?utm_source=QFC&amp;utm_medium=spreadsheet&amp;utm_campaign=SA"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5.bin"/><Relationship Id="rId1" Type="http://schemas.openxmlformats.org/officeDocument/2006/relationships/hyperlink" Target="https://www.compatibl.com/contact-us/?utm_source=QFC&amp;utm_medium=spreadsheet&amp;utm_campaign=SA"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6.bin"/><Relationship Id="rId1" Type="http://schemas.openxmlformats.org/officeDocument/2006/relationships/hyperlink" Target="https://www.compatibl.com/contact-us/?utm_source=QFC&amp;utm_medium=spreadsheet&amp;utm_campaign=SA"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7.bin"/><Relationship Id="rId1" Type="http://schemas.openxmlformats.org/officeDocument/2006/relationships/hyperlink" Target="https://www.compatibl.com/contact-us/?utm_source=QFC&amp;utm_medium=spreadsheet&amp;utm_campaign=SA"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8.bin"/><Relationship Id="rId1" Type="http://schemas.openxmlformats.org/officeDocument/2006/relationships/hyperlink" Target="https://www.compatibl.com/contact-us/?utm_source=QFC&amp;utm_medium=spreadsheet&amp;utm_campaign=SA"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9.bin"/><Relationship Id="rId1" Type="http://schemas.openxmlformats.org/officeDocument/2006/relationships/hyperlink" Target="https://www.compatibl.com/contact-us/?utm_source=QFC&amp;utm_medium=spreadsheet&amp;utm_campaign=SA"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50.bin"/><Relationship Id="rId1" Type="http://schemas.openxmlformats.org/officeDocument/2006/relationships/hyperlink" Target="https://www.compatibl.com/contact-us/?utm_source=QFC&amp;utm_medium=spreadsheet&amp;utm_campaign=SA"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51.bin"/><Relationship Id="rId1" Type="http://schemas.openxmlformats.org/officeDocument/2006/relationships/hyperlink" Target="https://www.compatibl.com/contact-us/?utm_source=QFC&amp;utm_medium=spreadsheet&amp;utm_campaign=SA"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52.bin"/><Relationship Id="rId1" Type="http://schemas.openxmlformats.org/officeDocument/2006/relationships/hyperlink" Target="https://www.compatibl.com/contact-us/?utm_source=QFC&amp;utm_medium=spreadsheet&amp;utm_campaign=SA"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3.bin"/><Relationship Id="rId1" Type="http://schemas.openxmlformats.org/officeDocument/2006/relationships/hyperlink" Target="https://www.compatibl.com/contact-us/?utm_source=QFC&amp;utm_medium=spreadsheet&amp;utm_campaign=SA"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4.bin"/><Relationship Id="rId1" Type="http://schemas.openxmlformats.org/officeDocument/2006/relationships/hyperlink" Target="https://www.compatibl.com/contact-us/?utm_source=QFC&amp;utm_medium=spreadsheet&amp;utm_campaign=SA"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www.compatibl.com/contact-us/?utm_source=QFC&amp;utm_medium=spreadsheet&amp;utm_campaign=SA" TargetMode="Externa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5.bin"/><Relationship Id="rId1" Type="http://schemas.openxmlformats.org/officeDocument/2006/relationships/hyperlink" Target="https://www.compatibl.com/contact-us/?utm_source=QFC&amp;utm_medium=spreadsheet&amp;utm_campaign=SA"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6.bin"/><Relationship Id="rId1" Type="http://schemas.openxmlformats.org/officeDocument/2006/relationships/hyperlink" Target="https://www.compatibl.com/contact-us/?utm_source=QFC&amp;utm_medium=spreadsheet&amp;utm_campaign=SA"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7.bin"/><Relationship Id="rId1" Type="http://schemas.openxmlformats.org/officeDocument/2006/relationships/hyperlink" Target="https://www.compatibl.com/contact-us/?utm_source=QFC&amp;utm_medium=spreadsheet&amp;utm_campaign=SA"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8.bin"/><Relationship Id="rId1" Type="http://schemas.openxmlformats.org/officeDocument/2006/relationships/hyperlink" Target="https://www.compatibl.com/contact-us/?utm_source=QFC&amp;utm_medium=spreadsheet&amp;utm_campaign=SA"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9.bin"/><Relationship Id="rId1" Type="http://schemas.openxmlformats.org/officeDocument/2006/relationships/hyperlink" Target="https://www.compatibl.com/contact-us/?utm_source=QFC&amp;utm_medium=spreadsheet&amp;utm_campaign=SA"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60.bin"/><Relationship Id="rId1" Type="http://schemas.openxmlformats.org/officeDocument/2006/relationships/hyperlink" Target="https://www.compatibl.com/contact-us/?utm_source=QFC&amp;utm_medium=spreadsheet&amp;utm_campaign=SA"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61.bin"/><Relationship Id="rId1" Type="http://schemas.openxmlformats.org/officeDocument/2006/relationships/hyperlink" Target="https://www.compatibl.com/contact-us/?utm_source=QFC&amp;utm_medium=spreadsheet&amp;utm_campaign=SA"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62.bin"/><Relationship Id="rId1" Type="http://schemas.openxmlformats.org/officeDocument/2006/relationships/hyperlink" Target="https://www.compatibl.com/contact-us/?utm_source=QFC&amp;utm_medium=spreadsheet&amp;utm_campaign=SA" TargetMode="Externa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3.bin"/><Relationship Id="rId1" Type="http://schemas.openxmlformats.org/officeDocument/2006/relationships/hyperlink" Target="https://www.compatibl.com/contact-us/?utm_source=QFC&amp;utm_medium=spreadsheet&amp;utm_campaign=SA" TargetMode="Externa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4.bin"/><Relationship Id="rId1" Type="http://schemas.openxmlformats.org/officeDocument/2006/relationships/hyperlink" Target="https://www.compatibl.com/contact-us/?utm_source=QFC&amp;utm_medium=spreadsheet&amp;utm_campaign=SA"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compatibl.com/contact-us/?utm_source=QFC&amp;utm_medium=spreadsheet&amp;utm_campaign=SA"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65.bin"/><Relationship Id="rId1" Type="http://schemas.openxmlformats.org/officeDocument/2006/relationships/hyperlink" Target="https://www.compatibl.com/contact-us/?utm_source=QFC&amp;utm_medium=spreadsheet&amp;utm_campaign=SA"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66.bin"/><Relationship Id="rId1" Type="http://schemas.openxmlformats.org/officeDocument/2006/relationships/hyperlink" Target="https://www.compatibl.com/contact-us/?utm_source=QFC&amp;utm_medium=spreadsheet&amp;utm_campaign=SA"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67.bin"/><Relationship Id="rId1" Type="http://schemas.openxmlformats.org/officeDocument/2006/relationships/hyperlink" Target="https://www.compatibl.com/contact-us/?utm_source=QFC&amp;utm_medium=spreadsheet&amp;utm_campaign=SA"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68.bin"/><Relationship Id="rId1" Type="http://schemas.openxmlformats.org/officeDocument/2006/relationships/hyperlink" Target="https://www.compatibl.com/contact-us/?utm_source=QFC&amp;utm_medium=spreadsheet&amp;utm_campaign=SA" TargetMode="Externa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69.bin"/><Relationship Id="rId1" Type="http://schemas.openxmlformats.org/officeDocument/2006/relationships/hyperlink" Target="https://www.compatibl.com/contact-us/?utm_source=QFC&amp;utm_medium=spreadsheet&amp;utm_campaign=SA" TargetMode="External"/></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70.bin"/><Relationship Id="rId1" Type="http://schemas.openxmlformats.org/officeDocument/2006/relationships/hyperlink" Target="https://www.compatibl.com/contact-us/?utm_source=QFC&amp;utm_medium=spreadsheet&amp;utm_campaign=SA" TargetMode="External"/></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71.bin"/><Relationship Id="rId1" Type="http://schemas.openxmlformats.org/officeDocument/2006/relationships/hyperlink" Target="https://www.compatibl.com/contact-us/?utm_source=QFC&amp;utm_medium=spreadsheet&amp;utm_campaign=SA" TargetMode="External"/></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72.bin"/><Relationship Id="rId1" Type="http://schemas.openxmlformats.org/officeDocument/2006/relationships/hyperlink" Target="https://www.compatibl.com/contact-us/?utm_source=QFC&amp;utm_medium=spreadsheet&amp;utm_campaign=SA" TargetMode="External"/></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73.bin"/><Relationship Id="rId1" Type="http://schemas.openxmlformats.org/officeDocument/2006/relationships/hyperlink" Target="https://www.compatibl.com/contact-us/?utm_source=QFC&amp;utm_medium=spreadsheet&amp;utm_campaign=SA" TargetMode="External"/></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74.bin"/><Relationship Id="rId1" Type="http://schemas.openxmlformats.org/officeDocument/2006/relationships/hyperlink" Target="https://www.compatibl.com/contact-us/?utm_source=QFC&amp;utm_medium=spreadsheet&amp;utm_campaign=SA"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www.compatibl.com/contact-us/?utm_source=QFC&amp;utm_medium=spreadsheet&amp;utm_campaign=SA" TargetMode="External"/></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75.bin"/><Relationship Id="rId1" Type="http://schemas.openxmlformats.org/officeDocument/2006/relationships/hyperlink" Target="https://www.compatibl.com/contact-us/?utm_source=QFC&amp;utm_medium=spreadsheet&amp;utm_campaign=SA" TargetMode="External"/></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76.bin"/><Relationship Id="rId1" Type="http://schemas.openxmlformats.org/officeDocument/2006/relationships/hyperlink" Target="https://www.compatibl.com/contact-us/?utm_source=QFC&amp;utm_medium=spreadsheet&amp;utm_campaign=SA" TargetMode="External"/></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77.bin"/><Relationship Id="rId1" Type="http://schemas.openxmlformats.org/officeDocument/2006/relationships/hyperlink" Target="https://www.compatibl.com/contact-us/?utm_source=QFC&amp;utm_medium=spreadsheet&amp;utm_campaign=SA" TargetMode="External"/></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78.bin"/><Relationship Id="rId1" Type="http://schemas.openxmlformats.org/officeDocument/2006/relationships/hyperlink" Target="https://www.compatibl.com/contact-us/?utm_source=QFC&amp;utm_medium=spreadsheet&amp;utm_campaign=SA" TargetMode="External"/></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79.bin"/><Relationship Id="rId1" Type="http://schemas.openxmlformats.org/officeDocument/2006/relationships/hyperlink" Target="https://www.compatibl.com/contact-us/?utm_source=QFC&amp;utm_medium=spreadsheet&amp;utm_campaign=SA" TargetMode="External"/></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80.bin"/><Relationship Id="rId1" Type="http://schemas.openxmlformats.org/officeDocument/2006/relationships/hyperlink" Target="https://www.compatibl.com/contact-us/?utm_source=QFC&amp;utm_medium=spreadsheet&amp;utm_campaign=SA" TargetMode="External"/></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81.bin"/><Relationship Id="rId1" Type="http://schemas.openxmlformats.org/officeDocument/2006/relationships/hyperlink" Target="https://www.compatibl.com/contact-us/?utm_source=QFC&amp;utm_medium=spreadsheet&amp;utm_campaign=SA" TargetMode="External"/></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82.bin"/><Relationship Id="rId1" Type="http://schemas.openxmlformats.org/officeDocument/2006/relationships/hyperlink" Target="https://www.compatibl.com/contact-us/?utm_source=QFC&amp;utm_medium=spreadsheet&amp;utm_campaign=SA" TargetMode="External"/></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83.bin"/><Relationship Id="rId1" Type="http://schemas.openxmlformats.org/officeDocument/2006/relationships/hyperlink" Target="https://www.compatibl.com/contact-us/?utm_source=QFC&amp;utm_medium=spreadsheet&amp;utm_campaign=SA" TargetMode="External"/></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84.bin"/><Relationship Id="rId1" Type="http://schemas.openxmlformats.org/officeDocument/2006/relationships/hyperlink" Target="https://www.compatibl.com/contact-us/?utm_source=QFC&amp;utm_medium=spreadsheet&amp;utm_campaign=SA"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s://www.compatibl.com/contact-us/?utm_source=QFC&amp;utm_medium=spreadsheet&amp;utm_campaign=SA" TargetMode="External"/></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85.bin"/><Relationship Id="rId1" Type="http://schemas.openxmlformats.org/officeDocument/2006/relationships/hyperlink" Target="https://www.compatibl.com/contact-us/?utm_source=QFC&amp;utm_medium=spreadsheet&amp;utm_campaign=SA" TargetMode="External"/></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86.bin"/><Relationship Id="rId1" Type="http://schemas.openxmlformats.org/officeDocument/2006/relationships/hyperlink" Target="https://www.compatibl.com/contact-us/?utm_source=QFC&amp;utm_medium=spreadsheet&amp;utm_campaign=S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2">
    <outlinePr summaryBelow="0"/>
  </sheetPr>
  <dimension ref="A1:D47"/>
  <sheetViews>
    <sheetView tabSelected="1" zoomScale="85" zoomScaleNormal="85" workbookViewId="0">
      <pane xSplit="1" ySplit="5" topLeftCell="B6" activePane="bottomRight" state="frozen"/>
      <selection sqref="A1:XFD1"/>
      <selection pane="topRight" sqref="A1:XFD1"/>
      <selection pane="bottomLeft" sqref="A1:XFD1"/>
      <selection pane="bottomRight"/>
    </sheetView>
  </sheetViews>
  <sheetFormatPr defaultRowHeight="15" outlineLevelRow="2" x14ac:dyDescent="0.25"/>
  <cols>
    <col min="1" max="1" width="13.7109375" style="16" customWidth="1"/>
    <col min="2" max="2" width="2.7109375" customWidth="1"/>
    <col min="3" max="3" width="42.28515625" customWidth="1"/>
    <col min="4" max="4" width="15.28515625" bestFit="1" customWidth="1"/>
    <col min="6" max="8" width="13.140625" customWidth="1"/>
  </cols>
  <sheetData>
    <row r="1" spans="1:4" s="32" customFormat="1" ht="14.25" x14ac:dyDescent="0.2">
      <c r="C1" s="33" t="s">
        <v>1253</v>
      </c>
    </row>
    <row r="3" spans="1:4" s="35" customFormat="1" ht="18.75" x14ac:dyDescent="0.3">
      <c r="A3" s="34"/>
      <c r="C3" s="36" t="s">
        <v>1231</v>
      </c>
    </row>
    <row r="4" spans="1:4" s="35" customFormat="1" ht="18" customHeight="1" x14ac:dyDescent="0.3">
      <c r="A4" s="34"/>
      <c r="C4" s="37" t="s">
        <v>102</v>
      </c>
    </row>
    <row r="5" spans="1:4" s="35" customFormat="1" x14ac:dyDescent="0.25">
      <c r="A5" s="34" t="s">
        <v>94</v>
      </c>
      <c r="C5" s="35" t="s">
        <v>1226</v>
      </c>
    </row>
    <row r="6" spans="1:4" x14ac:dyDescent="0.25">
      <c r="A6" s="18"/>
      <c r="C6" s="17"/>
    </row>
    <row r="7" spans="1:4" x14ac:dyDescent="0.25">
      <c r="C7" s="46" t="s">
        <v>104</v>
      </c>
      <c r="D7" s="47" t="s">
        <v>59</v>
      </c>
    </row>
    <row r="8" spans="1:4" x14ac:dyDescent="0.25">
      <c r="C8" s="49" t="s">
        <v>98</v>
      </c>
      <c r="D8" s="50">
        <f ca="1">OFFSET('Top Level'!C12,0,MATCH(Summary!$D$47,'Top Level'!$D$51:$J$51))</f>
        <v>6980492.7311778115</v>
      </c>
    </row>
    <row r="9" spans="1:4" outlineLevel="1" x14ac:dyDescent="0.25">
      <c r="C9" s="51" t="s">
        <v>111</v>
      </c>
      <c r="D9" s="50">
        <f ca="1">OFFSET('Top Level'!C13,0,MATCH(Summary!$D$47,'Top Level'!$D$51:$J$51))</f>
        <v>6098.1227329188869</v>
      </c>
    </row>
    <row r="10" spans="1:4" outlineLevel="2" x14ac:dyDescent="0.25">
      <c r="C10" s="52" t="s">
        <v>77</v>
      </c>
      <c r="D10" s="50">
        <f ca="1">OFFSET('Top Level'!C14,0,MATCH(Summary!$D$47,'Top Level'!$D$51:$J$51))</f>
        <v>6315.1114551374558</v>
      </c>
    </row>
    <row r="11" spans="1:4" outlineLevel="2" x14ac:dyDescent="0.25">
      <c r="C11" s="52" t="s">
        <v>82</v>
      </c>
      <c r="D11" s="50">
        <f ca="1">OFFSET('Top Level'!C15,0,MATCH(Summary!$D$47,'Top Level'!$D$51:$J$51))</f>
        <v>2057.7238140120671</v>
      </c>
    </row>
    <row r="12" spans="1:4" outlineLevel="2" x14ac:dyDescent="0.25">
      <c r="C12" s="52" t="s">
        <v>83</v>
      </c>
      <c r="D12" s="50">
        <f ca="1">OFFSET('Top Level'!C16,0,MATCH(Summary!$D$47,'Top Level'!$D$51:$J$51))</f>
        <v>2141.6379022899546</v>
      </c>
    </row>
    <row r="13" spans="1:4" outlineLevel="2" x14ac:dyDescent="0.25">
      <c r="C13" s="52" t="s">
        <v>84</v>
      </c>
      <c r="D13" s="50">
        <f ca="1">OFFSET('Top Level'!C17,0,MATCH(Summary!$D$47,'Top Level'!$D$51:$J$51))</f>
        <v>168.51957287275999</v>
      </c>
    </row>
    <row r="14" spans="1:4" outlineLevel="2" x14ac:dyDescent="0.25">
      <c r="C14" s="52" t="s">
        <v>85</v>
      </c>
      <c r="D14" s="50">
        <f ca="1">OFFSET('Top Level'!C18,0,MATCH(Summary!$D$47,'Top Level'!$D$51:$J$51))</f>
        <v>5407.0438121215566</v>
      </c>
    </row>
    <row r="15" spans="1:4" outlineLevel="1" x14ac:dyDescent="0.25">
      <c r="C15" s="51" t="s">
        <v>87</v>
      </c>
      <c r="D15" s="50">
        <f ca="1">OFFSET('Top Level'!C19,0,MATCH(Summary!$D$47,'Top Level'!$D$51:$J$51))</f>
        <v>6974394.6084448928</v>
      </c>
    </row>
    <row r="16" spans="1:4" outlineLevel="2" x14ac:dyDescent="0.25">
      <c r="C16" s="52" t="s">
        <v>88</v>
      </c>
      <c r="D16" s="50">
        <f ca="1">OFFSET('Top Level'!C20,0,MATCH(Summary!$D$47,'Top Level'!$D$51:$J$51))</f>
        <v>8366992.4362180652</v>
      </c>
    </row>
    <row r="17" spans="3:4" outlineLevel="2" x14ac:dyDescent="0.25">
      <c r="C17" s="52" t="s">
        <v>89</v>
      </c>
      <c r="D17" s="50">
        <f ca="1">OFFSET('Top Level'!C21,0,MATCH(Summary!$D$47,'Top Level'!$D$51:$J$51))</f>
        <v>954052.54553094297</v>
      </c>
    </row>
    <row r="18" spans="3:4" outlineLevel="2" x14ac:dyDescent="0.25">
      <c r="C18" s="52" t="s">
        <v>90</v>
      </c>
      <c r="D18" s="50">
        <f ca="1">OFFSET('Top Level'!C22,0,MATCH(Summary!$D$47,'Top Level'!$D$51:$J$51))</f>
        <v>555322.79108850018</v>
      </c>
    </row>
    <row r="19" spans="3:4" outlineLevel="2" x14ac:dyDescent="0.25">
      <c r="C19" s="52" t="s">
        <v>91</v>
      </c>
      <c r="D19" s="50">
        <f ca="1">OFFSET('Top Level'!C23,0,MATCH(Summary!$D$47,'Top Level'!$D$51:$J$51))</f>
        <v>5148693.1376617765</v>
      </c>
    </row>
    <row r="20" spans="3:4" x14ac:dyDescent="0.25">
      <c r="C20" s="55" t="s">
        <v>99</v>
      </c>
      <c r="D20" s="50">
        <f ca="1">OFFSET('Top Level'!C24,0,MATCH(Summary!$D$47,'Top Level'!$D$51:$J$51))</f>
        <v>351812.82176988549</v>
      </c>
    </row>
    <row r="21" spans="3:4" outlineLevel="1" x14ac:dyDescent="0.25">
      <c r="C21" s="51" t="s">
        <v>111</v>
      </c>
      <c r="D21" s="50">
        <f ca="1">OFFSET('Top Level'!C25,0,MATCH(Summary!$D$47,'Top Level'!$D$51:$J$51))</f>
        <v>262.59719795190904</v>
      </c>
    </row>
    <row r="22" spans="3:4" outlineLevel="2" x14ac:dyDescent="0.25">
      <c r="C22" s="52" t="s">
        <v>77</v>
      </c>
      <c r="D22" s="50">
        <f ca="1">OFFSET('Top Level'!C26,0,MATCH(Summary!$D$47,'Top Level'!$D$51:$J$51))</f>
        <v>15.04778422867231</v>
      </c>
    </row>
    <row r="23" spans="3:4" outlineLevel="2" x14ac:dyDescent="0.25">
      <c r="C23" s="52" t="s">
        <v>82</v>
      </c>
      <c r="D23" s="50">
        <f ca="1">OFFSET('Top Level'!C27,0,MATCH(Summary!$D$47,'Top Level'!$D$51:$J$51))</f>
        <v>254.74974650485407</v>
      </c>
    </row>
    <row r="24" spans="3:4" outlineLevel="2" x14ac:dyDescent="0.25">
      <c r="C24" s="52" t="s">
        <v>83</v>
      </c>
      <c r="D24" s="50">
        <f ca="1">OFFSET('Top Level'!C28,0,MATCH(Summary!$D$47,'Top Level'!$D$51:$J$51))</f>
        <v>0</v>
      </c>
    </row>
    <row r="25" spans="3:4" outlineLevel="2" x14ac:dyDescent="0.25">
      <c r="C25" s="52" t="s">
        <v>84</v>
      </c>
      <c r="D25" s="50">
        <f ca="1">OFFSET('Top Level'!C29,0,MATCH(Summary!$D$47,'Top Level'!$D$51:$J$51))</f>
        <v>0</v>
      </c>
    </row>
    <row r="26" spans="3:4" outlineLevel="2" x14ac:dyDescent="0.25">
      <c r="C26" s="52" t="s">
        <v>85</v>
      </c>
      <c r="D26" s="50">
        <f ca="1">OFFSET('Top Level'!C30,0,MATCH(Summary!$D$47,'Top Level'!$D$51:$J$51))</f>
        <v>0</v>
      </c>
    </row>
    <row r="27" spans="3:4" outlineLevel="1" x14ac:dyDescent="0.25">
      <c r="C27" s="51" t="s">
        <v>87</v>
      </c>
      <c r="D27" s="50">
        <f ca="1">OFFSET('Top Level'!C31,0,MATCH(Summary!$D$47,'Top Level'!$D$51:$J$51))</f>
        <v>351550.22457193356</v>
      </c>
    </row>
    <row r="28" spans="3:4" outlineLevel="2" x14ac:dyDescent="0.25">
      <c r="C28" s="52" t="s">
        <v>88</v>
      </c>
      <c r="D28" s="50">
        <f ca="1">OFFSET('Top Level'!C32,0,MATCH(Summary!$D$47,'Top Level'!$D$51:$J$51))</f>
        <v>208206.69078024814</v>
      </c>
    </row>
    <row r="29" spans="3:4" outlineLevel="2" x14ac:dyDescent="0.25">
      <c r="C29" s="52" t="s">
        <v>89</v>
      </c>
      <c r="D29" s="50">
        <f ca="1">OFFSET('Top Level'!C33,0,MATCH(Summary!$D$47,'Top Level'!$D$51:$J$51))</f>
        <v>281776.14477560361</v>
      </c>
    </row>
    <row r="30" spans="3:4" outlineLevel="2" x14ac:dyDescent="0.25">
      <c r="C30" s="52" t="s">
        <v>90</v>
      </c>
      <c r="D30" s="50">
        <f ca="1">OFFSET('Top Level'!C34,0,MATCH(Summary!$D$47,'Top Level'!$D$51:$J$51))</f>
        <v>341378.24139641033</v>
      </c>
    </row>
    <row r="31" spans="3:4" outlineLevel="2" x14ac:dyDescent="0.25">
      <c r="C31" s="52" t="s">
        <v>91</v>
      </c>
      <c r="D31" s="50">
        <f ca="1">OFFSET('Top Level'!C35,0,MATCH(Summary!$D$47,'Top Level'!$D$51:$J$51))</f>
        <v>0</v>
      </c>
    </row>
    <row r="32" spans="3:4" x14ac:dyDescent="0.25">
      <c r="C32" s="55" t="s">
        <v>112</v>
      </c>
      <c r="D32" s="50">
        <f ca="1">OFFSET('Top Level'!C36,0,MATCH(Summary!$D$47,'Top Level'!$D$51:$J$51))</f>
        <v>2466577.5312595456</v>
      </c>
    </row>
    <row r="33" spans="3:4" outlineLevel="1" x14ac:dyDescent="0.25">
      <c r="C33" s="51" t="s">
        <v>111</v>
      </c>
      <c r="D33" s="50">
        <f ca="1">OFFSET('Top Level'!C37,0,MATCH(Summary!$D$47,'Top Level'!$D$51:$J$51))</f>
        <v>2541.1347043304104</v>
      </c>
    </row>
    <row r="34" spans="3:4" outlineLevel="2" x14ac:dyDescent="0.25">
      <c r="C34" s="52" t="s">
        <v>77</v>
      </c>
      <c r="D34" s="50">
        <f ca="1">OFFSET('Top Level'!C38,0,MATCH(Summary!$D$47,'Top Level'!$D$51:$J$51))</f>
        <v>1619.6938305690101</v>
      </c>
    </row>
    <row r="35" spans="3:4" outlineLevel="2" x14ac:dyDescent="0.25">
      <c r="C35" s="52" t="s">
        <v>82</v>
      </c>
      <c r="D35" s="50">
        <f ca="1">OFFSET('Top Level'!C39,0,MATCH(Summary!$D$47,'Top Level'!$D$51:$J$51))</f>
        <v>1857.5181371881108</v>
      </c>
    </row>
    <row r="36" spans="3:4" outlineLevel="2" x14ac:dyDescent="0.25">
      <c r="C36" s="52" t="s">
        <v>83</v>
      </c>
      <c r="D36" s="50">
        <f ca="1">OFFSET('Top Level'!C40,0,MATCH(Summary!$D$47,'Top Level'!$D$51:$J$51))</f>
        <v>19.991260356617872</v>
      </c>
    </row>
    <row r="37" spans="3:4" outlineLevel="2" x14ac:dyDescent="0.25">
      <c r="C37" s="52" t="s">
        <v>84</v>
      </c>
      <c r="D37" s="50">
        <f ca="1">OFFSET('Top Level'!C41,0,MATCH(Summary!$D$47,'Top Level'!$D$51:$J$51))</f>
        <v>40.714605451737306</v>
      </c>
    </row>
    <row r="38" spans="3:4" outlineLevel="2" x14ac:dyDescent="0.25">
      <c r="C38" s="52" t="s">
        <v>85</v>
      </c>
      <c r="D38" s="50">
        <f ca="1">OFFSET('Top Level'!C42,0,MATCH(Summary!$D$47,'Top Level'!$D$51:$J$51))</f>
        <v>0</v>
      </c>
    </row>
    <row r="39" spans="3:4" outlineLevel="1" x14ac:dyDescent="0.25">
      <c r="C39" s="51" t="s">
        <v>87</v>
      </c>
      <c r="D39" s="50">
        <f ca="1">OFFSET('Top Level'!C43,0,MATCH(Summary!$D$47,'Top Level'!$D$51:$J$51))</f>
        <v>2464036.3965552151</v>
      </c>
    </row>
    <row r="40" spans="3:4" outlineLevel="2" x14ac:dyDescent="0.25">
      <c r="C40" s="52" t="s">
        <v>88</v>
      </c>
      <c r="D40" s="50">
        <f ca="1">OFFSET('Top Level'!C44,0,MATCH(Summary!$D$47,'Top Level'!$D$51:$J$51))</f>
        <v>913836.96145356807</v>
      </c>
    </row>
    <row r="41" spans="3:4" outlineLevel="2" x14ac:dyDescent="0.25">
      <c r="C41" s="52" t="s">
        <v>89</v>
      </c>
      <c r="D41" s="50">
        <f ca="1">OFFSET('Top Level'!C45,0,MATCH(Summary!$D$47,'Top Level'!$D$51:$J$51))</f>
        <v>194032.7618115457</v>
      </c>
    </row>
    <row r="42" spans="3:4" outlineLevel="2" x14ac:dyDescent="0.25">
      <c r="C42" s="52" t="s">
        <v>90</v>
      </c>
      <c r="D42" s="50">
        <f ca="1">OFFSET('Top Level'!C46,0,MATCH(Summary!$D$47,'Top Level'!$D$51:$J$51))</f>
        <v>30870.671365563339</v>
      </c>
    </row>
    <row r="43" spans="3:4" outlineLevel="2" x14ac:dyDescent="0.25">
      <c r="C43" s="52" t="s">
        <v>91</v>
      </c>
      <c r="D43" s="50">
        <f ca="1">OFFSET('Top Level'!C47,0,MATCH(Summary!$D$47,'Top Level'!$D$51:$J$51))</f>
        <v>0</v>
      </c>
    </row>
    <row r="44" spans="3:4" x14ac:dyDescent="0.25">
      <c r="C44" s="55" t="s">
        <v>114</v>
      </c>
      <c r="D44" s="50">
        <f ca="1">OFFSET('Top Level'!C48,0,MATCH(Summary!$D$47,'Top Level'!$D$51:$J$51))</f>
        <v>35954.12577432485</v>
      </c>
    </row>
    <row r="45" spans="3:4" outlineLevel="1" x14ac:dyDescent="0.25">
      <c r="C45" s="51" t="s">
        <v>113</v>
      </c>
      <c r="D45" s="50">
        <f ca="1">OFFSET('Top Level'!C49,0,MATCH(Summary!$D$47,'Top Level'!$D$51:$J$51))</f>
        <v>35954.12577432485</v>
      </c>
    </row>
    <row r="46" spans="3:4" x14ac:dyDescent="0.25">
      <c r="C46" s="55" t="s">
        <v>115</v>
      </c>
      <c r="D46" s="50">
        <f ca="1">OFFSET('Top Level'!C50,0,MATCH(Summary!$D$47,'Top Level'!$D$51:$J$51))</f>
        <v>6736784.3631999996</v>
      </c>
    </row>
    <row r="47" spans="3:4" x14ac:dyDescent="0.25">
      <c r="C47" s="56" t="s">
        <v>100</v>
      </c>
      <c r="D47" s="48">
        <f>MAX('Top Level'!D51:J51)</f>
        <v>16571621.573181566</v>
      </c>
    </row>
  </sheetData>
  <dataConsolidate/>
  <hyperlinks>
    <hyperlink ref="A5" location="'Top Level'!A1" display="'Top Level'!A1" xr:uid="{00000000-0004-0000-0000-000000000000}"/>
    <hyperlink ref="D8" location="'Top Level'!C12" display="'Top Level'!C12" xr:uid="{00000000-0004-0000-0000-000001000000}"/>
    <hyperlink ref="D9" location="'Top Level'!C13" display="'Top Level'!C13" xr:uid="{00000000-0004-0000-0000-000002000000}"/>
    <hyperlink ref="D10" location="'Top Level'!C14" display="'Top Level'!C14" xr:uid="{00000000-0004-0000-0000-000003000000}"/>
    <hyperlink ref="D11" location="'Top Level'!C15" display="'Top Level'!C15" xr:uid="{00000000-0004-0000-0000-000004000000}"/>
    <hyperlink ref="D12" location="'Top Level'!C16" display="'Top Level'!C16" xr:uid="{00000000-0004-0000-0000-000005000000}"/>
    <hyperlink ref="D13" location="'Top Level'!C17" display="'Top Level'!C17" xr:uid="{00000000-0004-0000-0000-000006000000}"/>
    <hyperlink ref="D14" location="'Top Level'!C18" display="'Top Level'!C18" xr:uid="{00000000-0004-0000-0000-000007000000}"/>
    <hyperlink ref="D15" location="'Top Level'!C19" display="'Top Level'!C19" xr:uid="{00000000-0004-0000-0000-000008000000}"/>
    <hyperlink ref="D16" location="'Top Level'!C20" display="'Top Level'!C20" xr:uid="{00000000-0004-0000-0000-000009000000}"/>
    <hyperlink ref="D17" location="'Top Level'!C21" display="'Top Level'!C21" xr:uid="{00000000-0004-0000-0000-00000A000000}"/>
    <hyperlink ref="D18" location="'Top Level'!C22" display="'Top Level'!C22" xr:uid="{00000000-0004-0000-0000-00000B000000}"/>
    <hyperlink ref="D19" location="'Top Level'!C23" display="'Top Level'!C23" xr:uid="{00000000-0004-0000-0000-00000C000000}"/>
    <hyperlink ref="D20" location="'Top Level'!C24" display="'Top Level'!C24" xr:uid="{00000000-0004-0000-0000-00000D000000}"/>
    <hyperlink ref="D21" location="'Top Level'!C25" display="'Top Level'!C25" xr:uid="{00000000-0004-0000-0000-00000E000000}"/>
    <hyperlink ref="D22" location="'Top Level'!C26" display="'Top Level'!C26" xr:uid="{00000000-0004-0000-0000-00000F000000}"/>
    <hyperlink ref="D23" location="'Top Level'!C27" display="'Top Level'!C27" xr:uid="{00000000-0004-0000-0000-000010000000}"/>
    <hyperlink ref="D24" location="'Top Level'!C28" display="'Top Level'!C28" xr:uid="{00000000-0004-0000-0000-000011000000}"/>
    <hyperlink ref="D25" location="'Top Level'!C29" display="'Top Level'!C29" xr:uid="{00000000-0004-0000-0000-000012000000}"/>
    <hyperlink ref="D26" location="'Top Level'!C30" display="'Top Level'!C30" xr:uid="{00000000-0004-0000-0000-000013000000}"/>
    <hyperlink ref="D27" location="'Top Level'!C31" display="'Top Level'!C31" xr:uid="{00000000-0004-0000-0000-000014000000}"/>
    <hyperlink ref="D28" location="'Top Level'!C32" display="'Top Level'!C32" xr:uid="{00000000-0004-0000-0000-000015000000}"/>
    <hyperlink ref="D29" location="'Top Level'!C33" display="'Top Level'!C33" xr:uid="{00000000-0004-0000-0000-000016000000}"/>
    <hyperlink ref="D30" location="'Top Level'!C34" display="'Top Level'!C34" xr:uid="{00000000-0004-0000-0000-000017000000}"/>
    <hyperlink ref="D31" location="'Top Level'!C35" display="'Top Level'!C35" xr:uid="{00000000-0004-0000-0000-000018000000}"/>
    <hyperlink ref="D32" location="'Top Level'!C36" display="'Top Level'!C36" xr:uid="{00000000-0004-0000-0000-000019000000}"/>
    <hyperlink ref="D33" location="'Top Level'!C37" display="'Top Level'!C37" xr:uid="{00000000-0004-0000-0000-00001A000000}"/>
    <hyperlink ref="D34" location="'Top Level'!C38" display="'Top Level'!C38" xr:uid="{00000000-0004-0000-0000-00001B000000}"/>
    <hyperlink ref="D35" location="'Top Level'!C39" display="'Top Level'!C39" xr:uid="{00000000-0004-0000-0000-00001C000000}"/>
    <hyperlink ref="D36" location="'Top Level'!C40" display="'Top Level'!C40" xr:uid="{00000000-0004-0000-0000-00001D000000}"/>
    <hyperlink ref="D37" location="'Top Level'!C41" display="'Top Level'!C41" xr:uid="{00000000-0004-0000-0000-00001E000000}"/>
    <hyperlink ref="D38" location="'Top Level'!C42" display="'Top Level'!C42" xr:uid="{00000000-0004-0000-0000-00001F000000}"/>
    <hyperlink ref="D39" location="'Top Level'!C43" display="'Top Level'!C43" xr:uid="{00000000-0004-0000-0000-000020000000}"/>
    <hyperlink ref="D40" location="'Top Level'!C44" display="'Top Level'!C44" xr:uid="{00000000-0004-0000-0000-000021000000}"/>
    <hyperlink ref="D41" location="'Top Level'!C45" display="'Top Level'!C45" xr:uid="{00000000-0004-0000-0000-000022000000}"/>
    <hyperlink ref="D42" location="'Top Level'!C46" display="'Top Level'!C46" xr:uid="{00000000-0004-0000-0000-000023000000}"/>
    <hyperlink ref="D43" location="'Top Level'!C47" display="'Top Level'!C47" xr:uid="{00000000-0004-0000-0000-000024000000}"/>
    <hyperlink ref="D44" location="'Top Level'!C48" display="'Top Level'!C48" xr:uid="{00000000-0004-0000-0000-000025000000}"/>
    <hyperlink ref="D45" location="'Top Level'!C49" display="'Top Level'!C49" xr:uid="{00000000-0004-0000-0000-000026000000}"/>
    <hyperlink ref="D46" location="'Top Level'!C50" display="'Top Level'!C50" xr:uid="{00000000-0004-0000-0000-000027000000}"/>
    <hyperlink ref="D47" location="'Top Level'!D51:J51" display="'Top Level'!D51:J51" xr:uid="{00000000-0004-0000-0000-000028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44BBA691-C5D4-4DE3-9BE9-34C0820372CF}"/>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1"/>
  <dimension ref="A1:G27"/>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1213</v>
      </c>
    </row>
    <row r="5" spans="1:7" s="35" customFormat="1" x14ac:dyDescent="0.25">
      <c r="A5" s="34" t="s">
        <v>94</v>
      </c>
      <c r="C5" s="35" t="s">
        <v>1226</v>
      </c>
    </row>
    <row r="7" spans="1:7" ht="18.75" x14ac:dyDescent="0.3">
      <c r="C7" s="6" t="s">
        <v>69</v>
      </c>
    </row>
    <row r="8" spans="1:7" x14ac:dyDescent="0.25">
      <c r="C8" s="46" t="s">
        <v>80</v>
      </c>
      <c r="D8" s="46" t="s">
        <v>59</v>
      </c>
      <c r="E8" s="60" t="s">
        <v>70</v>
      </c>
    </row>
    <row r="9" spans="1:7" x14ac:dyDescent="0.25">
      <c r="C9" s="54" t="s">
        <v>97</v>
      </c>
      <c r="D9" s="54">
        <v>0.6</v>
      </c>
      <c r="E9" s="53" t="s">
        <v>1233</v>
      </c>
    </row>
    <row r="11" spans="1:7" ht="18.75" x14ac:dyDescent="0.3">
      <c r="C11" s="6" t="s">
        <v>109</v>
      </c>
    </row>
    <row r="13" spans="1:7" x14ac:dyDescent="0.25">
      <c r="C13" s="46" t="s">
        <v>67</v>
      </c>
      <c r="D13" s="46" t="s">
        <v>88</v>
      </c>
      <c r="E13" s="46" t="s">
        <v>89</v>
      </c>
      <c r="F13" s="46" t="s">
        <v>90</v>
      </c>
      <c r="G13" s="60" t="s">
        <v>91</v>
      </c>
    </row>
    <row r="14" spans="1:7" ht="28.5" customHeight="1" x14ac:dyDescent="0.25">
      <c r="C14" s="57"/>
      <c r="D14" s="91">
        <f>Bucket!D31^2</f>
        <v>43350026085.661865</v>
      </c>
      <c r="E14" s="91">
        <f>Bucket!E31^2</f>
        <v>79397795764.601929</v>
      </c>
      <c r="F14" s="91">
        <f>Bucket!F31^2</f>
        <v>116539103698.90581</v>
      </c>
      <c r="G14" s="92">
        <f>Bucket!G31^2</f>
        <v>0</v>
      </c>
    </row>
    <row r="15" spans="1:7" ht="36.75" customHeight="1" x14ac:dyDescent="0.25">
      <c r="C15" s="57"/>
      <c r="D15" s="90">
        <f>SUM(Vega_FX!F21,Vega_FX!F74,Vega_FX!F127,Vega_FX!F180,Vega_FX!F233)</f>
        <v>527.04220525172423</v>
      </c>
      <c r="E15" s="90">
        <f>SUM(Vega_FX!F342,Vega_FX!F395,Vega_FX!F448,Vega_FX!F501,Vega_FX!F554)</f>
        <v>-281822.41701924463</v>
      </c>
      <c r="F15" s="90">
        <f>SUM(Vega_FX!F610,Vega_FX!F663,Vega_FX!F716,Vega_FX!F769,Vega_FX!F822)</f>
        <v>342229.606095239</v>
      </c>
      <c r="G15" s="85">
        <f>SUM(Vega_FX!F878,Vega_FX!F931,Vega_FX!F984,Vega_FX!F1037,Vega_FX!F1090)</f>
        <v>0</v>
      </c>
    </row>
    <row r="16" spans="1:7" ht="15.75" thickBot="1" x14ac:dyDescent="0.3"/>
    <row r="17" spans="3:7" ht="30" customHeight="1" thickTop="1" thickBot="1" x14ac:dyDescent="0.3">
      <c r="C17" s="128"/>
      <c r="D17" s="122" t="s">
        <v>88</v>
      </c>
      <c r="E17" s="122" t="s">
        <v>89</v>
      </c>
      <c r="F17" s="122" t="s">
        <v>90</v>
      </c>
      <c r="G17" s="122" t="s">
        <v>91</v>
      </c>
    </row>
    <row r="18" spans="3:7" ht="15.75" thickTop="1" x14ac:dyDescent="0.25">
      <c r="C18" s="129" t="s">
        <v>88</v>
      </c>
      <c r="D18" s="62"/>
      <c r="E18" s="57">
        <f>HLOOKUP($C18,$D$13:$G$15,3,0)*HLOOKUP(E$17,$D$13:$G$15,3,0)</f>
        <v>-148532308.15519375</v>
      </c>
      <c r="F18" s="59">
        <f>HLOOKUP($C18,$D$13:$G$15,3,0)*HLOOKUP(F$17,$D$13:$G$15,3,0)</f>
        <v>180369446.29886368</v>
      </c>
      <c r="G18" s="50">
        <f>HLOOKUP($C18,$D$13:$G$15,3,0)*HLOOKUP(G$17,$D$13:$G$15,3,0)</f>
        <v>0</v>
      </c>
    </row>
    <row r="19" spans="3:7" x14ac:dyDescent="0.25">
      <c r="C19" s="130" t="s">
        <v>89</v>
      </c>
      <c r="D19" s="50">
        <f>HLOOKUP($C19,$D$13:$G$15,3,0)*HLOOKUP(D$17,$D$13:$G$15,3,0)</f>
        <v>-148532308.15519375</v>
      </c>
      <c r="E19" s="62"/>
      <c r="F19" s="57">
        <f>HLOOKUP($C19,$D$13:$G$15,3,0)*HLOOKUP(F$17,$D$13:$G$15,3,0)</f>
        <v>-96447974765.304276</v>
      </c>
      <c r="G19" s="50">
        <f>HLOOKUP($C19,$D$13:$G$15,3,0)*HLOOKUP(G$17,$D$13:$G$15,3,0)</f>
        <v>0</v>
      </c>
    </row>
    <row r="20" spans="3:7" x14ac:dyDescent="0.25">
      <c r="C20" s="130" t="s">
        <v>90</v>
      </c>
      <c r="D20" s="59">
        <f>HLOOKUP($C20,$D$13:$G$15,3,0)*HLOOKUP(D$17,$D$13:$G$15,3,0)</f>
        <v>180369446.29886368</v>
      </c>
      <c r="E20" s="50">
        <f>HLOOKUP($C20,$D$13:$G$15,3,0)*HLOOKUP(E$17,$D$13:$G$15,3,0)</f>
        <v>-96447974765.304276</v>
      </c>
      <c r="F20" s="62"/>
      <c r="G20" s="48">
        <f>HLOOKUP($C20,$D$13:$G$15,3,0)*HLOOKUP(G$17,$D$13:$G$15,3,0)</f>
        <v>0</v>
      </c>
    </row>
    <row r="21" spans="3:7" x14ac:dyDescent="0.25">
      <c r="C21" s="130" t="s">
        <v>91</v>
      </c>
      <c r="D21" s="57">
        <f>HLOOKUP($C21,$D$13:$G$15,3,0)*HLOOKUP(D$17,$D$13:$G$15,3,0)</f>
        <v>0</v>
      </c>
      <c r="E21" s="57">
        <f>HLOOKUP($C21,$D$13:$G$15,3,0)*HLOOKUP(E$17,$D$13:$G$15,3,0)</f>
        <v>0</v>
      </c>
      <c r="F21" s="48">
        <f>HLOOKUP($C21,$D$13:$G$15,3,0)*HLOOKUP(F$17,$D$13:$G$15,3,0)</f>
        <v>0</v>
      </c>
      <c r="G21" s="61"/>
    </row>
    <row r="22" spans="3:7" ht="15.75" thickBot="1" x14ac:dyDescent="0.3"/>
    <row r="23" spans="3:7" ht="30" customHeight="1" thickTop="1" thickBot="1" x14ac:dyDescent="0.3">
      <c r="C23" s="128"/>
      <c r="D23" s="122" t="s">
        <v>88</v>
      </c>
      <c r="E23" s="122" t="s">
        <v>89</v>
      </c>
      <c r="F23" s="122" t="s">
        <v>90</v>
      </c>
      <c r="G23" s="122" t="s">
        <v>91</v>
      </c>
    </row>
    <row r="24" spans="3:7" ht="15.75" thickTop="1" x14ac:dyDescent="0.25">
      <c r="C24" s="129" t="s">
        <v>88</v>
      </c>
      <c r="D24" s="62"/>
      <c r="E24" s="87">
        <f t="shared" ref="E24:G24" si="0">E18*$D$9</f>
        <v>-89119384.893116251</v>
      </c>
      <c r="F24" s="88">
        <f t="shared" si="0"/>
        <v>108221667.7793182</v>
      </c>
      <c r="G24" s="89">
        <f t="shared" si="0"/>
        <v>0</v>
      </c>
    </row>
    <row r="25" spans="3:7" x14ac:dyDescent="0.25">
      <c r="C25" s="130" t="s">
        <v>89</v>
      </c>
      <c r="D25" s="89">
        <f t="shared" ref="D25:G25" si="1">D19*$D$9</f>
        <v>-89119384.893116251</v>
      </c>
      <c r="E25" s="62"/>
      <c r="F25" s="87">
        <f t="shared" si="1"/>
        <v>-57868784859.182564</v>
      </c>
      <c r="G25" s="89">
        <f t="shared" si="1"/>
        <v>0</v>
      </c>
    </row>
    <row r="26" spans="3:7" x14ac:dyDescent="0.25">
      <c r="C26" s="130" t="s">
        <v>90</v>
      </c>
      <c r="D26" s="88">
        <f t="shared" ref="D26:G26" si="2">D20*$D$9</f>
        <v>108221667.7793182</v>
      </c>
      <c r="E26" s="89">
        <f t="shared" si="2"/>
        <v>-57868784859.182564</v>
      </c>
      <c r="F26" s="62"/>
      <c r="G26" s="86">
        <f t="shared" si="2"/>
        <v>0</v>
      </c>
    </row>
    <row r="27" spans="3:7" x14ac:dyDescent="0.25">
      <c r="C27" s="130" t="s">
        <v>91</v>
      </c>
      <c r="D27" s="87">
        <f t="shared" ref="D27:F27" si="3">D21*$D$9</f>
        <v>0</v>
      </c>
      <c r="E27" s="87">
        <f t="shared" si="3"/>
        <v>0</v>
      </c>
      <c r="F27" s="86">
        <f t="shared" si="3"/>
        <v>0</v>
      </c>
      <c r="G27" s="61"/>
    </row>
  </sheetData>
  <hyperlinks>
    <hyperlink ref="A3" location="'Vega_RiskType_GIRR'!A1" display="'Vega_RiskType_GIRR'!A1" xr:uid="{00000000-0004-0000-0900-000000000000}"/>
    <hyperlink ref="A5" location="'Curvature_RiskType_GIRR'!A1" display="'Curvature_RiskType_GIRR'!A1" xr:uid="{00000000-0004-0000-0900-000001000000}"/>
    <hyperlink ref="A4" location="RiskType!A1" display="One level Up" xr:uid="{00000000-0004-0000-0900-000002000000}"/>
    <hyperlink ref="D14" location="Bucket!D31" display="Bucket!D31" xr:uid="{00000000-0004-0000-0900-000003000000}"/>
    <hyperlink ref="E14" location="Bucket!E31" display="Bucket!E31" xr:uid="{00000000-0004-0000-0900-000004000000}"/>
    <hyperlink ref="F14" location="Bucket!F31" display="Bucket!F31" xr:uid="{00000000-0004-0000-0900-000005000000}"/>
    <hyperlink ref="G14" location="Bucket!G31" display="Bucket!G31" xr:uid="{00000000-0004-0000-0900-000006000000}"/>
    <hyperlink ref="D15" location="Vega_FX!F21,Vega_FX!F74,Vega_FX!F127,Vega_FX!F180,Vega_FX!F233" display="Vega_FX!F21,Vega_FX!F74,Vega_FX!F127,Vega_FX!F180,Vega_FX!F233" xr:uid="{00000000-0004-0000-0900-000007000000}"/>
    <hyperlink ref="E15" location="Vega_FX!F342,Vega_FX!F395,Vega_FX!F448,Vega_FX!F501,Vega_FX!F554" display="Vega_FX!F342,Vega_FX!F395,Vega_FX!F448,Vega_FX!F501,Vega_FX!F554" xr:uid="{00000000-0004-0000-0900-000008000000}"/>
    <hyperlink ref="F15" location="Vega_FX!F610,Vega_FX!F663,Vega_FX!F716,Vega_FX!F769,Vega_FX!F822" display="Vega_FX!F610,Vega_FX!F663,Vega_FX!F716,Vega_FX!F769,Vega_FX!F822" xr:uid="{00000000-0004-0000-0900-000009000000}"/>
    <hyperlink ref="G15" location="Vega_FX!F878,Vega_FX!F931,Vega_FX!F984,Vega_FX!F1037,Vega_FX!F1090" display="Vega_FX!F878,Vega_FX!F931,Vega_FX!F984,Vega_FX!F1037,Vega_FX!F1090" xr:uid="{00000000-0004-0000-0900-00000A000000}"/>
    <hyperlink ref="E18" location="$D$13:$G$15" display="$D$13:$G$15" xr:uid="{00000000-0004-0000-0900-00000B000000}"/>
    <hyperlink ref="F18" location="$D$13:$G$15" display="$D$13:$G$15" xr:uid="{00000000-0004-0000-0900-00000C000000}"/>
    <hyperlink ref="G18" location="$D$13:$G$15" display="$D$13:$G$15" xr:uid="{00000000-0004-0000-0900-00000D000000}"/>
    <hyperlink ref="D19" location="$D$13:$G$15" display="$D$13:$G$15" xr:uid="{00000000-0004-0000-0900-00000E000000}"/>
    <hyperlink ref="F19" location="$D$13:$G$15" display="$D$13:$G$15" xr:uid="{00000000-0004-0000-0900-00000F000000}"/>
    <hyperlink ref="G19" location="$D$13:$G$15" display="$D$13:$G$15" xr:uid="{00000000-0004-0000-0900-000010000000}"/>
    <hyperlink ref="D20" location="$D$13:$G$15" display="$D$13:$G$15" xr:uid="{00000000-0004-0000-0900-000011000000}"/>
    <hyperlink ref="E20" location="$D$13:$G$15" display="$D$13:$G$15" xr:uid="{00000000-0004-0000-0900-000012000000}"/>
    <hyperlink ref="G20" location="$D$13:$G$15" display="$D$13:$G$15" xr:uid="{00000000-0004-0000-0900-000013000000}"/>
    <hyperlink ref="D21" location="$D$13:$G$15" display="$D$13:$G$15" xr:uid="{00000000-0004-0000-0900-000014000000}"/>
    <hyperlink ref="E21" location="$D$13:$G$15" display="$D$13:$G$15" xr:uid="{00000000-0004-0000-0900-000015000000}"/>
    <hyperlink ref="F21" location="$D$13:$G$15" display="$D$13:$G$15" xr:uid="{00000000-0004-0000-0900-00001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52DB9DE9-07E4-4272-9638-3BBB9E8A3539}"/>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2"/>
  <dimension ref="A1:H38"/>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s>
  <sheetData>
    <row r="1" spans="1:8" s="32" customFormat="1" ht="14.25" x14ac:dyDescent="0.2">
      <c r="C1" s="33" t="s">
        <v>1253</v>
      </c>
    </row>
    <row r="3" spans="1:8" s="35" customFormat="1" ht="18.75" x14ac:dyDescent="0.3">
      <c r="A3" s="34" t="s">
        <v>93</v>
      </c>
      <c r="C3" s="36" t="s">
        <v>1231</v>
      </c>
    </row>
    <row r="4" spans="1:8" s="35" customFormat="1" ht="18" customHeight="1" x14ac:dyDescent="0.3">
      <c r="A4" s="34" t="s">
        <v>95</v>
      </c>
      <c r="C4" s="37" t="s">
        <v>1214</v>
      </c>
    </row>
    <row r="5" spans="1:8" s="35" customFormat="1" x14ac:dyDescent="0.25">
      <c r="A5" s="34" t="s">
        <v>94</v>
      </c>
      <c r="C5" s="35" t="s">
        <v>1226</v>
      </c>
    </row>
    <row r="7" spans="1:8" ht="18.75" x14ac:dyDescent="0.3">
      <c r="C7" s="6" t="s">
        <v>69</v>
      </c>
    </row>
    <row r="8" spans="1:8" x14ac:dyDescent="0.25">
      <c r="C8" s="46" t="s">
        <v>80</v>
      </c>
      <c r="D8" s="46" t="s">
        <v>59</v>
      </c>
      <c r="E8" s="60" t="s">
        <v>70</v>
      </c>
    </row>
    <row r="9" spans="1:8" x14ac:dyDescent="0.25">
      <c r="C9" s="54" t="s">
        <v>97</v>
      </c>
      <c r="D9" s="93">
        <f>Delta_RiskType_GIRR!D9^2</f>
        <v>0.25</v>
      </c>
      <c r="E9" s="53" t="s">
        <v>1234</v>
      </c>
    </row>
    <row r="11" spans="1:8" ht="18.75" x14ac:dyDescent="0.3">
      <c r="C11" s="6" t="s">
        <v>109</v>
      </c>
    </row>
    <row r="12" spans="1:8" ht="45.75" customHeight="1" x14ac:dyDescent="0.25"/>
    <row r="15" spans="1:8" x14ac:dyDescent="0.25">
      <c r="C15" s="46" t="s">
        <v>67</v>
      </c>
      <c r="D15" s="46" t="s">
        <v>77</v>
      </c>
      <c r="E15" s="46" t="s">
        <v>82</v>
      </c>
      <c r="F15" s="46" t="s">
        <v>83</v>
      </c>
      <c r="G15" s="46" t="s">
        <v>84</v>
      </c>
      <c r="H15" s="60" t="s">
        <v>85</v>
      </c>
    </row>
    <row r="16" spans="1:8" ht="28.5" customHeight="1" x14ac:dyDescent="0.25">
      <c r="C16" s="57"/>
      <c r="D16" s="167">
        <f>Bucket_Curvature!D31^2</f>
        <v>2722556.2426485466</v>
      </c>
      <c r="E16" s="167">
        <f>Bucket_Curvature!E31^2</f>
        <v>3732697.0730242622</v>
      </c>
      <c r="F16" s="167">
        <f>Bucket_Curvature!F31^2</f>
        <v>423.55298835932422</v>
      </c>
      <c r="G16" s="167">
        <f>Bucket_Curvature!G31^2</f>
        <v>1688.7168912332165</v>
      </c>
      <c r="H16" s="168">
        <f>Bucket_Curvature!H31^2</f>
        <v>0</v>
      </c>
    </row>
    <row r="17" spans="3:8" ht="36.75" customHeight="1" x14ac:dyDescent="0.25">
      <c r="C17" s="57"/>
      <c r="D17" s="90">
        <f>Bucket_Curvature!D33</f>
        <v>-1650.0170431388115</v>
      </c>
      <c r="E17" s="90">
        <f>Bucket_Curvature!E33</f>
        <v>-1932.0189111456084</v>
      </c>
      <c r="F17" s="90">
        <f>Bucket_Curvature!F33</f>
        <v>-20.580403017417424</v>
      </c>
      <c r="G17" s="90">
        <f>Bucket_Curvature!G33</f>
        <v>-41.094000672035044</v>
      </c>
      <c r="H17" s="85">
        <f>Bucket_Curvature!H33</f>
        <v>0</v>
      </c>
    </row>
    <row r="18" spans="3:8" ht="15.75" thickBot="1" x14ac:dyDescent="0.3"/>
    <row r="19" spans="3:8" ht="24" customHeight="1" thickTop="1" thickBot="1" x14ac:dyDescent="0.3">
      <c r="C19" s="128"/>
      <c r="D19" s="122" t="s">
        <v>77</v>
      </c>
      <c r="E19" s="123" t="s">
        <v>82</v>
      </c>
      <c r="F19" s="123" t="s">
        <v>83</v>
      </c>
      <c r="G19" s="123" t="s">
        <v>84</v>
      </c>
      <c r="H19" s="124" t="s">
        <v>85</v>
      </c>
    </row>
    <row r="20" spans="3:8" ht="15.75" thickTop="1" x14ac:dyDescent="0.25">
      <c r="C20" s="129" t="s">
        <v>77</v>
      </c>
      <c r="D20" s="62"/>
      <c r="E20" s="121">
        <f>IF(MAX(HLOOKUP($C20,$D$15:$H$17,3,0),HLOOKUP(E$19,$D$15:$H$17,3,0))&lt;0,0,1)</f>
        <v>0</v>
      </c>
      <c r="F20" s="80">
        <f>IF(MAX(HLOOKUP($C20,$D$15:$H$17,3,0),HLOOKUP(F$19,$D$15:$H$17,3,0))&lt;0,0,1)</f>
        <v>0</v>
      </c>
      <c r="G20" s="80">
        <f>IF(MAX(HLOOKUP($C20,$D$15:$H$17,3,0),HLOOKUP(G$19,$D$15:$H$17,3,0))&lt;0,0,1)</f>
        <v>0</v>
      </c>
      <c r="H20" s="83">
        <f>IF(MAX(HLOOKUP($C20,$D$15:$H$17,3,0),HLOOKUP(H$19,$D$15:$H$17,3,0))&lt;0,0,1)</f>
        <v>1</v>
      </c>
    </row>
    <row r="21" spans="3:8" x14ac:dyDescent="0.25">
      <c r="C21" s="130" t="s">
        <v>82</v>
      </c>
      <c r="D21" s="125">
        <f>IF(MAX(HLOOKUP($C21,$D$15:$H$17,3,0),HLOOKUP(D$19,$D$15:$H$17,3,0))&lt;0,0,1)</f>
        <v>0</v>
      </c>
      <c r="E21" s="62"/>
      <c r="F21" s="57">
        <f>IF(MAX(HLOOKUP($C21,$D$15:$H$17,3,0),HLOOKUP(F$19,$D$15:$H$17,3,0))&lt;0,0,1)</f>
        <v>0</v>
      </c>
      <c r="G21" s="59">
        <f>IF(MAX(HLOOKUP($C21,$D$15:$H$17,3,0),HLOOKUP(G$19,$D$15:$H$17,3,0))&lt;0,0,1)</f>
        <v>0</v>
      </c>
      <c r="H21" s="50">
        <f>IF(MAX(HLOOKUP($C21,$D$15:$H$17,3,0),HLOOKUP(H$19,$D$15:$H$17,3,0))&lt;0,0,1)</f>
        <v>1</v>
      </c>
    </row>
    <row r="22" spans="3:8" x14ac:dyDescent="0.25">
      <c r="C22" s="130" t="s">
        <v>83</v>
      </c>
      <c r="D22" s="126">
        <f t="shared" ref="D22:E24" si="0">IF(MAX(HLOOKUP($C22,$D$15:$H$17,3,0),HLOOKUP(D$19,$D$15:$H$17,3,0))&lt;0,0,1)</f>
        <v>0</v>
      </c>
      <c r="E22" s="50">
        <f t="shared" si="0"/>
        <v>0</v>
      </c>
      <c r="F22" s="62"/>
      <c r="G22" s="57">
        <f>IF(MAX(HLOOKUP($C22,$D$15:$H$17,3,0),HLOOKUP(G$19,$D$15:$H$17,3,0))&lt;0,0,1)</f>
        <v>0</v>
      </c>
      <c r="H22" s="50">
        <f>IF(MAX(HLOOKUP($C22,$D$15:$H$17,3,0),HLOOKUP(H$19,$D$15:$H$17,3,0))&lt;0,0,1)</f>
        <v>1</v>
      </c>
    </row>
    <row r="23" spans="3:8" x14ac:dyDescent="0.25">
      <c r="C23" s="130" t="s">
        <v>84</v>
      </c>
      <c r="D23" s="126">
        <f t="shared" si="0"/>
        <v>0</v>
      </c>
      <c r="E23" s="59">
        <f t="shared" si="0"/>
        <v>0</v>
      </c>
      <c r="F23" s="50">
        <f>IF(MAX(HLOOKUP($C23,$D$15:$H$17,3,0),HLOOKUP(F$19,$D$15:$H$17,3,0))&lt;0,0,1)</f>
        <v>0</v>
      </c>
      <c r="G23" s="62"/>
      <c r="H23" s="85">
        <f>IF(MAX(HLOOKUP($C23,$D$15:$H$17,3,0),HLOOKUP(H$19,$D$15:$H$17,3,0))&lt;0,0,1)</f>
        <v>1</v>
      </c>
    </row>
    <row r="24" spans="3:8" x14ac:dyDescent="0.25">
      <c r="C24" s="131" t="s">
        <v>85</v>
      </c>
      <c r="D24" s="127">
        <f t="shared" si="0"/>
        <v>1</v>
      </c>
      <c r="E24" s="57">
        <f t="shared" si="0"/>
        <v>1</v>
      </c>
      <c r="F24" s="57">
        <f>IF(MAX(HLOOKUP($C24,$D$15:$H$17,3,0),HLOOKUP(F$19,$D$15:$H$17,3,0))&lt;0,0,1)</f>
        <v>1</v>
      </c>
      <c r="G24" s="48">
        <f>IF(MAX(HLOOKUP($C24,$D$15:$H$17,3,0),HLOOKUP(G$19,$D$15:$H$17,3,0))&lt;0,0,1)</f>
        <v>1</v>
      </c>
      <c r="H24" s="61"/>
    </row>
    <row r="25" spans="3:8" ht="15.75" thickBot="1" x14ac:dyDescent="0.3"/>
    <row r="26" spans="3:8" ht="30" customHeight="1" thickTop="1" thickBot="1" x14ac:dyDescent="0.3">
      <c r="C26" s="128"/>
      <c r="D26" s="122" t="s">
        <v>77</v>
      </c>
      <c r="E26" s="123" t="s">
        <v>82</v>
      </c>
      <c r="F26" s="123" t="s">
        <v>83</v>
      </c>
      <c r="G26" s="123" t="s">
        <v>84</v>
      </c>
      <c r="H26" s="124" t="s">
        <v>85</v>
      </c>
    </row>
    <row r="27" spans="3:8" ht="15.75" thickTop="1" x14ac:dyDescent="0.25">
      <c r="C27" s="129" t="s">
        <v>77</v>
      </c>
      <c r="D27" s="62"/>
      <c r="E27" s="121">
        <f>HLOOKUP($C27,$D$15:$H$17,3,0)*HLOOKUP(E$26,$D$15:$H$17,3,0)</f>
        <v>3187864.1310567427</v>
      </c>
      <c r="F27" s="80">
        <f>HLOOKUP($C27,$D$15:$H$17,3,0)*HLOOKUP(F$26,$D$15:$H$17,3,0)</f>
        <v>33958.015733404172</v>
      </c>
      <c r="G27" s="80">
        <f>HLOOKUP($C27,$D$15:$H$17,3,0)*HLOOKUP(G$26,$D$15:$H$17,3,0)</f>
        <v>67805.801479615591</v>
      </c>
      <c r="H27" s="83">
        <f>HLOOKUP($C27,$D$15:$H$17,3,0)*HLOOKUP(H$26,$D$15:$H$17,3,0)</f>
        <v>0</v>
      </c>
    </row>
    <row r="28" spans="3:8" x14ac:dyDescent="0.25">
      <c r="C28" s="130" t="s">
        <v>82</v>
      </c>
      <c r="D28" s="125">
        <f>HLOOKUP($C28,$D$15:$H$17,3,0)*HLOOKUP(D$26,$D$15:$H$17,3,0)</f>
        <v>3187864.1310567427</v>
      </c>
      <c r="E28" s="62"/>
      <c r="F28" s="57">
        <f>HLOOKUP($C28,$D$15:$H$17,3,0)*HLOOKUP(F$26,$D$15:$H$17,3,0)</f>
        <v>39761.727828648603</v>
      </c>
      <c r="G28" s="59">
        <f>HLOOKUP($C28,$D$15:$H$17,3,0)*HLOOKUP(G$26,$D$15:$H$17,3,0)</f>
        <v>79394.386433002044</v>
      </c>
      <c r="H28" s="50">
        <f>HLOOKUP($C28,$D$15:$H$17,3,0)*HLOOKUP(H$26,$D$15:$H$17,3,0)</f>
        <v>0</v>
      </c>
    </row>
    <row r="29" spans="3:8" x14ac:dyDescent="0.25">
      <c r="C29" s="130" t="s">
        <v>83</v>
      </c>
      <c r="D29" s="126">
        <f>HLOOKUP($C29,$D$15:$H$17,3,0)*HLOOKUP(D$26,$D$15:$H$17,3,0)</f>
        <v>33958.015733404172</v>
      </c>
      <c r="E29" s="50">
        <f>HLOOKUP($C29,$D$15:$H$17,3,0)*HLOOKUP(E$26,$D$15:$H$17,3,0)</f>
        <v>39761.727828648603</v>
      </c>
      <c r="F29" s="62"/>
      <c r="G29" s="57">
        <f>HLOOKUP($C29,$D$15:$H$17,3,0)*HLOOKUP(G$26,$D$15:$H$17,3,0)</f>
        <v>845.73109542850364</v>
      </c>
      <c r="H29" s="50">
        <f>HLOOKUP($C29,$D$15:$H$17,3,0)*HLOOKUP(H$26,$D$15:$H$17,3,0)</f>
        <v>0</v>
      </c>
    </row>
    <row r="30" spans="3:8" x14ac:dyDescent="0.25">
      <c r="C30" s="130" t="s">
        <v>84</v>
      </c>
      <c r="D30" s="126">
        <f>HLOOKUP($C30,$D$15:$H$17,3,0)*HLOOKUP(D$26,$D$15:$H$17,3,0)</f>
        <v>67805.801479615591</v>
      </c>
      <c r="E30" s="59">
        <f>HLOOKUP($C30,$D$15:$H$17,3,0)*HLOOKUP(E$26,$D$15:$H$17,3,0)</f>
        <v>79394.386433002044</v>
      </c>
      <c r="F30" s="50">
        <f>HLOOKUP($C30,$D$15:$H$17,3,0)*HLOOKUP(F$26,$D$15:$H$17,3,0)</f>
        <v>845.73109542850364</v>
      </c>
      <c r="G30" s="62"/>
      <c r="H30" s="85">
        <f>HLOOKUP($C30,$D$15:$H$17,3,0)*HLOOKUP(H$26,$D$15:$H$17,3,0)</f>
        <v>0</v>
      </c>
    </row>
    <row r="31" spans="3:8" x14ac:dyDescent="0.25">
      <c r="C31" s="131" t="s">
        <v>85</v>
      </c>
      <c r="D31" s="127">
        <f>HLOOKUP($C31,$D$15:$H$17,3,0)*HLOOKUP(D$26,$D$15:$H$17,3,0)</f>
        <v>0</v>
      </c>
      <c r="E31" s="57">
        <f>HLOOKUP($C31,$D$15:$H$17,3,0)*HLOOKUP(E$26,$D$15:$H$17,3,0)</f>
        <v>0</v>
      </c>
      <c r="F31" s="57">
        <f>HLOOKUP($C31,$D$15:$H$17,3,0)*HLOOKUP(F$26,$D$15:$H$17,3,0)</f>
        <v>0</v>
      </c>
      <c r="G31" s="48">
        <f>HLOOKUP($C31,$D$15:$H$17,3,0)*HLOOKUP(G$26,$D$15:$H$17,3,0)</f>
        <v>0</v>
      </c>
      <c r="H31" s="61"/>
    </row>
    <row r="32" spans="3:8" ht="15.75" thickBot="1" x14ac:dyDescent="0.3"/>
    <row r="33" spans="3:8" ht="30" customHeight="1" thickTop="1" thickBot="1" x14ac:dyDescent="0.3">
      <c r="C33" s="128"/>
      <c r="D33" s="122" t="s">
        <v>77</v>
      </c>
      <c r="E33" s="123" t="s">
        <v>82</v>
      </c>
      <c r="F33" s="123" t="s">
        <v>83</v>
      </c>
      <c r="G33" s="123" t="s">
        <v>84</v>
      </c>
      <c r="H33" s="124" t="s">
        <v>85</v>
      </c>
    </row>
    <row r="34" spans="3:8" ht="15.75" thickTop="1" x14ac:dyDescent="0.25">
      <c r="C34" s="129" t="s">
        <v>77</v>
      </c>
      <c r="D34" s="62"/>
      <c r="E34" s="121">
        <f>E27*$D$9*E20</f>
        <v>0</v>
      </c>
      <c r="F34" s="80">
        <f>F27*$D$9*F20</f>
        <v>0</v>
      </c>
      <c r="G34" s="80">
        <f>G27*$D$9*G20</f>
        <v>0</v>
      </c>
      <c r="H34" s="83">
        <f t="shared" ref="H34:H37" si="1">H27*$D$9*H20</f>
        <v>0</v>
      </c>
    </row>
    <row r="35" spans="3:8" x14ac:dyDescent="0.25">
      <c r="C35" s="130" t="s">
        <v>82</v>
      </c>
      <c r="D35" s="125">
        <f>D28*$D$9*D21</f>
        <v>0</v>
      </c>
      <c r="E35" s="62"/>
      <c r="F35" s="57">
        <f>F28*$D$9*F21</f>
        <v>0</v>
      </c>
      <c r="G35" s="59">
        <f>G28*$D$9*G21</f>
        <v>0</v>
      </c>
      <c r="H35" s="50">
        <f t="shared" si="1"/>
        <v>0</v>
      </c>
    </row>
    <row r="36" spans="3:8" x14ac:dyDescent="0.25">
      <c r="C36" s="130" t="s">
        <v>83</v>
      </c>
      <c r="D36" s="126">
        <f t="shared" ref="D36:E38" si="2">D29*$D$9*D22</f>
        <v>0</v>
      </c>
      <c r="E36" s="50">
        <f t="shared" si="2"/>
        <v>0</v>
      </c>
      <c r="F36" s="62"/>
      <c r="G36" s="57">
        <f>G29*$D$9*G22</f>
        <v>0</v>
      </c>
      <c r="H36" s="50">
        <f t="shared" si="1"/>
        <v>0</v>
      </c>
    </row>
    <row r="37" spans="3:8" x14ac:dyDescent="0.25">
      <c r="C37" s="130" t="s">
        <v>84</v>
      </c>
      <c r="D37" s="126">
        <f t="shared" si="2"/>
        <v>0</v>
      </c>
      <c r="E37" s="59">
        <f t="shared" si="2"/>
        <v>0</v>
      </c>
      <c r="F37" s="50">
        <f>F30*$D$9*F23</f>
        <v>0</v>
      </c>
      <c r="G37" s="62"/>
      <c r="H37" s="85">
        <f t="shared" si="1"/>
        <v>0</v>
      </c>
    </row>
    <row r="38" spans="3:8" x14ac:dyDescent="0.25">
      <c r="C38" s="131" t="s">
        <v>85</v>
      </c>
      <c r="D38" s="127">
        <f t="shared" si="2"/>
        <v>0</v>
      </c>
      <c r="E38" s="57">
        <f t="shared" si="2"/>
        <v>0</v>
      </c>
      <c r="F38" s="57">
        <f>F31*$D$9*F24</f>
        <v>0</v>
      </c>
      <c r="G38" s="48">
        <f>G31*$D$9*G24</f>
        <v>0</v>
      </c>
      <c r="H38" s="61"/>
    </row>
  </sheetData>
  <hyperlinks>
    <hyperlink ref="A3" location="'Vega_RiskType_FX'!A1" display="'Vega_RiskType_FX'!A1" xr:uid="{00000000-0004-0000-0A00-000000000000}"/>
    <hyperlink ref="A5" location="'Curvature_RiskType_FX'!A1" display="'Curvature_RiskType_FX'!A1" xr:uid="{00000000-0004-0000-0A00-000001000000}"/>
    <hyperlink ref="A4" location="RiskType_Curvature!A1" display="One level Up" xr:uid="{00000000-0004-0000-0A00-000002000000}"/>
    <hyperlink ref="D9" location="Delta_RiskType_GIRR!D9" display="Delta_RiskType_GIRR!D9" xr:uid="{00000000-0004-0000-0A00-000003000000}"/>
    <hyperlink ref="D16" location="Bucket_Curvature!D18" display="Bucket_Curvature!D18" xr:uid="{00000000-0004-0000-0A00-000004000000}"/>
    <hyperlink ref="D17" location="Curvature_GIRR!I25" display="Curvature_GIRR!I25" xr:uid="{00000000-0004-0000-0A00-000009000000}"/>
    <hyperlink ref="E27" location="$D$15:$H$17" display="$D$15:$H$17" xr:uid="{00000000-0004-0000-0A00-00000E000000}"/>
    <hyperlink ref="F27" location="$D$15:$H$17" display="$D$15:$H$17" xr:uid="{00000000-0004-0000-0A00-00000F000000}"/>
    <hyperlink ref="G27" location="$D$15:$H$17" display="$D$15:$H$17" xr:uid="{00000000-0004-0000-0A00-000010000000}"/>
    <hyperlink ref="H27" location="$D$15:$H$17" display="$D$15:$H$17" xr:uid="{00000000-0004-0000-0A00-000011000000}"/>
    <hyperlink ref="D28" location="$D$15:$H$17" display="$D$15:$H$17" xr:uid="{00000000-0004-0000-0A00-000012000000}"/>
    <hyperlink ref="F28" location="$D$15:$H$17" display="$D$15:$H$17" xr:uid="{00000000-0004-0000-0A00-000013000000}"/>
    <hyperlink ref="G28" location="$D$15:$H$17" display="$D$15:$H$17" xr:uid="{00000000-0004-0000-0A00-000014000000}"/>
    <hyperlink ref="H28" location="$D$15:$H$17" display="$D$15:$H$17" xr:uid="{00000000-0004-0000-0A00-000015000000}"/>
    <hyperlink ref="D29" location="$D$15:$H$17" display="$D$15:$H$17" xr:uid="{00000000-0004-0000-0A00-000016000000}"/>
    <hyperlink ref="E29" location="$D$15:$H$17" display="$D$15:$H$17" xr:uid="{00000000-0004-0000-0A00-000017000000}"/>
    <hyperlink ref="G29" location="$D$15:$H$17" display="$D$15:$H$17" xr:uid="{00000000-0004-0000-0A00-000018000000}"/>
    <hyperlink ref="H29" location="$D$15:$H$17" display="$D$15:$H$17" xr:uid="{00000000-0004-0000-0A00-000019000000}"/>
    <hyperlink ref="D30" location="$D$15:$H$17" display="$D$15:$H$17" xr:uid="{00000000-0004-0000-0A00-00001A000000}"/>
    <hyperlink ref="E30" location="$D$15:$H$17" display="$D$15:$H$17" xr:uid="{00000000-0004-0000-0A00-00001B000000}"/>
    <hyperlink ref="F30" location="$D$15:$H$17" display="$D$15:$H$17" xr:uid="{00000000-0004-0000-0A00-00001C000000}"/>
    <hyperlink ref="H30" location="$D$15:$H$17" display="$D$15:$H$17" xr:uid="{00000000-0004-0000-0A00-00001D000000}"/>
    <hyperlink ref="D31" location="$D$15:$H$17" display="$D$15:$H$17" xr:uid="{00000000-0004-0000-0A00-00001E000000}"/>
    <hyperlink ref="E31" location="$D$15:$H$17" display="$D$15:$H$17" xr:uid="{00000000-0004-0000-0A00-00001F000000}"/>
    <hyperlink ref="F31" location="$D$15:$H$17" display="$D$15:$H$17" xr:uid="{00000000-0004-0000-0A00-000020000000}"/>
    <hyperlink ref="G31" location="$D$15:$H$17" display="$D$15:$H$17" xr:uid="{00000000-0004-0000-0A00-000021000000}"/>
    <hyperlink ref="E17:H17" location="Curvature_GIRR!I25" display="Curvature_GIRR!I25" xr:uid="{CF302859-9D46-4630-89F0-0B0958B5058C}"/>
    <hyperlink ref="E16:H16" location="Bucket_Curvature!D18" display="Bucket_Curvature!D18" xr:uid="{DA72BD48-A306-4106-A134-C1E5EFF2FC45}"/>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F46EC226-2E70-4C9A-B8A6-1CC1D33F4D45}"/>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4"/>
  <dimension ref="A1:G38"/>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1215</v>
      </c>
    </row>
    <row r="5" spans="1:7" s="35" customFormat="1" x14ac:dyDescent="0.25">
      <c r="A5" s="34" t="s">
        <v>94</v>
      </c>
      <c r="C5" s="35" t="s">
        <v>1226</v>
      </c>
    </row>
    <row r="7" spans="1:7" ht="18.75" x14ac:dyDescent="0.3">
      <c r="C7" s="6" t="s">
        <v>69</v>
      </c>
    </row>
    <row r="8" spans="1:7" x14ac:dyDescent="0.25">
      <c r="C8" s="46" t="s">
        <v>80</v>
      </c>
      <c r="D8" s="46" t="s">
        <v>59</v>
      </c>
      <c r="E8" s="60" t="s">
        <v>70</v>
      </c>
    </row>
    <row r="9" spans="1:7" x14ac:dyDescent="0.25">
      <c r="C9" s="54" t="s">
        <v>97</v>
      </c>
      <c r="D9" s="93">
        <f>Delta_RiskType_FX!D9^2</f>
        <v>0.36</v>
      </c>
      <c r="E9" s="53" t="s">
        <v>1234</v>
      </c>
    </row>
    <row r="11" spans="1:7" ht="18.75" x14ac:dyDescent="0.3">
      <c r="C11" s="6" t="s">
        <v>109</v>
      </c>
    </row>
    <row r="12" spans="1:7" ht="45.75" customHeight="1" x14ac:dyDescent="0.25"/>
    <row r="15" spans="1:7" x14ac:dyDescent="0.25">
      <c r="C15" s="46" t="s">
        <v>67</v>
      </c>
      <c r="D15" s="46" t="s">
        <v>88</v>
      </c>
      <c r="E15" s="46" t="s">
        <v>89</v>
      </c>
      <c r="F15" s="46" t="s">
        <v>90</v>
      </c>
      <c r="G15" s="60" t="s">
        <v>91</v>
      </c>
    </row>
    <row r="16" spans="1:7" ht="28.5" customHeight="1" x14ac:dyDescent="0.25">
      <c r="C16" s="57"/>
      <c r="D16" s="167">
        <f>Bucket_Curvature!D41^2</f>
        <v>6423359920527.9443</v>
      </c>
      <c r="E16" s="167">
        <f>Bucket_Curvature!E41^2</f>
        <v>3946024847.9112487</v>
      </c>
      <c r="F16" s="167">
        <f>Bucket_Curvature!F41^2</f>
        <v>15798937361.91894</v>
      </c>
      <c r="G16" s="167">
        <f>Bucket_Curvature!G41^2</f>
        <v>0</v>
      </c>
    </row>
    <row r="17" spans="3:7" ht="36.75" customHeight="1" x14ac:dyDescent="0.25">
      <c r="C17" s="57"/>
      <c r="D17" s="168">
        <f>Bucket_Curvature!D48</f>
        <v>-2534434.832566808</v>
      </c>
      <c r="E17" s="168">
        <f>Bucket_Curvature!E48</f>
        <v>194032.7618115457</v>
      </c>
      <c r="F17" s="168">
        <f>Bucket_Curvature!F48</f>
        <v>-125693.82388136236</v>
      </c>
      <c r="G17" s="168">
        <f>Bucket_Curvature!G48</f>
        <v>0</v>
      </c>
    </row>
    <row r="18" spans="3:7" ht="15.75" thickBot="1" x14ac:dyDescent="0.3"/>
    <row r="19" spans="3:7" ht="24" customHeight="1" thickTop="1" thickBot="1" x14ac:dyDescent="0.3">
      <c r="C19" s="128"/>
      <c r="D19" s="122" t="s">
        <v>88</v>
      </c>
      <c r="E19" s="122" t="s">
        <v>89</v>
      </c>
      <c r="F19" s="122" t="s">
        <v>90</v>
      </c>
      <c r="G19" s="122" t="s">
        <v>91</v>
      </c>
    </row>
    <row r="20" spans="3:7" ht="15.75" thickTop="1" x14ac:dyDescent="0.25">
      <c r="C20" s="129" t="s">
        <v>88</v>
      </c>
      <c r="D20" s="62"/>
      <c r="E20" s="57">
        <f>IF(MAX(HLOOKUP($C20,$D$15:$G$17,3,0),HLOOKUP(E$19,$D$15:$G$17,3,0))&lt;0,0,1)</f>
        <v>1</v>
      </c>
      <c r="F20" s="59">
        <f>IF(MAX(HLOOKUP($C20,$D$15:$G$17,3,0),HLOOKUP(F$19,$D$15:$G$17,3,0))&lt;0,0,1)</f>
        <v>0</v>
      </c>
      <c r="G20" s="50">
        <f>IF(MAX(HLOOKUP($C20,$D$15:$G$17,3,0),HLOOKUP(G$19,$D$15:$G$17,3,0))&lt;0,0,1)</f>
        <v>1</v>
      </c>
    </row>
    <row r="21" spans="3:7" x14ac:dyDescent="0.25">
      <c r="C21" s="130" t="s">
        <v>89</v>
      </c>
      <c r="D21" s="50">
        <f>IF(MAX(HLOOKUP($C21,$D$15:$G$17,3,0),HLOOKUP(D$19,$D$15:$G$17,3,0))&lt;0,0,1)</f>
        <v>1</v>
      </c>
      <c r="E21" s="62"/>
      <c r="F21" s="57">
        <f>IF(MAX(HLOOKUP($C21,$D$15:$G$17,3,0),HLOOKUP(F$19,$D$15:$G$17,3,0))&lt;0,0,1)</f>
        <v>1</v>
      </c>
      <c r="G21" s="50">
        <f>IF(MAX(HLOOKUP($C21,$D$15:$G$17,3,0),HLOOKUP(G$19,$D$15:$G$17,3,0))&lt;0,0,1)</f>
        <v>1</v>
      </c>
    </row>
    <row r="22" spans="3:7" x14ac:dyDescent="0.25">
      <c r="C22" s="130" t="s">
        <v>90</v>
      </c>
      <c r="D22" s="59">
        <f>IF(MAX(HLOOKUP($C22,$D$15:$G$17,3,0),HLOOKUP(D$19,$D$15:$G$17,3,0))&lt;0,0,1)</f>
        <v>0</v>
      </c>
      <c r="E22" s="50">
        <f>IF(MAX(HLOOKUP($C22,$D$15:$G$17,3,0),HLOOKUP(E$19,$D$15:$G$17,3,0))&lt;0,0,1)</f>
        <v>1</v>
      </c>
      <c r="F22" s="62"/>
      <c r="G22" s="48">
        <f>IF(MAX(HLOOKUP($C22,$D$15:$G$17,3,0),HLOOKUP(G$19,$D$15:$G$17,3,0))&lt;0,0,1)</f>
        <v>1</v>
      </c>
    </row>
    <row r="23" spans="3:7" x14ac:dyDescent="0.25">
      <c r="C23" s="130" t="s">
        <v>91</v>
      </c>
      <c r="D23" s="57">
        <f>IF(MAX(HLOOKUP($C23,$D$15:$G$17,3,0),HLOOKUP(D$19,$D$15:$G$17,3,0))&lt;0,0,1)</f>
        <v>1</v>
      </c>
      <c r="E23" s="57">
        <f>IF(MAX(HLOOKUP($C23,$D$15:$G$17,3,0),HLOOKUP(E$19,$D$15:$G$17,3,0))&lt;0,0,1)</f>
        <v>1</v>
      </c>
      <c r="F23" s="48">
        <f>IF(MAX(HLOOKUP($C23,$D$15:$G$17,3,0),HLOOKUP(F$19,$D$15:$G$17,3,0))&lt;0,0,1)</f>
        <v>1</v>
      </c>
      <c r="G23" s="61"/>
    </row>
    <row r="24" spans="3:7" ht="15.75" thickBot="1" x14ac:dyDescent="0.3"/>
    <row r="25" spans="3:7" ht="30" customHeight="1" thickTop="1" thickBot="1" x14ac:dyDescent="0.3">
      <c r="C25" s="128"/>
      <c r="D25" s="122" t="s">
        <v>88</v>
      </c>
      <c r="E25" s="122" t="s">
        <v>89</v>
      </c>
      <c r="F25" s="122" t="s">
        <v>90</v>
      </c>
      <c r="G25" s="122" t="s">
        <v>91</v>
      </c>
    </row>
    <row r="26" spans="3:7" ht="15.75" thickTop="1" x14ac:dyDescent="0.25">
      <c r="C26" s="129" t="s">
        <v>88</v>
      </c>
      <c r="D26" s="62"/>
      <c r="E26" s="87">
        <f>HLOOKUP($C26,$D$15:$G$17,3,0)*HLOOKUP(E$25,$D$15:$G$17,3,0)</f>
        <v>-491763390194.32019</v>
      </c>
      <c r="F26" s="88">
        <f>HLOOKUP($C26,$D$15:$G$17,3,0)*HLOOKUP(F$25,$D$15:$G$17,3,0)</f>
        <v>318562805483.44244</v>
      </c>
      <c r="G26" s="89">
        <f>HLOOKUP($C26,$D$15:$G$17,3,0)*HLOOKUP(G$25,$D$15:$G$17,3,0)</f>
        <v>0</v>
      </c>
    </row>
    <row r="27" spans="3:7" x14ac:dyDescent="0.25">
      <c r="C27" s="130" t="s">
        <v>89</v>
      </c>
      <c r="D27" s="89">
        <f>HLOOKUP($C27,$D$15:$G$17,3,0)*HLOOKUP(D$25,$D$15:$G$17,3,0)</f>
        <v>-491763390194.32019</v>
      </c>
      <c r="E27" s="62"/>
      <c r="F27" s="87">
        <f>HLOOKUP($C27,$D$15:$G$17,3,0)*HLOOKUP(F$25,$D$15:$G$17,3,0)</f>
        <v>-24388719790.354759</v>
      </c>
      <c r="G27" s="89">
        <f>HLOOKUP($C27,$D$15:$G$17,3,0)*HLOOKUP(G$25,$D$15:$G$17,3,0)</f>
        <v>0</v>
      </c>
    </row>
    <row r="28" spans="3:7" x14ac:dyDescent="0.25">
      <c r="C28" s="130" t="s">
        <v>90</v>
      </c>
      <c r="D28" s="88">
        <f>HLOOKUP($C28,$D$15:$G$17,3,0)*HLOOKUP(D$25,$D$15:$G$17,3,0)</f>
        <v>318562805483.44244</v>
      </c>
      <c r="E28" s="89">
        <f>HLOOKUP($C28,$D$15:$G$17,3,0)*HLOOKUP(E$25,$D$15:$G$17,3,0)</f>
        <v>-24388719790.354759</v>
      </c>
      <c r="F28" s="62"/>
      <c r="G28" s="86">
        <f>HLOOKUP($C28,$D$15:$G$17,3,0)*HLOOKUP(G$25,$D$15:$G$17,3,0)</f>
        <v>0</v>
      </c>
    </row>
    <row r="29" spans="3:7" x14ac:dyDescent="0.25">
      <c r="C29" s="130" t="s">
        <v>91</v>
      </c>
      <c r="D29" s="87">
        <f>HLOOKUP($C29,$D$15:$G$17,3,0)*HLOOKUP(D$25,$D$15:$G$17,3,0)</f>
        <v>0</v>
      </c>
      <c r="E29" s="87">
        <f>HLOOKUP($C29,$D$15:$G$17,3,0)*HLOOKUP(E$25,$D$15:$G$17,3,0)</f>
        <v>0</v>
      </c>
      <c r="F29" s="86">
        <f>HLOOKUP($C29,$D$15:$G$17,3,0)*HLOOKUP(F$25,$D$15:$G$17,3,0)</f>
        <v>0</v>
      </c>
      <c r="G29" s="61"/>
    </row>
    <row r="30" spans="3:7" ht="15.75" thickBot="1" x14ac:dyDescent="0.3"/>
    <row r="31" spans="3:7" ht="30" customHeight="1" thickTop="1" thickBot="1" x14ac:dyDescent="0.3">
      <c r="C31" s="128"/>
      <c r="D31" s="122" t="s">
        <v>88</v>
      </c>
      <c r="E31" s="122" t="s">
        <v>89</v>
      </c>
      <c r="F31" s="122" t="s">
        <v>90</v>
      </c>
      <c r="G31" s="122" t="s">
        <v>91</v>
      </c>
    </row>
    <row r="32" spans="3:7" ht="15.75" thickTop="1" x14ac:dyDescent="0.25">
      <c r="C32" s="129" t="s">
        <v>88</v>
      </c>
      <c r="D32" s="62"/>
      <c r="E32" s="87">
        <f>E26*$D$9*E20</f>
        <v>-177034820469.95526</v>
      </c>
      <c r="F32" s="88">
        <f>F26*$D$9*F20</f>
        <v>0</v>
      </c>
      <c r="G32" s="89">
        <f>G26*$D$9*G20</f>
        <v>0</v>
      </c>
    </row>
    <row r="33" spans="3:7" x14ac:dyDescent="0.25">
      <c r="C33" s="130" t="s">
        <v>89</v>
      </c>
      <c r="D33" s="89">
        <f>D27*$D$9*D21</f>
        <v>-177034820469.95526</v>
      </c>
      <c r="E33" s="62"/>
      <c r="F33" s="87">
        <f>F27*$D$9*F21</f>
        <v>-8779939124.5277138</v>
      </c>
      <c r="G33" s="89">
        <f>G27*$D$9*G21</f>
        <v>0</v>
      </c>
    </row>
    <row r="34" spans="3:7" x14ac:dyDescent="0.25">
      <c r="C34" s="130" t="s">
        <v>90</v>
      </c>
      <c r="D34" s="88">
        <f>D28*$D$9*D22</f>
        <v>0</v>
      </c>
      <c r="E34" s="89">
        <f>E28*$D$9*E22</f>
        <v>-8779939124.5277138</v>
      </c>
      <c r="F34" s="62"/>
      <c r="G34" s="86">
        <f>G28*$D$9*G22</f>
        <v>0</v>
      </c>
    </row>
    <row r="35" spans="3:7" x14ac:dyDescent="0.25">
      <c r="C35" s="130" t="s">
        <v>91</v>
      </c>
      <c r="D35" s="87">
        <f>D29*$D$9*D23</f>
        <v>0</v>
      </c>
      <c r="E35" s="87">
        <f>E29*$D$9*E23</f>
        <v>0</v>
      </c>
      <c r="F35" s="86">
        <f>F29*$D$9*F23</f>
        <v>0</v>
      </c>
      <c r="G35" s="61"/>
    </row>
    <row r="38" spans="3:7" ht="18.75" x14ac:dyDescent="0.3">
      <c r="C38" s="6"/>
    </row>
  </sheetData>
  <hyperlinks>
    <hyperlink ref="A3" location="'Curvature_RiskType_GIRR'!A1" display="'Curvature_RiskType_GIRR'!A1" xr:uid="{00000000-0004-0000-0B00-000000000000}"/>
    <hyperlink ref="A5" location="'Bucket'!A1" display="'Bucket'!A1" xr:uid="{00000000-0004-0000-0B00-000001000000}"/>
    <hyperlink ref="A4" location="RiskType_Curvature!A1" display="One level Up" xr:uid="{00000000-0004-0000-0B00-000002000000}"/>
    <hyperlink ref="D9" location="Delta_RiskType_FX!D9" display="Delta_RiskType_FX!D9" xr:uid="{00000000-0004-0000-0B00-000003000000}"/>
    <hyperlink ref="D16" location="Bucket_Curvature!D23" display="Bucket_Curvature!D23" xr:uid="{00000000-0004-0000-0B00-000004000000}"/>
    <hyperlink ref="D17" location="Curvature_FX!I25" display="Curvature_FX!I25" xr:uid="{00000000-0004-0000-0B00-000008000000}"/>
    <hyperlink ref="E26" location="$D$15:$G$17" display="$D$15:$G$17" xr:uid="{00000000-0004-0000-0B00-00000C000000}"/>
    <hyperlink ref="F26" location="$D$15:$G$17" display="$D$15:$G$17" xr:uid="{00000000-0004-0000-0B00-00000D000000}"/>
    <hyperlink ref="G26" location="$D$15:$G$17" display="$D$15:$G$17" xr:uid="{00000000-0004-0000-0B00-00000E000000}"/>
    <hyperlink ref="D27" location="$D$15:$G$17" display="$D$15:$G$17" xr:uid="{00000000-0004-0000-0B00-00000F000000}"/>
    <hyperlink ref="F27" location="$D$15:$G$17" display="$D$15:$G$17" xr:uid="{00000000-0004-0000-0B00-000010000000}"/>
    <hyperlink ref="G27" location="$D$15:$G$17" display="$D$15:$G$17" xr:uid="{00000000-0004-0000-0B00-000011000000}"/>
    <hyperlink ref="D28" location="$D$15:$G$17" display="$D$15:$G$17" xr:uid="{00000000-0004-0000-0B00-000012000000}"/>
    <hyperlink ref="E28" location="$D$15:$G$17" display="$D$15:$G$17" xr:uid="{00000000-0004-0000-0B00-000013000000}"/>
    <hyperlink ref="G28" location="$D$15:$G$17" display="$D$15:$G$17" xr:uid="{00000000-0004-0000-0B00-000014000000}"/>
    <hyperlink ref="D29" location="$D$15:$G$17" display="$D$15:$G$17" xr:uid="{00000000-0004-0000-0B00-000015000000}"/>
    <hyperlink ref="E29" location="$D$15:$G$17" display="$D$15:$G$17" xr:uid="{00000000-0004-0000-0B00-000016000000}"/>
    <hyperlink ref="F29" location="$D$15:$G$17" display="$D$15:$G$17" xr:uid="{00000000-0004-0000-0B00-000017000000}"/>
    <hyperlink ref="E16:G16" location="Bucket_Curvature!D23" display="Bucket_Curvature!D23" xr:uid="{F1E239EE-35CC-46B8-AC0F-952BB0358541}"/>
    <hyperlink ref="E17:G17" location="Curvature_FX!I25" display="Curvature_FX!I25" xr:uid="{8D768082-D207-4D65-9AA2-AF3C37DB820D}"/>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587CB53C-13A2-4015-AD46-A6A0649EB42D}"/>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7">
    <outlinePr summaryBelow="0"/>
  </sheetPr>
  <dimension ref="A1:H39"/>
  <sheetViews>
    <sheetView zoomScale="85" zoomScaleNormal="85" workbookViewId="0">
      <pane xSplit="1" ySplit="5" topLeftCell="B9"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1.7109375" customWidth="1"/>
    <col min="4" max="5" width="30" customWidth="1"/>
    <col min="6" max="6" width="28.5703125" customWidth="1"/>
    <col min="7" max="7" width="29" customWidth="1"/>
    <col min="8" max="8" width="30.28515625" customWidth="1"/>
  </cols>
  <sheetData>
    <row r="1" spans="1:8" s="32" customFormat="1" ht="14.25" x14ac:dyDescent="0.2">
      <c r="C1" s="33" t="s">
        <v>1253</v>
      </c>
    </row>
    <row r="3" spans="1:8" s="35" customFormat="1" ht="18.75" x14ac:dyDescent="0.3">
      <c r="A3" s="34" t="s">
        <v>93</v>
      </c>
      <c r="C3" s="36" t="s">
        <v>1231</v>
      </c>
    </row>
    <row r="4" spans="1:8" s="35" customFormat="1" ht="18" customHeight="1" x14ac:dyDescent="0.3">
      <c r="A4" s="34" t="s">
        <v>95</v>
      </c>
      <c r="C4" s="37" t="s">
        <v>106</v>
      </c>
    </row>
    <row r="5" spans="1:8" s="35" customFormat="1" x14ac:dyDescent="0.25">
      <c r="A5" s="34" t="s">
        <v>94</v>
      </c>
      <c r="C5" s="35" t="s">
        <v>1226</v>
      </c>
    </row>
    <row r="7" spans="1:8" ht="18.75" x14ac:dyDescent="0.3">
      <c r="C7" s="6" t="s">
        <v>71</v>
      </c>
      <c r="F7" s="7"/>
      <c r="G7" s="7"/>
    </row>
    <row r="8" spans="1:8" x14ac:dyDescent="0.25">
      <c r="F8" s="7"/>
      <c r="G8" s="7"/>
    </row>
    <row r="9" spans="1:8" x14ac:dyDescent="0.25">
      <c r="F9" s="8"/>
      <c r="G9" s="7"/>
    </row>
    <row r="10" spans="1:8" x14ac:dyDescent="0.25">
      <c r="F10" s="7"/>
      <c r="G10" s="7"/>
    </row>
    <row r="11" spans="1:8" x14ac:dyDescent="0.25">
      <c r="F11" s="7"/>
      <c r="G11" s="7"/>
    </row>
    <row r="12" spans="1:8" x14ac:dyDescent="0.25">
      <c r="F12" s="7"/>
      <c r="G12" s="7"/>
    </row>
    <row r="13" spans="1:8" x14ac:dyDescent="0.25">
      <c r="F13" s="7"/>
      <c r="G13" s="7"/>
    </row>
    <row r="14" spans="1:8" x14ac:dyDescent="0.25">
      <c r="F14" s="7"/>
      <c r="G14" s="7"/>
    </row>
    <row r="15" spans="1:8" ht="15" customHeight="1" x14ac:dyDescent="0.25">
      <c r="C15" s="46" t="s">
        <v>1145</v>
      </c>
      <c r="D15" s="46" t="s">
        <v>77</v>
      </c>
      <c r="E15" s="46" t="s">
        <v>82</v>
      </c>
      <c r="F15" s="46" t="s">
        <v>83</v>
      </c>
      <c r="G15" s="46" t="s">
        <v>84</v>
      </c>
      <c r="H15" s="60" t="s">
        <v>85</v>
      </c>
    </row>
    <row r="16" spans="1:8" ht="29.25" customHeight="1" x14ac:dyDescent="0.3">
      <c r="C16" s="79" t="s">
        <v>72</v>
      </c>
      <c r="D16" s="82">
        <f>SQRT(D17+D18)</f>
        <v>6315.1114551374558</v>
      </c>
      <c r="E16" s="82">
        <f t="shared" ref="E16:H16" si="0">SQRT(E17+E18)</f>
        <v>2057.7238140120671</v>
      </c>
      <c r="F16" s="82">
        <f t="shared" si="0"/>
        <v>2141.6379022899546</v>
      </c>
      <c r="G16" s="82">
        <f t="shared" si="0"/>
        <v>168.51957287275999</v>
      </c>
      <c r="H16" s="81">
        <f t="shared" si="0"/>
        <v>5407.0438121215566</v>
      </c>
    </row>
    <row r="17" spans="3:8" x14ac:dyDescent="0.25">
      <c r="C17" s="118" t="s">
        <v>73</v>
      </c>
      <c r="D17" s="80">
        <f>SUM(Delta_GIRR_EUR!D32:D41)</f>
        <v>27023537.186577789</v>
      </c>
      <c r="E17" s="80">
        <f>SUM(Delta_GIRR_USD!D32:D41)</f>
        <v>3450263.040583075</v>
      </c>
      <c r="F17" s="80">
        <f>SUM(Delta_GIRR_GBP!D32:D41)</f>
        <v>4064391.366516605</v>
      </c>
      <c r="G17" s="80">
        <f>SUM(Delta_GIRR_JPY!D32:D41)</f>
        <v>332605.24898382055</v>
      </c>
      <c r="H17" s="83">
        <f>SUM(Delta_GIRR_AUD!D32:D41)</f>
        <v>10331571.957625534</v>
      </c>
    </row>
    <row r="18" spans="3:8" x14ac:dyDescent="0.25">
      <c r="C18" s="118" t="s">
        <v>74</v>
      </c>
      <c r="D18" s="57">
        <f>SUM(Delta_GIRR_EUR!D56:M65)</f>
        <v>12857095.504230523</v>
      </c>
      <c r="E18" s="57">
        <f>SUM(Delta_GIRR_USD!D56:M65)</f>
        <v>783964.2541692931</v>
      </c>
      <c r="F18" s="57">
        <f>SUM(Delta_GIRR_GBP!D56:M65)</f>
        <v>522221.53800831176</v>
      </c>
      <c r="G18" s="57">
        <f>SUM(Delta_GIRR_JPY!D56:M65)</f>
        <v>-304206.40254260309</v>
      </c>
      <c r="H18" s="48">
        <f>SUM(Delta_GIRR_AUD!D56:M65)</f>
        <v>18904550.828576479</v>
      </c>
    </row>
    <row r="20" spans="3:8" x14ac:dyDescent="0.25">
      <c r="C20" s="46" t="s">
        <v>107</v>
      </c>
      <c r="D20" s="46" t="s">
        <v>88</v>
      </c>
      <c r="E20" s="46" t="s">
        <v>89</v>
      </c>
      <c r="F20" s="46" t="s">
        <v>90</v>
      </c>
      <c r="G20" s="60" t="s">
        <v>91</v>
      </c>
    </row>
    <row r="21" spans="3:8" ht="18.75" x14ac:dyDescent="0.3">
      <c r="C21" s="79" t="s">
        <v>72</v>
      </c>
      <c r="D21" s="82">
        <f t="shared" ref="D21:G21" si="1">SQRT(D22+D23)</f>
        <v>8366992.4362180652</v>
      </c>
      <c r="E21" s="82">
        <f t="shared" si="1"/>
        <v>954052.54553094297</v>
      </c>
      <c r="F21" s="82">
        <f t="shared" si="1"/>
        <v>555322.79108850018</v>
      </c>
      <c r="G21" s="81">
        <f t="shared" si="1"/>
        <v>5148693.1376617765</v>
      </c>
    </row>
    <row r="22" spans="3:8" x14ac:dyDescent="0.25">
      <c r="C22" s="118" t="s">
        <v>73</v>
      </c>
      <c r="D22" s="80">
        <f>Delta_FX!F17^2</f>
        <v>70006562427730.313</v>
      </c>
      <c r="E22" s="80">
        <f>Delta_FX!D70^2</f>
        <v>910216259634.07202</v>
      </c>
      <c r="F22" s="80">
        <f>Delta_FX!F123^2</f>
        <v>308383402302.32202</v>
      </c>
      <c r="G22" s="83">
        <f>Delta_FX!F176^2</f>
        <v>26509041025805.469</v>
      </c>
    </row>
    <row r="23" spans="3:8" x14ac:dyDescent="0.25">
      <c r="C23" s="118" t="s">
        <v>74</v>
      </c>
      <c r="D23" s="57"/>
      <c r="E23" s="57"/>
      <c r="F23" s="57"/>
      <c r="G23" s="48"/>
    </row>
    <row r="25" spans="3:8" ht="15" customHeight="1" x14ac:dyDescent="0.25">
      <c r="C25" s="46" t="s">
        <v>1156</v>
      </c>
      <c r="D25" s="46" t="s">
        <v>77</v>
      </c>
      <c r="E25" s="46" t="s">
        <v>82</v>
      </c>
      <c r="F25" s="46" t="s">
        <v>83</v>
      </c>
      <c r="G25" s="46" t="s">
        <v>84</v>
      </c>
      <c r="H25" s="60" t="s">
        <v>85</v>
      </c>
    </row>
    <row r="26" spans="3:8" ht="29.25" customHeight="1" x14ac:dyDescent="0.3">
      <c r="C26" s="79" t="s">
        <v>72</v>
      </c>
      <c r="D26" s="82">
        <f>SQRT(D27+D28)</f>
        <v>15.04778422867231</v>
      </c>
      <c r="E26" s="82">
        <f t="shared" ref="E26" si="2">SQRT(E27+E28)</f>
        <v>254.74974650485407</v>
      </c>
      <c r="F26" s="82">
        <f t="shared" ref="F26" si="3">SQRT(F27+F28)</f>
        <v>0</v>
      </c>
      <c r="G26" s="82">
        <f t="shared" ref="G26" si="4">SQRT(G27+G28)</f>
        <v>0</v>
      </c>
      <c r="H26" s="94">
        <f t="shared" ref="H26" si="5">SQRT(H27+H28)</f>
        <v>0</v>
      </c>
    </row>
    <row r="27" spans="3:8" x14ac:dyDescent="0.25">
      <c r="C27" s="118" t="s">
        <v>73</v>
      </c>
      <c r="D27" s="80">
        <f>SUM(Vega_GIRR_EUR!D27:D31)</f>
        <v>226.4358101926791</v>
      </c>
      <c r="E27" s="80">
        <f>SUM(Vega_GIRR_USD!D27:D31)</f>
        <v>64897.433344287412</v>
      </c>
      <c r="F27" s="80">
        <f>SUM(Vega_GIRR_GBP!D27:D31)</f>
        <v>0</v>
      </c>
      <c r="G27" s="80">
        <f>SUM(Vega_GIRR_JPY!D27:D31)</f>
        <v>0</v>
      </c>
      <c r="H27" s="96">
        <f>SUM(Vega_GIRR_AUD!D27:D31)</f>
        <v>0</v>
      </c>
    </row>
    <row r="28" spans="3:8" x14ac:dyDescent="0.25">
      <c r="C28" s="118" t="s">
        <v>74</v>
      </c>
      <c r="D28" s="57">
        <f>SUM(Vega_GIRR_EUR!D41:H45)</f>
        <v>0</v>
      </c>
      <c r="E28" s="57">
        <f>SUM(Vega_GIRR_USD!D41:H45)</f>
        <v>0</v>
      </c>
      <c r="F28" s="57">
        <f>SUM(Vega_GIRR_GBP!D41:H45)</f>
        <v>0</v>
      </c>
      <c r="G28" s="57">
        <f>SUM(Vega_GIRR_JPY!D41:H45)</f>
        <v>0</v>
      </c>
      <c r="H28" s="95">
        <f>SUM(Vega_GIRR_AUD!D41:H45)</f>
        <v>0</v>
      </c>
    </row>
    <row r="30" spans="3:8" x14ac:dyDescent="0.25">
      <c r="C30" s="46" t="s">
        <v>108</v>
      </c>
      <c r="D30" s="46" t="s">
        <v>88</v>
      </c>
      <c r="E30" s="46" t="s">
        <v>89</v>
      </c>
      <c r="F30" s="46" t="s">
        <v>90</v>
      </c>
      <c r="G30" s="60" t="s">
        <v>91</v>
      </c>
    </row>
    <row r="31" spans="3:8" ht="18.75" x14ac:dyDescent="0.3">
      <c r="C31" s="79" t="s">
        <v>72</v>
      </c>
      <c r="D31" s="82">
        <f t="shared" ref="D31" si="6">SQRT(D32+D33)</f>
        <v>208206.69078024814</v>
      </c>
      <c r="E31" s="82">
        <f t="shared" ref="E31" si="7">SQRT(E32+E33)</f>
        <v>281776.14477560361</v>
      </c>
      <c r="F31" s="82">
        <f t="shared" ref="F31" si="8">SQRT(F32+F33)</f>
        <v>341378.24139641033</v>
      </c>
      <c r="G31" s="81">
        <f t="shared" ref="G31" si="9">SQRT(G32+G33)</f>
        <v>0</v>
      </c>
    </row>
    <row r="32" spans="3:8" x14ac:dyDescent="0.25">
      <c r="C32" s="118" t="s">
        <v>73</v>
      </c>
      <c r="D32" s="80">
        <f>SUM(Vega_FX_EUR!D27:D31)</f>
        <v>1283798857278.9299</v>
      </c>
      <c r="E32" s="80">
        <f>SUM(Vega_FX_GBP!D27:D31)</f>
        <v>76802916520.436295</v>
      </c>
      <c r="F32" s="80">
        <f>SUM(Vega_FX_JPY!D27:D31)</f>
        <v>58629659574.993607</v>
      </c>
      <c r="G32" s="83">
        <f>SUM(Vega_FX_AUD!D27:D31)</f>
        <v>0</v>
      </c>
    </row>
    <row r="33" spans="3:7" x14ac:dyDescent="0.25">
      <c r="C33" s="118" t="s">
        <v>74</v>
      </c>
      <c r="D33" s="57">
        <f>SUM(Vega_FX_EUR!D41:H45)</f>
        <v>-1240448831193.2681</v>
      </c>
      <c r="E33" s="57">
        <f>SUM(Vega_FX_GBP!D41:H45)</f>
        <v>2594879244.1656342</v>
      </c>
      <c r="F33" s="57">
        <f>SUM(Vega_FX_JPY!D41:H45)</f>
        <v>57909444123.912224</v>
      </c>
      <c r="G33" s="48">
        <f>SUM(Vega_FX_AUD!D41:H45)</f>
        <v>0</v>
      </c>
    </row>
    <row r="39" spans="3:7" x14ac:dyDescent="0.25">
      <c r="C39" s="4"/>
    </row>
  </sheetData>
  <hyperlinks>
    <hyperlink ref="A3" location="'Curvature_RiskType_FX'!A1" display="'Curvature_RiskType_FX'!A1" xr:uid="{00000000-0004-0000-0C00-000000000000}"/>
    <hyperlink ref="A5" location="'Bucket_Curvature'!A1" display="'Bucket_Curvature'!A1" xr:uid="{00000000-0004-0000-0C00-000001000000}"/>
    <hyperlink ref="A4" location="RiskType!A1" display="One level Up" xr:uid="{00000000-0004-0000-0C00-000002000000}"/>
    <hyperlink ref="D17" location="Delta_GIRR_EUR!D32:D41" display="Delta_GIRR_EUR!D32:D41" xr:uid="{00000000-0004-0000-0C00-000003000000}"/>
    <hyperlink ref="E17" location="Delta_GIRR_USD!D32:D41" display="Delta_GIRR_USD!D32:D41" xr:uid="{00000000-0004-0000-0C00-000004000000}"/>
    <hyperlink ref="F17" location="Delta_GIRR_GBP!D32:D41" display="Delta_GIRR_GBP!D32:D41" xr:uid="{00000000-0004-0000-0C00-000005000000}"/>
    <hyperlink ref="G17" location="Delta_GIRR_JPY!D32:D41" display="Delta_GIRR_JPY!D32:D41" xr:uid="{00000000-0004-0000-0C00-000006000000}"/>
    <hyperlink ref="H17" location="Delta_GIRR_AUD!D32:D41" display="Delta_GIRR_AUD!D32:D41" xr:uid="{00000000-0004-0000-0C00-000007000000}"/>
    <hyperlink ref="D18" location="Delta_GIRR_EUR!D56:M65" display="Delta_GIRR_EUR!D56:M65" xr:uid="{00000000-0004-0000-0C00-000008000000}"/>
    <hyperlink ref="E18" location="Delta_GIRR_USD!D56:M65" display="Delta_GIRR_USD!D56:M65" xr:uid="{00000000-0004-0000-0C00-000009000000}"/>
    <hyperlink ref="F18" location="Delta_GIRR_GBP!D56:M65" display="Delta_GIRR_GBP!D56:M65" xr:uid="{00000000-0004-0000-0C00-00000A000000}"/>
    <hyperlink ref="G18" location="Delta_GIRR_JPY!D56:M65" display="Delta_GIRR_JPY!D56:M65" xr:uid="{00000000-0004-0000-0C00-00000B000000}"/>
    <hyperlink ref="H18" location="Delta_GIRR_AUD!D56:M65" display="Delta_GIRR_AUD!D56:M65" xr:uid="{00000000-0004-0000-0C00-00000C000000}"/>
    <hyperlink ref="D22" location="Delta_FX!F15" display="Delta_FX!F15" xr:uid="{00000000-0004-0000-0C00-00000D000000}"/>
    <hyperlink ref="E22" location="Delta_FX!D68" display="Delta_FX!D68" xr:uid="{00000000-0004-0000-0C00-00000E000000}"/>
    <hyperlink ref="F22" location="Delta_FX!F121" display="Delta_FX!F121" xr:uid="{00000000-0004-0000-0C00-00000F000000}"/>
    <hyperlink ref="G22" location="Delta_FX!F174" display="Delta_FX!F174" xr:uid="{00000000-0004-0000-0C00-000010000000}"/>
    <hyperlink ref="D27" location="Vega_GIRR_EUR!D27:D31" display="Vega_GIRR_EUR!D27:D31" xr:uid="{00000000-0004-0000-0C00-000011000000}"/>
    <hyperlink ref="E27" location="Vega_GIRR_USD!D27:D31" display="Vega_GIRR_USD!D27:D31" xr:uid="{00000000-0004-0000-0C00-000012000000}"/>
    <hyperlink ref="F27" location="Vega_GIRR_GBP!D27:D31" display="Vega_GIRR_GBP!D27:D31" xr:uid="{00000000-0004-0000-0C00-000013000000}"/>
    <hyperlink ref="G27" location="Vega_GIRR_JPY!D27:D31" display="Vega_GIRR_JPY!D27:D31" xr:uid="{00000000-0004-0000-0C00-000014000000}"/>
    <hyperlink ref="H27" location="Vega_GIRR_AUD!D27:D31" display="Vega_GIRR_AUD!D27:D31" xr:uid="{00000000-0004-0000-0C00-000015000000}"/>
    <hyperlink ref="D28" location="Vega_GIRR_EUR!D41:H45" display="Vega_GIRR_EUR!D41:H45" xr:uid="{00000000-0004-0000-0C00-000016000000}"/>
    <hyperlink ref="E28" location="Vega_GIRR_USD!D41:H45" display="Vega_GIRR_USD!D41:H45" xr:uid="{00000000-0004-0000-0C00-000017000000}"/>
    <hyperlink ref="F28" location="Vega_GIRR_GBP!D41:H45" display="Vega_GIRR_GBP!D41:H45" xr:uid="{00000000-0004-0000-0C00-000018000000}"/>
    <hyperlink ref="G28" location="Vega_GIRR_JPY!D41:H45" display="Vega_GIRR_JPY!D41:H45" xr:uid="{00000000-0004-0000-0C00-000019000000}"/>
    <hyperlink ref="H28" location="Vega_GIRR_AUD!D41:H45" display="Vega_GIRR_AUD!D41:H45" xr:uid="{00000000-0004-0000-0C00-00001A000000}"/>
    <hyperlink ref="D32" location="Vega_FX_EUR!D27:D31" display="Vega_FX_EUR!D27:D31" xr:uid="{00000000-0004-0000-0C00-00001B000000}"/>
    <hyperlink ref="E32" location="Vega_FX_GBP!D27:D31" display="Vega_FX_GBP!D27:D31" xr:uid="{00000000-0004-0000-0C00-00001C000000}"/>
    <hyperlink ref="F32" location="Vega_FX_JPY!D27:D31" display="Vega_FX_JPY!D27:D31" xr:uid="{00000000-0004-0000-0C00-00001D000000}"/>
    <hyperlink ref="G32" location="Vega_FX_AUD!D27:D31" display="Vega_FX_AUD!D27:D31" xr:uid="{00000000-0004-0000-0C00-00001E000000}"/>
    <hyperlink ref="D33" location="Vega_FX_EUR!D41:H45" display="Vega_FX_EUR!D41:H45" xr:uid="{00000000-0004-0000-0C00-00001F000000}"/>
    <hyperlink ref="E33" location="Vega_FX_GBP!D41:H45" display="Vega_FX_GBP!D41:H45" xr:uid="{00000000-0004-0000-0C00-000020000000}"/>
    <hyperlink ref="F33" location="Vega_FX_JPY!D41:H45" display="Vega_FX_JPY!D41:H45" xr:uid="{00000000-0004-0000-0C00-000021000000}"/>
    <hyperlink ref="G33" location="Vega_FX_AUD!D41:H45" display="Vega_FX_AUD!D41:H45" xr:uid="{00000000-0004-0000-0C00-000022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E1ABE0CD-AD3B-4D43-8850-99F0ADC56E54}"/>
  </hyperlinks>
  <pageMargins left="0.7" right="0.7" top="0.75" bottom="0.7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outlinePr summaryBelow="0"/>
  </sheetPr>
  <dimension ref="A1:L48"/>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1.7109375" customWidth="1"/>
    <col min="4" max="5" width="30" customWidth="1"/>
    <col min="6" max="6" width="28.5703125" customWidth="1"/>
    <col min="7" max="7" width="29" customWidth="1"/>
    <col min="8" max="8" width="30.28515625" customWidth="1"/>
    <col min="10" max="10" width="13.57031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106</v>
      </c>
    </row>
    <row r="5" spans="1:7" s="35" customFormat="1" x14ac:dyDescent="0.25">
      <c r="A5" s="34" t="s">
        <v>94</v>
      </c>
      <c r="C5" s="35" t="s">
        <v>1226</v>
      </c>
    </row>
    <row r="7" spans="1:7" ht="18.75" x14ac:dyDescent="0.3">
      <c r="C7" s="6" t="s">
        <v>71</v>
      </c>
      <c r="F7" s="7"/>
      <c r="G7" s="7"/>
    </row>
    <row r="8" spans="1:7" ht="18.75" x14ac:dyDescent="0.3">
      <c r="C8" s="6"/>
      <c r="F8" s="7"/>
      <c r="G8" s="7"/>
    </row>
    <row r="9" spans="1:7" ht="18.75" x14ac:dyDescent="0.3">
      <c r="C9" s="6"/>
      <c r="F9" s="7"/>
      <c r="G9" s="7"/>
    </row>
    <row r="10" spans="1:7" ht="18.75" x14ac:dyDescent="0.3">
      <c r="C10" s="6"/>
      <c r="F10" s="7"/>
      <c r="G10" s="7"/>
    </row>
    <row r="11" spans="1:7" ht="18.75" x14ac:dyDescent="0.3">
      <c r="C11" s="6"/>
      <c r="F11" s="7"/>
      <c r="G11" s="7"/>
    </row>
    <row r="12" spans="1:7" ht="18.75" x14ac:dyDescent="0.3">
      <c r="C12" s="6"/>
      <c r="F12" s="7"/>
      <c r="G12" s="7"/>
    </row>
    <row r="13" spans="1:7" ht="18.75" x14ac:dyDescent="0.3">
      <c r="C13" s="6"/>
      <c r="F13" s="7"/>
      <c r="G13" s="7"/>
    </row>
    <row r="14" spans="1:7" ht="18.75" x14ac:dyDescent="0.3">
      <c r="C14" s="6"/>
      <c r="F14" s="7"/>
      <c r="G14" s="7"/>
    </row>
    <row r="15" spans="1:7" ht="18.75" x14ac:dyDescent="0.3">
      <c r="C15" s="6"/>
      <c r="F15" s="7"/>
      <c r="G15" s="7"/>
    </row>
    <row r="16" spans="1:7" x14ac:dyDescent="0.25">
      <c r="F16" s="7"/>
      <c r="G16" s="7"/>
    </row>
    <row r="17" spans="3:12" x14ac:dyDescent="0.25">
      <c r="F17" s="8"/>
      <c r="G17" s="7"/>
    </row>
    <row r="18" spans="3:12" x14ac:dyDescent="0.25">
      <c r="F18" s="7"/>
      <c r="G18" s="7"/>
    </row>
    <row r="19" spans="3:12" x14ac:dyDescent="0.25">
      <c r="F19" s="7"/>
      <c r="G19" s="7"/>
    </row>
    <row r="20" spans="3:12" ht="15" customHeight="1" x14ac:dyDescent="0.25">
      <c r="C20" s="46" t="s">
        <v>1179</v>
      </c>
      <c r="D20" s="46" t="s">
        <v>77</v>
      </c>
      <c r="E20" s="46" t="s">
        <v>82</v>
      </c>
      <c r="F20" s="46" t="s">
        <v>83</v>
      </c>
      <c r="G20" s="46" t="s">
        <v>84</v>
      </c>
      <c r="H20" s="60" t="s">
        <v>85</v>
      </c>
    </row>
    <row r="21" spans="3:12" ht="29.25" customHeight="1" x14ac:dyDescent="0.3">
      <c r="C21" s="79" t="s">
        <v>1249</v>
      </c>
      <c r="D21" s="149">
        <f>SQRT(MAX(0,(D22+D23)))</f>
        <v>1619.6938305690101</v>
      </c>
      <c r="E21" s="149">
        <f>SQRT(MAX(0,(E22+E23)))</f>
        <v>1857.5181371881108</v>
      </c>
      <c r="F21" s="149">
        <f>SQRT(MAX(0,(F22+F23)))</f>
        <v>19.991260356617872</v>
      </c>
      <c r="G21" s="149">
        <f>SQRT(MAX(0,(G22+G23)))</f>
        <v>40.714605451737306</v>
      </c>
      <c r="H21" s="150">
        <f>SQRT(MAX(0,(H22+H23)))</f>
        <v>0</v>
      </c>
      <c r="J21" s="30"/>
      <c r="L21" s="30"/>
    </row>
    <row r="22" spans="3:12" x14ac:dyDescent="0.25">
      <c r="C22" s="118" t="s">
        <v>73</v>
      </c>
      <c r="D22" s="80">
        <f>Curvature_GIRR!$I$25^2</f>
        <v>2623408.1047833129</v>
      </c>
      <c r="E22" s="80">
        <f>Curvature_GIRR!$I$78^2</f>
        <v>3450373.629982789</v>
      </c>
      <c r="F22" s="80">
        <f>Curvature_GIRR!$I$131^2</f>
        <v>399.65049064608132</v>
      </c>
      <c r="G22" s="80">
        <f>Curvature_GIRR!$I$184^2</f>
        <v>1657.6790970906372</v>
      </c>
      <c r="H22" s="48">
        <f>Curvature_GIRR!$I$237^2</f>
        <v>0</v>
      </c>
      <c r="J22" s="30"/>
      <c r="L22" s="30"/>
    </row>
    <row r="23" spans="3:12" x14ac:dyDescent="0.25">
      <c r="C23" s="118" t="s">
        <v>74</v>
      </c>
      <c r="D23" s="57"/>
      <c r="E23" s="57"/>
      <c r="F23" s="57"/>
      <c r="G23" s="57"/>
      <c r="H23" s="48"/>
      <c r="J23" s="30"/>
      <c r="L23" s="30"/>
    </row>
    <row r="24" spans="3:12" x14ac:dyDescent="0.25">
      <c r="F24" s="7"/>
      <c r="G24" s="7"/>
      <c r="J24" s="30"/>
      <c r="L24" s="30"/>
    </row>
    <row r="25" spans="3:12" x14ac:dyDescent="0.25">
      <c r="C25" s="46" t="s">
        <v>1179</v>
      </c>
      <c r="D25" s="46" t="s">
        <v>77</v>
      </c>
      <c r="E25" s="46" t="s">
        <v>82</v>
      </c>
      <c r="F25" s="46" t="s">
        <v>83</v>
      </c>
      <c r="G25" s="46" t="s">
        <v>84</v>
      </c>
      <c r="H25" s="60" t="s">
        <v>85</v>
      </c>
      <c r="J25" s="30"/>
    </row>
    <row r="26" spans="3:12" ht="18.75" x14ac:dyDescent="0.3">
      <c r="C26" s="79" t="s">
        <v>1250</v>
      </c>
      <c r="D26" s="149">
        <f>SQRT(MAX(0,(D27+D28)))</f>
        <v>1650.0170431388115</v>
      </c>
      <c r="E26" s="149">
        <f>SQRT(MAX(0,(E27+E28)))</f>
        <v>1932.0189111456084</v>
      </c>
      <c r="F26" s="149">
        <f>SQRT(MAX(0,(F27+F28)))</f>
        <v>20.580403017417424</v>
      </c>
      <c r="G26" s="149">
        <f>SQRT(MAX(0,(G27+G28)))</f>
        <v>41.094000672035044</v>
      </c>
      <c r="H26" s="150">
        <f>SQRT(MAX(0,(H27+H28)))</f>
        <v>0</v>
      </c>
      <c r="J26" s="30"/>
    </row>
    <row r="27" spans="3:12" x14ac:dyDescent="0.25">
      <c r="C27" s="118" t="s">
        <v>73</v>
      </c>
      <c r="D27" s="80">
        <f>Curvature_GIRR!$J$25^2</f>
        <v>2722556.2426485466</v>
      </c>
      <c r="E27" s="80">
        <f>Curvature_GIRR!$J$78^2</f>
        <v>3732697.0730242622</v>
      </c>
      <c r="F27" s="80">
        <f>Curvature_GIRR!$J$131^2</f>
        <v>423.55298835932422</v>
      </c>
      <c r="G27" s="80">
        <f>Curvature_GIRR!$J$184^2</f>
        <v>1688.7168912332165</v>
      </c>
      <c r="H27" s="83">
        <f>Curvature_GIRR!$J$237^2</f>
        <v>0</v>
      </c>
      <c r="J27" s="30"/>
    </row>
    <row r="28" spans="3:12" x14ac:dyDescent="0.25">
      <c r="C28" s="118" t="s">
        <v>74</v>
      </c>
      <c r="D28" s="57"/>
      <c r="E28" s="57"/>
      <c r="F28" s="57"/>
      <c r="G28" s="57"/>
      <c r="H28" s="48"/>
      <c r="J28" s="30"/>
    </row>
    <row r="29" spans="3:12" x14ac:dyDescent="0.25">
      <c r="F29" s="7"/>
      <c r="G29" s="7"/>
    </row>
    <row r="30" spans="3:12" x14ac:dyDescent="0.25">
      <c r="C30" s="46" t="s">
        <v>1179</v>
      </c>
      <c r="D30" s="46" t="s">
        <v>77</v>
      </c>
      <c r="E30" s="46" t="s">
        <v>82</v>
      </c>
      <c r="F30" s="46" t="s">
        <v>83</v>
      </c>
      <c r="G30" s="46" t="s">
        <v>84</v>
      </c>
      <c r="H30" s="60" t="s">
        <v>85</v>
      </c>
      <c r="J30" s="30"/>
    </row>
    <row r="31" spans="3:12" ht="18.75" x14ac:dyDescent="0.3">
      <c r="C31" s="79" t="s">
        <v>72</v>
      </c>
      <c r="D31" s="149">
        <f>MAX(D26,D21)</f>
        <v>1650.0170431388115</v>
      </c>
      <c r="E31" s="149">
        <f>MAX(E26,E21)</f>
        <v>1932.0189111456084</v>
      </c>
      <c r="F31" s="149">
        <f>MAX(F26,F21)</f>
        <v>20.580403017417424</v>
      </c>
      <c r="G31" s="149">
        <f>MAX(G26,G21)</f>
        <v>41.094000672035044</v>
      </c>
      <c r="H31" s="149">
        <f>MAX(H26,H21)</f>
        <v>0</v>
      </c>
      <c r="J31" s="30"/>
    </row>
    <row r="32" spans="3:12" ht="18.75" x14ac:dyDescent="0.3">
      <c r="C32" s="151" t="s">
        <v>1251</v>
      </c>
      <c r="D32" s="48" t="str">
        <f>IF(D31=D26,"Down", "Up")</f>
        <v>Down</v>
      </c>
      <c r="E32" s="48" t="str">
        <f>IF(E31=E26,"Down", "Up")</f>
        <v>Down</v>
      </c>
      <c r="F32" s="48" t="str">
        <f>IF(F31=F26,"Down", "Up")</f>
        <v>Down</v>
      </c>
      <c r="G32" s="48" t="str">
        <f>IF(G31=G26,"Down", "Up")</f>
        <v>Down</v>
      </c>
      <c r="H32" s="48" t="str">
        <f>IF(H31=H26,"Down", "Up")</f>
        <v>Down</v>
      </c>
      <c r="J32" s="30"/>
    </row>
    <row r="33" spans="3:11" ht="18.75" x14ac:dyDescent="0.3">
      <c r="C33" s="151" t="s">
        <v>1252</v>
      </c>
      <c r="D33" s="48">
        <f>IF(D32="Down", Curvature_GIRR!$J$25,Curvature_GIRR!$J$25)</f>
        <v>-1650.0170431388115</v>
      </c>
      <c r="E33" s="48">
        <f>IF(E32="Down", Curvature_GIRR!$J$78,Curvature_GIRR!$J$78)</f>
        <v>-1932.0189111456084</v>
      </c>
      <c r="F33" s="48">
        <f>IF(F32="Down", Curvature_GIRR!$J$131,Curvature_GIRR!$J$131)</f>
        <v>-20.580403017417424</v>
      </c>
      <c r="G33" s="48">
        <f>IF(G32="Down", Curvature_GIRR!$J$184,Curvature_GIRR!$J$184)</f>
        <v>-41.094000672035044</v>
      </c>
      <c r="H33" s="48">
        <f>IF(H32="Down", Curvature_GIRR!$J$237,Curvature_GIRR!$J$237)</f>
        <v>0</v>
      </c>
      <c r="J33" s="30"/>
    </row>
    <row r="35" spans="3:11" x14ac:dyDescent="0.25">
      <c r="C35" s="46" t="s">
        <v>1180</v>
      </c>
      <c r="D35" s="46" t="s">
        <v>88</v>
      </c>
      <c r="E35" s="46" t="s">
        <v>89</v>
      </c>
      <c r="F35" s="46" t="s">
        <v>90</v>
      </c>
      <c r="G35" s="60" t="s">
        <v>91</v>
      </c>
    </row>
    <row r="36" spans="3:11" ht="18.75" x14ac:dyDescent="0.3">
      <c r="C36" s="79" t="s">
        <v>1249</v>
      </c>
      <c r="D36" s="149">
        <f>SQRT(MAX(0,(D37+D38)))</f>
        <v>913836.96145356807</v>
      </c>
      <c r="E36" s="149">
        <f>SQRT(MAX(0,(E37+E38)))</f>
        <v>194032.7618115457</v>
      </c>
      <c r="F36" s="149">
        <f>SQRT(MAX(0,(F37+F38)))</f>
        <v>30870.671365563339</v>
      </c>
      <c r="G36" s="149">
        <f>SQRT(MAX(0,(G37+G38)))</f>
        <v>0</v>
      </c>
    </row>
    <row r="37" spans="3:11" x14ac:dyDescent="0.25">
      <c r="C37" s="118" t="s">
        <v>73</v>
      </c>
      <c r="D37" s="80">
        <f>Curvature_FX!$I$25^2</f>
        <v>835097992118.69006</v>
      </c>
      <c r="E37" s="80">
        <f>Curvature_FX!$I$78^2</f>
        <v>37648712656.216026</v>
      </c>
      <c r="F37" s="80">
        <f>Curvature_FX!$I$131^2</f>
        <v>952998350.56061232</v>
      </c>
      <c r="G37" s="83">
        <f>Curvature_FX!$I$184^2</f>
        <v>0</v>
      </c>
    </row>
    <row r="38" spans="3:11" x14ac:dyDescent="0.25">
      <c r="C38" s="118" t="s">
        <v>74</v>
      </c>
      <c r="D38" s="57"/>
      <c r="E38" s="57"/>
      <c r="F38" s="57"/>
      <c r="G38" s="48"/>
      <c r="K38" s="30"/>
    </row>
    <row r="39" spans="3:11" x14ac:dyDescent="0.25">
      <c r="K39" s="30"/>
    </row>
    <row r="40" spans="3:11" x14ac:dyDescent="0.25">
      <c r="C40" s="46" t="s">
        <v>1180</v>
      </c>
      <c r="D40" s="46" t="s">
        <v>88</v>
      </c>
      <c r="E40" s="46" t="s">
        <v>89</v>
      </c>
      <c r="F40" s="46" t="s">
        <v>90</v>
      </c>
      <c r="G40" s="60" t="s">
        <v>91</v>
      </c>
      <c r="I40" s="30"/>
      <c r="K40" s="30"/>
    </row>
    <row r="41" spans="3:11" ht="18.75" x14ac:dyDescent="0.3">
      <c r="C41" s="79" t="s">
        <v>1250</v>
      </c>
      <c r="D41" s="149">
        <f>SQRT(MAX(0,(D42+D43)))</f>
        <v>2534434.832566808</v>
      </c>
      <c r="E41" s="149">
        <f>SQRT(MAX(0,(E42+E43)))</f>
        <v>62817.392877381091</v>
      </c>
      <c r="F41" s="149">
        <f>SQRT(MAX(0,(F42+F43)))</f>
        <v>125693.82388136236</v>
      </c>
      <c r="G41" s="149">
        <f>SQRT(MAX(0,(G42+G43)))</f>
        <v>0</v>
      </c>
      <c r="I41" s="30"/>
      <c r="K41" s="30"/>
    </row>
    <row r="42" spans="3:11" x14ac:dyDescent="0.25">
      <c r="C42" s="118" t="s">
        <v>73</v>
      </c>
      <c r="D42" s="80">
        <f>Curvature_FX!$J$25^2</f>
        <v>6423359920527.9443</v>
      </c>
      <c r="E42" s="80">
        <f>Curvature_FX!$J$78^2</f>
        <v>3946024847.9112487</v>
      </c>
      <c r="F42" s="80">
        <f>Curvature_FX!$J$131^2</f>
        <v>15798937361.91894</v>
      </c>
      <c r="G42" s="83">
        <f>Curvature_FX!$J$184^2</f>
        <v>0</v>
      </c>
      <c r="I42" s="30"/>
    </row>
    <row r="43" spans="3:11" x14ac:dyDescent="0.25">
      <c r="C43" s="118" t="s">
        <v>74</v>
      </c>
      <c r="D43" s="57"/>
      <c r="E43" s="57"/>
      <c r="F43" s="57"/>
      <c r="G43" s="48"/>
      <c r="I43" s="30"/>
    </row>
    <row r="44" spans="3:11" x14ac:dyDescent="0.25">
      <c r="C44" s="4"/>
    </row>
    <row r="45" spans="3:11" x14ac:dyDescent="0.25">
      <c r="C45" s="46" t="s">
        <v>1180</v>
      </c>
      <c r="D45" s="46" t="s">
        <v>88</v>
      </c>
      <c r="E45" s="46" t="s">
        <v>89</v>
      </c>
      <c r="F45" s="46" t="s">
        <v>90</v>
      </c>
      <c r="G45" s="60" t="s">
        <v>91</v>
      </c>
    </row>
    <row r="46" spans="3:11" ht="18.75" x14ac:dyDescent="0.3">
      <c r="C46" s="79" t="s">
        <v>72</v>
      </c>
      <c r="D46" s="149">
        <f>MAX(D41,D36)</f>
        <v>2534434.832566808</v>
      </c>
      <c r="E46" s="149">
        <f>MAX(E41,E36)</f>
        <v>194032.7618115457</v>
      </c>
      <c r="F46" s="149">
        <f>MAX(F41,F36)</f>
        <v>125693.82388136236</v>
      </c>
      <c r="G46" s="149">
        <f>MAX(G41,G36)</f>
        <v>0</v>
      </c>
    </row>
    <row r="47" spans="3:11" ht="18.75" x14ac:dyDescent="0.3">
      <c r="C47" s="151" t="s">
        <v>1251</v>
      </c>
      <c r="D47" s="48" t="str">
        <f>IF(D46=D41,"Down", "Up")</f>
        <v>Down</v>
      </c>
      <c r="E47" s="48" t="str">
        <f>IF(E46=E41,"Down", "Up")</f>
        <v>Up</v>
      </c>
      <c r="F47" s="48" t="str">
        <f>IF(F46=F41,"Down", "Up")</f>
        <v>Down</v>
      </c>
      <c r="G47" s="48" t="str">
        <f>IF(G46=G41,"Down", "Up")</f>
        <v>Down</v>
      </c>
    </row>
    <row r="48" spans="3:11" ht="18.75" x14ac:dyDescent="0.3">
      <c r="C48" s="151" t="s">
        <v>1252</v>
      </c>
      <c r="D48" s="48">
        <f>IF(D47="Down",Curvature_FX!$J$25, Curvature_FX!$I$25)</f>
        <v>-2534434.832566808</v>
      </c>
      <c r="E48" s="48">
        <f>IF(E47="Down",Curvature_FX!$J$78, Curvature_FX!$I$78)</f>
        <v>194032.7618115457</v>
      </c>
      <c r="F48" s="48">
        <f>IF(F47="Down",Curvature_FX!$J$131, Curvature_FX!$I$131)</f>
        <v>-125693.82388136236</v>
      </c>
      <c r="G48" s="48">
        <f>IF(G47="Down",Curvature_FX!$J$184, Curvature_FX!$I$184)</f>
        <v>0</v>
      </c>
    </row>
  </sheetData>
  <hyperlinks>
    <hyperlink ref="A3" location="'Bucket'!A1" display="'Bucket'!A1" xr:uid="{00000000-0004-0000-0D00-000000000000}"/>
    <hyperlink ref="A5" location="'Delta_GIRR_EUR'!A1" display="'Delta_GIRR_EUR'!A1" xr:uid="{00000000-0004-0000-0D00-000001000000}"/>
    <hyperlink ref="A4" location="RiskType_Curvature!A1" display="One level Up" xr:uid="{00000000-0004-0000-0D00-000002000000}"/>
    <hyperlink ref="D22" location="Curvature_GIRR!I25" display="Curvature_GIRR!I25" xr:uid="{00000000-0004-0000-0D00-000003000000}"/>
    <hyperlink ref="D37" location="Curvature_FX!I25" display="Curvature_FX!I25" xr:uid="{00000000-0004-0000-0D00-000008000000}"/>
    <hyperlink ref="E37" location="Curvature_FX!I78" display="Curvature_FX!I78" xr:uid="{00000000-0004-0000-0D00-000009000000}"/>
    <hyperlink ref="F37" location="Curvature_FX!I131" display="Curvature_FX!I131" xr:uid="{00000000-0004-0000-0D00-00000A000000}"/>
    <hyperlink ref="G37" location="Curvature_FX!I184" display="Curvature_FX!I184" xr:uid="{00000000-0004-0000-0D00-00000B000000}"/>
    <hyperlink ref="D27" location="Curvature_GIRR!I25" display="Curvature_GIRR!I25" xr:uid="{0A8CE575-CBEE-47A5-866A-CFF9943FAECD}"/>
    <hyperlink ref="E27" location="Curvature_GIRR!I78" display="Curvature_GIRR!I78" xr:uid="{777066CF-D599-41DF-8B16-58D21F0BE15A}"/>
    <hyperlink ref="F27" location="Curvature_GIRR!I131" display="Curvature_GIRR!I131" xr:uid="{02A169D2-7E04-432C-9867-5BD568D64945}"/>
    <hyperlink ref="G27" location="Curvature_GIRR!I184" display="Curvature_GIRR!I184" xr:uid="{E34FBDB9-7B34-4862-83C9-B1703F10C6A2}"/>
    <hyperlink ref="H27" location="Curvature_FX!I184" display="Curvature_FX!I184" xr:uid="{C2094802-3808-4BD8-93B1-A7ECEBF86672}"/>
    <hyperlink ref="E22" location="Curvature_GIRR!I25" display="Curvature_GIRR!I25" xr:uid="{E45B5CBC-6C12-4BD4-8F9E-D27791AD3B2F}"/>
    <hyperlink ref="F22" location="Curvature_GIRR!I25" display="Curvature_GIRR!I25" xr:uid="{4C176F49-1799-4FA5-ACC3-1E0258C04922}"/>
    <hyperlink ref="G22" location="Curvature_GIRR!I25" display="Curvature_GIRR!I25" xr:uid="{AD735C13-9C7D-4F6F-B514-8B3410E3FCE3}"/>
    <hyperlink ref="H22" location="Curvature_GIRR!I25" display="Curvature_GIRR!I25" xr:uid="{9CA40E28-8B46-4803-BF70-5DDFB64005D5}"/>
    <hyperlink ref="D42" location="Curvature_FX!I25" display="Curvature_FX!I25" xr:uid="{E97B2A16-B116-4B64-8EDE-6CECB3977940}"/>
    <hyperlink ref="E42" location="Curvature_FX!I78" display="Curvature_FX!I78" xr:uid="{DAFFAA75-876F-44EF-B8F6-AE70D0218EB5}"/>
    <hyperlink ref="F42" location="Curvature_FX!I131" display="Curvature_FX!I131" xr:uid="{8CFF2697-07CF-4B51-84D5-25D5FF204855}"/>
    <hyperlink ref="G42" location="Curvature_FX!I184" display="Curvature_FX!I184" xr:uid="{A36E55B1-3D68-40B5-B977-F56C380293BD}"/>
    <hyperlink ref="D33" location="Curvature_GIRR!I25" display="Curvature_GIRR!I25" xr:uid="{FF7BAD19-03A3-4B9F-9258-A5B57A99C8E6}"/>
    <hyperlink ref="E33" location="Curvature_GIRR!I25" display="Curvature_GIRR!I25" xr:uid="{6B8E92D0-E868-468E-9199-1721439A3715}"/>
    <hyperlink ref="F33" location="Curvature_GIRR!I25" display="Curvature_GIRR!I25" xr:uid="{380C3E07-13D7-44E2-9C20-6914E1B0E67E}"/>
    <hyperlink ref="G33" location="Curvature_GIRR!I25" display="Curvature_GIRR!I25" xr:uid="{57C1706E-F6B0-4C23-ABAA-642323951512}"/>
    <hyperlink ref="H33" location="Curvature_GIRR!I25" display="Curvature_GIRR!I25" xr:uid="{BD7C4137-9CE6-4A05-A71F-634B7F796AE3}"/>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FC9A55EE-3FDC-494A-97EF-B151D3F6DA0B}"/>
  </hyperlinks>
  <pageMargins left="0.7" right="0.7" top="0.75" bottom="0.75" header="0.3" footer="0.3"/>
  <pageSetup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A1:M65"/>
  <sheetViews>
    <sheetView zoomScale="85" zoomScaleNormal="85" workbookViewId="0">
      <pane xSplit="1" ySplit="5" topLeftCell="B18"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37.8554687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1147</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0" t="s">
        <v>1235</v>
      </c>
    </row>
    <row r="10" spans="1:5" x14ac:dyDescent="0.25">
      <c r="A10" s="18"/>
      <c r="C10" s="172"/>
      <c r="D10" s="173"/>
      <c r="E10" s="170"/>
    </row>
    <row r="11" spans="1:5" x14ac:dyDescent="0.25">
      <c r="A11" s="18"/>
      <c r="C11" s="172"/>
      <c r="D11" s="173"/>
      <c r="E11" s="170"/>
    </row>
    <row r="12" spans="1:5" ht="65.25" customHeight="1" x14ac:dyDescent="0.25">
      <c r="A12" s="18"/>
      <c r="C12" s="172"/>
      <c r="D12" s="173"/>
      <c r="E12" s="170"/>
    </row>
    <row r="13" spans="1:5" ht="21.75" customHeight="1" x14ac:dyDescent="0.25">
      <c r="A13" s="18"/>
      <c r="C13" s="172"/>
      <c r="D13" s="173"/>
      <c r="E13" s="170"/>
    </row>
    <row r="14" spans="1:5" x14ac:dyDescent="0.25">
      <c r="C14" s="174"/>
      <c r="D14" s="175"/>
      <c r="E14" s="170"/>
    </row>
    <row r="15" spans="1:5" x14ac:dyDescent="0.25">
      <c r="C15" s="23"/>
      <c r="D15" s="24">
        <v>0.03</v>
      </c>
      <c r="E15" s="171"/>
    </row>
    <row r="16" spans="1:5" ht="18.75" x14ac:dyDescent="0.3">
      <c r="C16" s="6"/>
    </row>
    <row r="17" spans="3:13" x14ac:dyDescent="0.25">
      <c r="C17" s="67" t="s">
        <v>86</v>
      </c>
      <c r="D17" s="66">
        <v>0.25</v>
      </c>
      <c r="E17" s="66">
        <v>0.5</v>
      </c>
      <c r="F17" s="66">
        <v>1</v>
      </c>
      <c r="G17" s="66">
        <v>2</v>
      </c>
      <c r="H17" s="66">
        <v>3</v>
      </c>
      <c r="I17" s="66">
        <v>5</v>
      </c>
      <c r="J17" s="66">
        <v>10</v>
      </c>
      <c r="K17" s="66">
        <v>15</v>
      </c>
      <c r="L17" s="66">
        <v>20</v>
      </c>
      <c r="M17" s="65">
        <v>30</v>
      </c>
    </row>
    <row r="18" spans="3:13" x14ac:dyDescent="0.25">
      <c r="C18" s="70">
        <v>0.25</v>
      </c>
      <c r="D18" s="61"/>
      <c r="E18" s="41">
        <f t="shared" ref="E18:M27" si="0">MAX(EXP(-$D$15*ABS($C18-E$17)/MIN($C18,E$17)),40%)</f>
        <v>0.97044553354850815</v>
      </c>
      <c r="F18" s="41">
        <f t="shared" si="0"/>
        <v>0.91393118527122819</v>
      </c>
      <c r="G18" s="41">
        <f t="shared" si="0"/>
        <v>0.81058424597018708</v>
      </c>
      <c r="H18" s="41">
        <f t="shared" si="0"/>
        <v>0.71892373343192617</v>
      </c>
      <c r="I18" s="41">
        <f t="shared" si="0"/>
        <v>0.56552543869953709</v>
      </c>
      <c r="J18" s="41">
        <f t="shared" si="0"/>
        <v>0.4</v>
      </c>
      <c r="K18" s="41">
        <f t="shared" si="0"/>
        <v>0.4</v>
      </c>
      <c r="L18" s="41">
        <f t="shared" si="0"/>
        <v>0.4</v>
      </c>
      <c r="M18" s="41">
        <f t="shared" si="0"/>
        <v>0.4</v>
      </c>
    </row>
    <row r="19" spans="3:13" x14ac:dyDescent="0.25">
      <c r="C19" s="70">
        <v>0.5</v>
      </c>
      <c r="D19" s="69">
        <f>MAX(EXP(-$D$15*ABS($C19-D$17)/MIN($C19,D$17)),40%)</f>
        <v>0.97044553354850815</v>
      </c>
      <c r="E19" s="5"/>
      <c r="F19" s="20">
        <f t="shared" si="0"/>
        <v>0.97044553354850815</v>
      </c>
      <c r="G19" s="20">
        <f t="shared" si="0"/>
        <v>0.91393118527122819</v>
      </c>
      <c r="H19" s="20">
        <f t="shared" si="0"/>
        <v>0.86070797642505781</v>
      </c>
      <c r="I19" s="20">
        <f t="shared" si="0"/>
        <v>0.76337949433685315</v>
      </c>
      <c r="J19" s="20">
        <f t="shared" si="0"/>
        <v>0.56552543869953709</v>
      </c>
      <c r="K19" s="20">
        <f t="shared" si="0"/>
        <v>0.418951549247639</v>
      </c>
      <c r="L19" s="20">
        <f t="shared" si="0"/>
        <v>0.4</v>
      </c>
      <c r="M19" s="20">
        <f t="shared" si="0"/>
        <v>0.4</v>
      </c>
    </row>
    <row r="20" spans="3:13" x14ac:dyDescent="0.25">
      <c r="C20" s="70">
        <v>1</v>
      </c>
      <c r="D20" s="69">
        <f t="shared" ref="D20:D27" si="1">MAX(EXP(-$D$15*ABS($C20-D$17)/MIN($C20,D$17)),40%)</f>
        <v>0.91393118527122819</v>
      </c>
      <c r="E20" s="20">
        <f t="shared" si="0"/>
        <v>0.97044553354850815</v>
      </c>
      <c r="F20" s="5"/>
      <c r="G20" s="20">
        <f t="shared" si="0"/>
        <v>0.97044553354850815</v>
      </c>
      <c r="H20" s="20">
        <f t="shared" si="0"/>
        <v>0.94176453358424872</v>
      </c>
      <c r="I20" s="20">
        <f t="shared" si="0"/>
        <v>0.88692043671715748</v>
      </c>
      <c r="J20" s="20">
        <f t="shared" si="0"/>
        <v>0.76337949433685315</v>
      </c>
      <c r="K20" s="20">
        <f t="shared" si="0"/>
        <v>0.65704681981505675</v>
      </c>
      <c r="L20" s="20">
        <f t="shared" si="0"/>
        <v>0.56552543869953709</v>
      </c>
      <c r="M20" s="20">
        <f t="shared" si="0"/>
        <v>0.418951549247639</v>
      </c>
    </row>
    <row r="21" spans="3:13" x14ac:dyDescent="0.25">
      <c r="C21" s="70">
        <v>2</v>
      </c>
      <c r="D21" s="69">
        <f t="shared" si="1"/>
        <v>0.81058424597018708</v>
      </c>
      <c r="E21" s="20">
        <f t="shared" si="0"/>
        <v>0.91393118527122819</v>
      </c>
      <c r="F21" s="20">
        <f t="shared" si="0"/>
        <v>0.97044553354850815</v>
      </c>
      <c r="G21" s="5"/>
      <c r="H21" s="20">
        <f t="shared" si="0"/>
        <v>0.98511193960306265</v>
      </c>
      <c r="I21" s="20">
        <f t="shared" si="0"/>
        <v>0.95599748183309996</v>
      </c>
      <c r="J21" s="20">
        <f t="shared" si="0"/>
        <v>0.88692043671715748</v>
      </c>
      <c r="K21" s="20">
        <f t="shared" si="0"/>
        <v>0.82283465805601841</v>
      </c>
      <c r="L21" s="20">
        <f t="shared" si="0"/>
        <v>0.76337949433685315</v>
      </c>
      <c r="M21" s="20">
        <f t="shared" si="0"/>
        <v>0.65704681981505675</v>
      </c>
    </row>
    <row r="22" spans="3:13" x14ac:dyDescent="0.25">
      <c r="C22" s="70">
        <v>3</v>
      </c>
      <c r="D22" s="69">
        <f t="shared" si="1"/>
        <v>0.71892373343192617</v>
      </c>
      <c r="E22" s="20">
        <f t="shared" si="0"/>
        <v>0.86070797642505781</v>
      </c>
      <c r="F22" s="20">
        <f t="shared" si="0"/>
        <v>0.94176453358424872</v>
      </c>
      <c r="G22" s="20">
        <f t="shared" si="0"/>
        <v>0.98511193960306265</v>
      </c>
      <c r="H22" s="5"/>
      <c r="I22" s="20">
        <f t="shared" si="0"/>
        <v>0.98019867330675525</v>
      </c>
      <c r="J22" s="20">
        <f t="shared" si="0"/>
        <v>0.93239381990594827</v>
      </c>
      <c r="K22" s="20">
        <f t="shared" si="0"/>
        <v>0.88692043671715748</v>
      </c>
      <c r="L22" s="20">
        <f t="shared" si="0"/>
        <v>0.8436648165963837</v>
      </c>
      <c r="M22" s="20">
        <f t="shared" si="0"/>
        <v>0.76337949433685326</v>
      </c>
    </row>
    <row r="23" spans="3:13" x14ac:dyDescent="0.25">
      <c r="C23" s="70">
        <v>5</v>
      </c>
      <c r="D23" s="69">
        <f t="shared" si="1"/>
        <v>0.56552543869953709</v>
      </c>
      <c r="E23" s="20">
        <f t="shared" si="0"/>
        <v>0.76337949433685315</v>
      </c>
      <c r="F23" s="20">
        <f t="shared" si="0"/>
        <v>0.88692043671715748</v>
      </c>
      <c r="G23" s="20">
        <f t="shared" si="0"/>
        <v>0.95599748183309996</v>
      </c>
      <c r="H23" s="20">
        <f t="shared" si="0"/>
        <v>0.98019867330675525</v>
      </c>
      <c r="I23" s="5"/>
      <c r="J23" s="20">
        <f t="shared" si="0"/>
        <v>0.97044553354850815</v>
      </c>
      <c r="K23" s="20">
        <f t="shared" si="0"/>
        <v>0.94176453358424872</v>
      </c>
      <c r="L23" s="20">
        <f t="shared" si="0"/>
        <v>0.91393118527122819</v>
      </c>
      <c r="M23" s="20">
        <f t="shared" si="0"/>
        <v>0.86070797642505781</v>
      </c>
    </row>
    <row r="24" spans="3:13" x14ac:dyDescent="0.25">
      <c r="C24" s="70">
        <v>10</v>
      </c>
      <c r="D24" s="69">
        <f t="shared" si="1"/>
        <v>0.4</v>
      </c>
      <c r="E24" s="20">
        <f t="shared" si="0"/>
        <v>0.56552543869953709</v>
      </c>
      <c r="F24" s="20">
        <f t="shared" si="0"/>
        <v>0.76337949433685315</v>
      </c>
      <c r="G24" s="20">
        <f t="shared" si="0"/>
        <v>0.88692043671715748</v>
      </c>
      <c r="H24" s="20">
        <f t="shared" si="0"/>
        <v>0.93239381990594827</v>
      </c>
      <c r="I24" s="20">
        <f t="shared" si="0"/>
        <v>0.97044553354850815</v>
      </c>
      <c r="J24" s="5"/>
      <c r="K24" s="20">
        <f t="shared" si="0"/>
        <v>0.98511193960306265</v>
      </c>
      <c r="L24" s="20">
        <f t="shared" si="0"/>
        <v>0.97044553354850815</v>
      </c>
      <c r="M24" s="20">
        <f t="shared" si="0"/>
        <v>0.94176453358424872</v>
      </c>
    </row>
    <row r="25" spans="3:13" x14ac:dyDescent="0.25">
      <c r="C25" s="70">
        <v>15</v>
      </c>
      <c r="D25" s="69">
        <f t="shared" si="1"/>
        <v>0.4</v>
      </c>
      <c r="E25" s="20">
        <f t="shared" si="0"/>
        <v>0.418951549247639</v>
      </c>
      <c r="F25" s="20">
        <f t="shared" si="0"/>
        <v>0.65704681981505675</v>
      </c>
      <c r="G25" s="20">
        <f t="shared" si="0"/>
        <v>0.82283465805601841</v>
      </c>
      <c r="H25" s="20">
        <f t="shared" si="0"/>
        <v>0.88692043671715748</v>
      </c>
      <c r="I25" s="20">
        <f t="shared" si="0"/>
        <v>0.94176453358424872</v>
      </c>
      <c r="J25" s="20">
        <f t="shared" si="0"/>
        <v>0.98511193960306265</v>
      </c>
      <c r="K25" s="5"/>
      <c r="L25" s="20">
        <f t="shared" si="0"/>
        <v>0.99004983374916811</v>
      </c>
      <c r="M25" s="20">
        <f t="shared" si="0"/>
        <v>0.97044553354850815</v>
      </c>
    </row>
    <row r="26" spans="3:13" x14ac:dyDescent="0.25">
      <c r="C26" s="70">
        <v>20</v>
      </c>
      <c r="D26" s="69">
        <f t="shared" si="1"/>
        <v>0.4</v>
      </c>
      <c r="E26" s="20">
        <f t="shared" si="0"/>
        <v>0.4</v>
      </c>
      <c r="F26" s="20">
        <f t="shared" si="0"/>
        <v>0.56552543869953709</v>
      </c>
      <c r="G26" s="20">
        <f t="shared" si="0"/>
        <v>0.76337949433685315</v>
      </c>
      <c r="H26" s="20">
        <f t="shared" si="0"/>
        <v>0.8436648165963837</v>
      </c>
      <c r="I26" s="20">
        <f t="shared" si="0"/>
        <v>0.91393118527122819</v>
      </c>
      <c r="J26" s="20">
        <f t="shared" si="0"/>
        <v>0.97044553354850815</v>
      </c>
      <c r="K26" s="20">
        <f t="shared" si="0"/>
        <v>0.99004983374916811</v>
      </c>
      <c r="L26" s="5"/>
      <c r="M26" s="20">
        <f t="shared" si="0"/>
        <v>0.98511193960306265</v>
      </c>
    </row>
    <row r="27" spans="3:13" x14ac:dyDescent="0.25">
      <c r="C27" s="68">
        <v>30</v>
      </c>
      <c r="D27" s="69">
        <f t="shared" si="1"/>
        <v>0.4</v>
      </c>
      <c r="E27" s="20">
        <f t="shared" si="0"/>
        <v>0.4</v>
      </c>
      <c r="F27" s="20">
        <f t="shared" si="0"/>
        <v>0.418951549247639</v>
      </c>
      <c r="G27" s="20">
        <f t="shared" si="0"/>
        <v>0.65704681981505675</v>
      </c>
      <c r="H27" s="20">
        <f t="shared" si="0"/>
        <v>0.76337949433685326</v>
      </c>
      <c r="I27" s="20">
        <f t="shared" si="0"/>
        <v>0.86070797642505781</v>
      </c>
      <c r="J27" s="20">
        <f t="shared" si="0"/>
        <v>0.94176453358424872</v>
      </c>
      <c r="K27" s="20">
        <f t="shared" si="0"/>
        <v>0.97044553354850815</v>
      </c>
      <c r="L27" s="20">
        <f t="shared" si="0"/>
        <v>0.98511193960306265</v>
      </c>
      <c r="M27" s="5"/>
    </row>
    <row r="29" spans="3:13" ht="18.75" x14ac:dyDescent="0.3">
      <c r="C29" s="6" t="s">
        <v>76</v>
      </c>
    </row>
    <row r="30" spans="3:13" ht="15.75" thickBot="1" x14ac:dyDescent="0.3"/>
    <row r="31" spans="3:13" ht="28.5" customHeight="1" thickTop="1" thickBot="1" x14ac:dyDescent="0.3">
      <c r="D31" s="119"/>
    </row>
    <row r="32" spans="3:13" ht="15.75" thickTop="1" x14ac:dyDescent="0.25">
      <c r="C32" s="70" t="s">
        <v>1133</v>
      </c>
      <c r="D32" s="72">
        <f>VLOOKUP(C32,Delta_GIRR!$C$24:$F$502,4,0)^2</f>
        <v>1032.2568932295155</v>
      </c>
    </row>
    <row r="33" spans="3:13" x14ac:dyDescent="0.25">
      <c r="C33" s="70" t="s">
        <v>61</v>
      </c>
      <c r="D33" s="73">
        <f>VLOOKUP(C33,Delta_GIRR!$C$24:$F$502,4,0)^2</f>
        <v>9346049.3623672463</v>
      </c>
    </row>
    <row r="34" spans="3:13" x14ac:dyDescent="0.25">
      <c r="C34" s="70" t="s">
        <v>62</v>
      </c>
      <c r="D34" s="73">
        <f>VLOOKUP(C34,Delta_GIRR!$C$24:$F$502,4,0)^2</f>
        <v>2166118.5092845587</v>
      </c>
    </row>
    <row r="35" spans="3:13" x14ac:dyDescent="0.25">
      <c r="C35" s="70" t="s">
        <v>1135</v>
      </c>
      <c r="D35" s="73">
        <f>VLOOKUP(C35,Delta_GIRR!$C$24:$F$502,4,0)^2</f>
        <v>12940192.872424686</v>
      </c>
    </row>
    <row r="36" spans="3:13" x14ac:dyDescent="0.25">
      <c r="C36" s="70" t="s">
        <v>63</v>
      </c>
      <c r="D36" s="73">
        <f>VLOOKUP(C36,Delta_GIRR!$C$24:$F$502,4,0)^2</f>
        <v>702160.028468973</v>
      </c>
    </row>
    <row r="37" spans="3:13" x14ac:dyDescent="0.25">
      <c r="C37" s="70" t="s">
        <v>64</v>
      </c>
      <c r="D37" s="73">
        <f>VLOOKUP(C37,Delta_GIRR!$C$24:$F$502,4,0)^2</f>
        <v>1758764.0047125344</v>
      </c>
    </row>
    <row r="38" spans="3:13" x14ac:dyDescent="0.25">
      <c r="C38" s="70" t="s">
        <v>65</v>
      </c>
      <c r="D38" s="73">
        <f>VLOOKUP(C38,Delta_GIRR!$C$24:$F$502,4,0)^2</f>
        <v>109220.14765305171</v>
      </c>
    </row>
    <row r="39" spans="3:13" x14ac:dyDescent="0.25">
      <c r="C39" s="70" t="s">
        <v>1134</v>
      </c>
      <c r="D39" s="73">
        <f>VLOOKUP(C39,Delta_GIRR!$C$24:$F$502,4,0)^2</f>
        <v>7.4177369480577998E-6</v>
      </c>
    </row>
    <row r="40" spans="3:13" x14ac:dyDescent="0.25">
      <c r="C40" s="70" t="s">
        <v>1136</v>
      </c>
      <c r="D40" s="73">
        <f>VLOOKUP(C40,Delta_GIRR!$C$24:$F$502,4,0)^2</f>
        <v>2.3830467188387175E-3</v>
      </c>
    </row>
    <row r="41" spans="3:13" x14ac:dyDescent="0.25">
      <c r="C41" s="68" t="s">
        <v>1137</v>
      </c>
      <c r="D41" s="73">
        <f>VLOOKUP(C41,Delta_GIRR!$C$24:$F$502,4,0)^2</f>
        <v>2.3830467188387175E-3</v>
      </c>
    </row>
    <row r="42" spans="3:13" ht="15.75" thickBot="1" x14ac:dyDescent="0.3"/>
    <row r="43" spans="3:13" ht="30" customHeight="1" thickTop="1" thickBot="1" x14ac:dyDescent="0.3">
      <c r="C43" s="119"/>
      <c r="D43" s="122" t="s">
        <v>1133</v>
      </c>
      <c r="E43" s="123" t="s">
        <v>61</v>
      </c>
      <c r="F43" s="123" t="s">
        <v>62</v>
      </c>
      <c r="G43" s="123" t="s">
        <v>1135</v>
      </c>
      <c r="H43" s="124" t="s">
        <v>63</v>
      </c>
      <c r="I43" s="124" t="s">
        <v>64</v>
      </c>
      <c r="J43" s="124" t="s">
        <v>65</v>
      </c>
      <c r="K43" s="124" t="s">
        <v>1134</v>
      </c>
      <c r="L43" s="124" t="s">
        <v>1136</v>
      </c>
      <c r="M43" s="124" t="s">
        <v>1137</v>
      </c>
    </row>
    <row r="44" spans="3:13" ht="15.75" thickTop="1" x14ac:dyDescent="0.25">
      <c r="C44" s="70" t="s">
        <v>1133</v>
      </c>
      <c r="D44" s="61"/>
      <c r="E44" s="71">
        <f>VLOOKUP($C44,Delta_GIRR!$C$24:$F$502,4,0)*VLOOKUP(E$43,Delta_GIRR!$C$24:$F$502,4,0)</f>
        <v>98221.809588130214</v>
      </c>
      <c r="F44" s="71">
        <f>VLOOKUP($C44,Delta_GIRR!$C$24:$F$502,4,0)*VLOOKUP(F$43,Delta_GIRR!$C$24:$F$502,4,0)</f>
        <v>47286.263996651593</v>
      </c>
      <c r="G44" s="71">
        <f>VLOOKUP($C44,Delta_GIRR!$C$24:$F$502,4,0)*VLOOKUP(G$43,Delta_GIRR!$C$24:$F$502,4,0)</f>
        <v>115575.09806303358</v>
      </c>
      <c r="H44" s="71">
        <f>VLOOKUP($C44,Delta_GIRR!$C$24:$F$502,4,0)*VLOOKUP(H$43,Delta_GIRR!$C$24:$F$502,4,0)</f>
        <v>-26922.286855639333</v>
      </c>
      <c r="I44" s="71">
        <f>VLOOKUP($C44,Delta_GIRR!$C$24:$F$502,4,0)*VLOOKUP(I$43,Delta_GIRR!$C$24:$F$502,4,0)</f>
        <v>-42608.640760161099</v>
      </c>
      <c r="J44" s="71">
        <f>VLOOKUP($C44,Delta_GIRR!$C$24:$F$502,4,0)*VLOOKUP(J$43,Delta_GIRR!$C$24:$F$502,4,0)</f>
        <v>10618.062454817646</v>
      </c>
      <c r="K44" s="71">
        <f>VLOOKUP($C44,Delta_GIRR!$C$24:$F$502,4,0)*VLOOKUP(K$43,Delta_GIRR!$C$24:$F$502,4,0)</f>
        <v>-8.7504343302466606E-2</v>
      </c>
      <c r="L44" s="71">
        <f>VLOOKUP($C44,Delta_GIRR!$C$24:$F$502,4,0)*VLOOKUP(L$43,Delta_GIRR!$C$24:$F$502,4,0)</f>
        <v>1.5684120639708321</v>
      </c>
      <c r="M44" s="71">
        <f>VLOOKUP($C44,Delta_GIRR!$C$24:$F$502,4,0)*VLOOKUP(M$43,Delta_GIRR!$C$24:$F$502,4,0)</f>
        <v>1.5684120639708321</v>
      </c>
    </row>
    <row r="45" spans="3:13" x14ac:dyDescent="0.25">
      <c r="C45" s="70" t="s">
        <v>61</v>
      </c>
      <c r="D45" s="73">
        <f>VLOOKUP($C45,Delta_GIRR!$C$24:$F$502,4,0)*VLOOKUP(D$43,Delta_GIRR!$C$24:$F$502,4,0)</f>
        <v>98221.809588130214</v>
      </c>
      <c r="E45" s="5"/>
      <c r="F45" s="14">
        <f>VLOOKUP($C45,Delta_GIRR!$C$24:$F$502,4,0)*VLOOKUP(F$43,Delta_GIRR!$C$24:$F$502,4,0)</f>
        <v>4499405.573240852</v>
      </c>
      <c r="G45" s="14">
        <f>VLOOKUP($C45,Delta_GIRR!$C$24:$F$502,4,0)*VLOOKUP(G$43,Delta_GIRR!$C$24:$F$502,4,0)</f>
        <v>10997257.901142173</v>
      </c>
      <c r="H45" s="14">
        <f>VLOOKUP($C45,Delta_GIRR!$C$24:$F$502,4,0)*VLOOKUP(H$43,Delta_GIRR!$C$24:$F$502,4,0)</f>
        <v>-2561722.5232940847</v>
      </c>
      <c r="I45" s="14">
        <f>VLOOKUP($C45,Delta_GIRR!$C$24:$F$502,4,0)*VLOOKUP(I$43,Delta_GIRR!$C$24:$F$502,4,0)</f>
        <v>-4054318.0936870319</v>
      </c>
      <c r="J45" s="14">
        <f>VLOOKUP($C45,Delta_GIRR!$C$24:$F$502,4,0)*VLOOKUP(J$43,Delta_GIRR!$C$24:$F$502,4,0)</f>
        <v>1010335.0391481335</v>
      </c>
      <c r="K45" s="14">
        <f>VLOOKUP($C45,Delta_GIRR!$C$24:$F$502,4,0)*VLOOKUP(K$43,Delta_GIRR!$C$24:$F$502,4,0)</f>
        <v>-8.3262558015955506</v>
      </c>
      <c r="L45" s="14">
        <f>VLOOKUP($C45,Delta_GIRR!$C$24:$F$502,4,0)*VLOOKUP(L$43,Delta_GIRR!$C$24:$F$502,4,0)</f>
        <v>149.23830696940365</v>
      </c>
      <c r="M45" s="14">
        <f>VLOOKUP($C45,Delta_GIRR!$C$24:$F$502,4,0)*VLOOKUP(M$43,Delta_GIRR!$C$24:$F$502,4,0)</f>
        <v>149.23830696940365</v>
      </c>
    </row>
    <row r="46" spans="3:13" x14ac:dyDescent="0.25">
      <c r="C46" s="70" t="s">
        <v>62</v>
      </c>
      <c r="D46" s="73">
        <f>VLOOKUP($C46,Delta_GIRR!$C$24:$F$502,4,0)*VLOOKUP(D$43,Delta_GIRR!$C$24:$F$502,4,0)</f>
        <v>47286.263996651593</v>
      </c>
      <c r="E46" s="14">
        <f>VLOOKUP($C46,Delta_GIRR!$C$24:$F$502,4,0)*VLOOKUP(E$43,Delta_GIRR!$C$24:$F$502,4,0)</f>
        <v>4499405.573240852</v>
      </c>
      <c r="F46" s="5"/>
      <c r="G46" s="14">
        <f>VLOOKUP($C46,Delta_GIRR!$C$24:$F$502,4,0)*VLOOKUP(G$43,Delta_GIRR!$C$24:$F$502,4,0)</f>
        <v>5294335.7746436177</v>
      </c>
      <c r="H46" s="14">
        <f>VLOOKUP($C46,Delta_GIRR!$C$24:$F$502,4,0)*VLOOKUP(H$43,Delta_GIRR!$C$24:$F$502,4,0)</f>
        <v>-1233272.8141601174</v>
      </c>
      <c r="I46" s="14">
        <f>VLOOKUP($C46,Delta_GIRR!$C$24:$F$502,4,0)*VLOOKUP(I$43,Delta_GIRR!$C$24:$F$502,4,0)</f>
        <v>-1951843.0428882483</v>
      </c>
      <c r="J46" s="14">
        <f>VLOOKUP($C46,Delta_GIRR!$C$24:$F$502,4,0)*VLOOKUP(J$43,Delta_GIRR!$C$24:$F$502,4,0)</f>
        <v>486398.79051871394</v>
      </c>
      <c r="K46" s="14">
        <f>VLOOKUP($C46,Delta_GIRR!$C$24:$F$502,4,0)*VLOOKUP(K$43,Delta_GIRR!$C$24:$F$502,4,0)</f>
        <v>-4.0084532303859994</v>
      </c>
      <c r="L46" s="14">
        <f>VLOOKUP($C46,Delta_GIRR!$C$24:$F$502,4,0)*VLOOKUP(L$43,Delta_GIRR!$C$24:$F$502,4,0)</f>
        <v>71.846792594842967</v>
      </c>
      <c r="M46" s="14">
        <f>VLOOKUP($C46,Delta_GIRR!$C$24:$F$502,4,0)*VLOOKUP(M$43,Delta_GIRR!$C$24:$F$502,4,0)</f>
        <v>71.846792594842967</v>
      </c>
    </row>
    <row r="47" spans="3:13" x14ac:dyDescent="0.25">
      <c r="C47" s="70" t="s">
        <v>1135</v>
      </c>
      <c r="D47" s="73">
        <f>VLOOKUP($C47,Delta_GIRR!$C$24:$F$502,4,0)*VLOOKUP(D$43,Delta_GIRR!$C$24:$F$502,4,0)</f>
        <v>115575.09806303358</v>
      </c>
      <c r="E47" s="14">
        <f>VLOOKUP($C47,Delta_GIRR!$C$24:$F$502,4,0)*VLOOKUP(E$43,Delta_GIRR!$C$24:$F$502,4,0)</f>
        <v>10997257.901142173</v>
      </c>
      <c r="F47" s="14">
        <f>VLOOKUP($C47,Delta_GIRR!$C$24:$F$502,4,0)*VLOOKUP(F$43,Delta_GIRR!$C$24:$F$502,4,0)</f>
        <v>5294335.7746436177</v>
      </c>
      <c r="G47" s="5"/>
      <c r="H47" s="14">
        <f>VLOOKUP($C47,Delta_GIRR!$C$24:$F$502,4,0)*VLOOKUP(H$43,Delta_GIRR!$C$24:$F$502,4,0)</f>
        <v>-3014313.5529827881</v>
      </c>
      <c r="I47" s="14">
        <f>VLOOKUP($C47,Delta_GIRR!$C$24:$F$502,4,0)*VLOOKUP(I$43,Delta_GIRR!$C$24:$F$502,4,0)</f>
        <v>-4770612.6900072526</v>
      </c>
      <c r="J47" s="14">
        <f>VLOOKUP($C47,Delta_GIRR!$C$24:$F$502,4,0)*VLOOKUP(J$43,Delta_GIRR!$C$24:$F$502,4,0)</f>
        <v>1188835.4706119732</v>
      </c>
      <c r="K47" s="14">
        <f>VLOOKUP($C47,Delta_GIRR!$C$24:$F$502,4,0)*VLOOKUP(K$43,Delta_GIRR!$C$24:$F$502,4,0)</f>
        <v>-9.7972928293880646</v>
      </c>
      <c r="L47" s="14">
        <f>VLOOKUP($C47,Delta_GIRR!$C$24:$F$502,4,0)*VLOOKUP(L$43,Delta_GIRR!$C$24:$F$502,4,0)</f>
        <v>175.60490928721728</v>
      </c>
      <c r="M47" s="14">
        <f>VLOOKUP($C47,Delta_GIRR!$C$24:$F$502,4,0)*VLOOKUP(M$43,Delta_GIRR!$C$24:$F$502,4,0)</f>
        <v>175.60490928721728</v>
      </c>
    </row>
    <row r="48" spans="3:13" x14ac:dyDescent="0.25">
      <c r="C48" s="70" t="s">
        <v>63</v>
      </c>
      <c r="D48" s="73">
        <f>VLOOKUP($C48,Delta_GIRR!$C$24:$F$502,4,0)*VLOOKUP(D$43,Delta_GIRR!$C$24:$F$502,4,0)</f>
        <v>-26922.286855639333</v>
      </c>
      <c r="E48" s="14">
        <f>VLOOKUP($C48,Delta_GIRR!$C$24:$F$502,4,0)*VLOOKUP(E$43,Delta_GIRR!$C$24:$F$502,4,0)</f>
        <v>-2561722.5232940847</v>
      </c>
      <c r="F48" s="14">
        <f>VLOOKUP($C48,Delta_GIRR!$C$24:$F$502,4,0)*VLOOKUP(F$43,Delta_GIRR!$C$24:$F$502,4,0)</f>
        <v>-1233272.8141601174</v>
      </c>
      <c r="G48" s="14">
        <f>VLOOKUP($C48,Delta_GIRR!$C$24:$F$502,4,0)*VLOOKUP(G$43,Delta_GIRR!$C$24:$F$502,4,0)</f>
        <v>-3014313.5529827881</v>
      </c>
      <c r="H48" s="5"/>
      <c r="I48" s="14">
        <f>VLOOKUP($C48,Delta_GIRR!$C$24:$F$502,4,0)*VLOOKUP(I$43,Delta_GIRR!$C$24:$F$502,4,0)</f>
        <v>1111275.7459870877</v>
      </c>
      <c r="J48" s="14">
        <f>VLOOKUP($C48,Delta_GIRR!$C$24:$F$502,4,0)*VLOOKUP(J$43,Delta_GIRR!$C$24:$F$502,4,0)</f>
        <v>-276929.63363542774</v>
      </c>
      <c r="K48" s="14">
        <f>VLOOKUP($C48,Delta_GIRR!$C$24:$F$502,4,0)*VLOOKUP(K$43,Delta_GIRR!$C$24:$F$502,4,0)</f>
        <v>2.2822003388448655</v>
      </c>
      <c r="L48" s="14">
        <f>VLOOKUP($C48,Delta_GIRR!$C$24:$F$502,4,0)*VLOOKUP(L$43,Delta_GIRR!$C$24:$F$502,4,0)</f>
        <v>-40.905747174971474</v>
      </c>
      <c r="M48" s="14">
        <f>VLOOKUP($C48,Delta_GIRR!$C$24:$F$502,4,0)*VLOOKUP(M$43,Delta_GIRR!$C$24:$F$502,4,0)</f>
        <v>-40.905747174971474</v>
      </c>
    </row>
    <row r="49" spans="3:13" x14ac:dyDescent="0.25">
      <c r="C49" s="70" t="s">
        <v>64</v>
      </c>
      <c r="D49" s="73">
        <f>VLOOKUP($C49,Delta_GIRR!$C$24:$F$502,4,0)*VLOOKUP(D$43,Delta_GIRR!$C$24:$F$502,4,0)</f>
        <v>-42608.640760161099</v>
      </c>
      <c r="E49" s="14">
        <f>VLOOKUP($C49,Delta_GIRR!$C$24:$F$502,4,0)*VLOOKUP(E$43,Delta_GIRR!$C$24:$F$502,4,0)</f>
        <v>-4054318.0936870319</v>
      </c>
      <c r="F49" s="14">
        <f>VLOOKUP($C49,Delta_GIRR!$C$24:$F$502,4,0)*VLOOKUP(F$43,Delta_GIRR!$C$24:$F$502,4,0)</f>
        <v>-1951843.0428882483</v>
      </c>
      <c r="G49" s="14">
        <f>VLOOKUP($C49,Delta_GIRR!$C$24:$F$502,4,0)*VLOOKUP(G$43,Delta_GIRR!$C$24:$F$502,4,0)</f>
        <v>-4770612.6900072526</v>
      </c>
      <c r="H49" s="14">
        <f>VLOOKUP($C49,Delta_GIRR!$C$24:$F$502,4,0)*VLOOKUP(H$43,Delta_GIRR!$C$24:$F$502,4,0)</f>
        <v>1111275.7459870877</v>
      </c>
      <c r="I49" s="5"/>
      <c r="J49" s="14">
        <f>VLOOKUP($C49,Delta_GIRR!$C$24:$F$502,4,0)*VLOOKUP(J$43,Delta_GIRR!$C$24:$F$502,4,0)</f>
        <v>-438283.54324749124</v>
      </c>
      <c r="K49" s="14">
        <f>VLOOKUP($C49,Delta_GIRR!$C$24:$F$502,4,0)*VLOOKUP(K$43,Delta_GIRR!$C$24:$F$502,4,0)</f>
        <v>3.6119314418563193</v>
      </c>
      <c r="L49" s="14">
        <f>VLOOKUP($C49,Delta_GIRR!$C$24:$F$502,4,0)*VLOOKUP(L$43,Delta_GIRR!$C$24:$F$502,4,0)</f>
        <v>-64.739607587950729</v>
      </c>
      <c r="M49" s="14">
        <f>VLOOKUP($C49,Delta_GIRR!$C$24:$F$502,4,0)*VLOOKUP(M$43,Delta_GIRR!$C$24:$F$502,4,0)</f>
        <v>-64.739607587950729</v>
      </c>
    </row>
    <row r="50" spans="3:13" x14ac:dyDescent="0.25">
      <c r="C50" s="70" t="s">
        <v>65</v>
      </c>
      <c r="D50" s="73">
        <f>VLOOKUP($C50,Delta_GIRR!$C$24:$F$502,4,0)*VLOOKUP(D$43,Delta_GIRR!$C$24:$F$502,4,0)</f>
        <v>10618.062454817646</v>
      </c>
      <c r="E50" s="14">
        <f>VLOOKUP($C50,Delta_GIRR!$C$24:$F$502,4,0)*VLOOKUP(E$43,Delta_GIRR!$C$24:$F$502,4,0)</f>
        <v>1010335.0391481335</v>
      </c>
      <c r="F50" s="14">
        <f>VLOOKUP($C50,Delta_GIRR!$C$24:$F$502,4,0)*VLOOKUP(F$43,Delta_GIRR!$C$24:$F$502,4,0)</f>
        <v>486398.79051871394</v>
      </c>
      <c r="G50" s="14">
        <f>VLOOKUP($C50,Delta_GIRR!$C$24:$F$502,4,0)*VLOOKUP(G$43,Delta_GIRR!$C$24:$F$502,4,0)</f>
        <v>1188835.4706119732</v>
      </c>
      <c r="H50" s="14">
        <f>VLOOKUP($C50,Delta_GIRR!$C$24:$F$502,4,0)*VLOOKUP(H$43,Delta_GIRR!$C$24:$F$502,4,0)</f>
        <v>-276929.63363542774</v>
      </c>
      <c r="I50" s="14">
        <f>VLOOKUP($C50,Delta_GIRR!$C$24:$F$502,4,0)*VLOOKUP(I$43,Delta_GIRR!$C$24:$F$502,4,0)</f>
        <v>-438283.54324749124</v>
      </c>
      <c r="J50" s="5"/>
      <c r="K50" s="14">
        <f>VLOOKUP($C50,Delta_GIRR!$C$24:$F$502,4,0)*VLOOKUP(K$43,Delta_GIRR!$C$24:$F$502,4,0)</f>
        <v>-0.9000923978783345</v>
      </c>
      <c r="L50" s="14">
        <f>VLOOKUP($C50,Delta_GIRR!$C$24:$F$502,4,0)*VLOOKUP(L$43,Delta_GIRR!$C$24:$F$502,4,0)</f>
        <v>16.133093767026992</v>
      </c>
      <c r="M50" s="14">
        <f>VLOOKUP($C50,Delta_GIRR!$C$24:$F$502,4,0)*VLOOKUP(M$43,Delta_GIRR!$C$24:$F$502,4,0)</f>
        <v>16.133093767026992</v>
      </c>
    </row>
    <row r="51" spans="3:13" x14ac:dyDescent="0.25">
      <c r="C51" s="70" t="s">
        <v>1134</v>
      </c>
      <c r="D51" s="73">
        <f>VLOOKUP($C51,Delta_GIRR!$C$24:$F$502,4,0)*VLOOKUP(D$43,Delta_GIRR!$C$24:$F$502,4,0)</f>
        <v>-8.7504343302466606E-2</v>
      </c>
      <c r="E51" s="14">
        <f>VLOOKUP($C51,Delta_GIRR!$C$24:$F$502,4,0)*VLOOKUP(E$43,Delta_GIRR!$C$24:$F$502,4,0)</f>
        <v>-8.3262558015955506</v>
      </c>
      <c r="F51" s="14">
        <f>VLOOKUP($C51,Delta_GIRR!$C$24:$F$502,4,0)*VLOOKUP(F$43,Delta_GIRR!$C$24:$F$502,4,0)</f>
        <v>-4.0084532303859994</v>
      </c>
      <c r="G51" s="14">
        <f>VLOOKUP($C51,Delta_GIRR!$C$24:$F$502,4,0)*VLOOKUP(G$43,Delta_GIRR!$C$24:$F$502,4,0)</f>
        <v>-9.7972928293880646</v>
      </c>
      <c r="H51" s="14">
        <f>VLOOKUP($C51,Delta_GIRR!$C$24:$F$502,4,0)*VLOOKUP(H$43,Delta_GIRR!$C$24:$F$502,4,0)</f>
        <v>2.2822003388448655</v>
      </c>
      <c r="I51" s="14">
        <f>VLOOKUP($C51,Delta_GIRR!$C$24:$F$502,4,0)*VLOOKUP(I$43,Delta_GIRR!$C$24:$F$502,4,0)</f>
        <v>3.6119314418563193</v>
      </c>
      <c r="J51" s="14">
        <f>VLOOKUP($C51,Delta_GIRR!$C$24:$F$502,4,0)*VLOOKUP(J$43,Delta_GIRR!$C$24:$F$502,4,0)</f>
        <v>-0.9000923978783345</v>
      </c>
      <c r="K51" s="5"/>
      <c r="L51" s="14">
        <f>VLOOKUP($C51,Delta_GIRR!$C$24:$F$502,4,0)*VLOOKUP(L$43,Delta_GIRR!$C$24:$F$502,4,0)</f>
        <v>-1.3295417893123128E-4</v>
      </c>
      <c r="M51" s="14">
        <f>VLOOKUP($C51,Delta_GIRR!$C$24:$F$502,4,0)*VLOOKUP(M$43,Delta_GIRR!$C$24:$F$502,4,0)</f>
        <v>-1.3295417893123128E-4</v>
      </c>
    </row>
    <row r="52" spans="3:13" x14ac:dyDescent="0.25">
      <c r="C52" s="70" t="s">
        <v>1136</v>
      </c>
      <c r="D52" s="73">
        <f>VLOOKUP($C52,Delta_GIRR!$C$24:$F$502,4,0)*VLOOKUP(D$43,Delta_GIRR!$C$24:$F$502,4,0)</f>
        <v>1.5684120639708321</v>
      </c>
      <c r="E52" s="14">
        <f>VLOOKUP($C52,Delta_GIRR!$C$24:$F$502,4,0)*VLOOKUP(E$43,Delta_GIRR!$C$24:$F$502,4,0)</f>
        <v>149.23830696940365</v>
      </c>
      <c r="F52" s="14">
        <f>VLOOKUP($C52,Delta_GIRR!$C$24:$F$502,4,0)*VLOOKUP(F$43,Delta_GIRR!$C$24:$F$502,4,0)</f>
        <v>71.846792594842967</v>
      </c>
      <c r="G52" s="14">
        <f>VLOOKUP($C52,Delta_GIRR!$C$24:$F$502,4,0)*VLOOKUP(G$43,Delta_GIRR!$C$24:$F$502,4,0)</f>
        <v>175.60490928721728</v>
      </c>
      <c r="H52" s="14">
        <f>VLOOKUP($C52,Delta_GIRR!$C$24:$F$502,4,0)*VLOOKUP(H$43,Delta_GIRR!$C$24:$F$502,4,0)</f>
        <v>-40.905747174971474</v>
      </c>
      <c r="I52" s="14">
        <f>VLOOKUP($C52,Delta_GIRR!$C$24:$F$502,4,0)*VLOOKUP(I$43,Delta_GIRR!$C$24:$F$502,4,0)</f>
        <v>-64.739607587950729</v>
      </c>
      <c r="J52" s="14">
        <f>VLOOKUP($C52,Delta_GIRR!$C$24:$F$502,4,0)*VLOOKUP(J$43,Delta_GIRR!$C$24:$F$502,4,0)</f>
        <v>16.133093767026992</v>
      </c>
      <c r="K52" s="14">
        <f>VLOOKUP($C52,Delta_GIRR!$C$24:$F$502,4,0)*VLOOKUP(K$43,Delta_GIRR!$C$24:$F$502,4,0)</f>
        <v>-1.3295417893123128E-4</v>
      </c>
      <c r="L52" s="5"/>
      <c r="M52" s="14">
        <f>VLOOKUP($C52,Delta_GIRR!$C$24:$F$502,4,0)*VLOOKUP(M$43,Delta_GIRR!$C$24:$F$502,4,0)</f>
        <v>2.3830467188387175E-3</v>
      </c>
    </row>
    <row r="53" spans="3:13" x14ac:dyDescent="0.25">
      <c r="C53" s="68" t="s">
        <v>1137</v>
      </c>
      <c r="D53" s="73">
        <f>VLOOKUP($C53,Delta_GIRR!$C$24:$F$502,4,0)*VLOOKUP(D$43,Delta_GIRR!$C$24:$F$502,4,0)</f>
        <v>1.5684120639708321</v>
      </c>
      <c r="E53" s="14">
        <f>VLOOKUP($C53,Delta_GIRR!$C$24:$F$502,4,0)*VLOOKUP(E$43,Delta_GIRR!$C$24:$F$502,4,0)</f>
        <v>149.23830696940365</v>
      </c>
      <c r="F53" s="14">
        <f>VLOOKUP($C53,Delta_GIRR!$C$24:$F$502,4,0)*VLOOKUP(F$43,Delta_GIRR!$C$24:$F$502,4,0)</f>
        <v>71.846792594842967</v>
      </c>
      <c r="G53" s="14">
        <f>VLOOKUP($C53,Delta_GIRR!$C$24:$F$502,4,0)*VLOOKUP(G$43,Delta_GIRR!$C$24:$F$502,4,0)</f>
        <v>175.60490928721728</v>
      </c>
      <c r="H53" s="14">
        <f>VLOOKUP($C53,Delta_GIRR!$C$24:$F$502,4,0)*VLOOKUP(H$43,Delta_GIRR!$C$24:$F$502,4,0)</f>
        <v>-40.905747174971474</v>
      </c>
      <c r="I53" s="14">
        <f>VLOOKUP($C53,Delta_GIRR!$C$24:$F$502,4,0)*VLOOKUP(I$43,Delta_GIRR!$C$24:$F$502,4,0)</f>
        <v>-64.739607587950729</v>
      </c>
      <c r="J53" s="14">
        <f>VLOOKUP($C53,Delta_GIRR!$C$24:$F$502,4,0)*VLOOKUP(J$43,Delta_GIRR!$C$24:$F$502,4,0)</f>
        <v>16.133093767026992</v>
      </c>
      <c r="K53" s="14">
        <f>VLOOKUP($C53,Delta_GIRR!$C$24:$F$502,4,0)*VLOOKUP(K$43,Delta_GIRR!$C$24:$F$502,4,0)</f>
        <v>-1.3295417893123128E-4</v>
      </c>
      <c r="L53" s="14">
        <f>VLOOKUP($C53,Delta_GIRR!$C$24:$F$502,4,0)*VLOOKUP(L$43,Delta_GIRR!$C$24:$F$502,4,0)</f>
        <v>2.3830467188387175E-3</v>
      </c>
      <c r="M53" s="5"/>
    </row>
    <row r="54" spans="3:13" ht="15.75" thickBot="1" x14ac:dyDescent="0.3"/>
    <row r="55" spans="3:13" ht="30.75" customHeight="1" thickTop="1" thickBot="1" x14ac:dyDescent="0.3">
      <c r="C55" s="119"/>
      <c r="D55" s="122" t="s">
        <v>1133</v>
      </c>
      <c r="E55" s="123" t="s">
        <v>61</v>
      </c>
      <c r="F55" s="123" t="s">
        <v>62</v>
      </c>
      <c r="G55" s="123" t="s">
        <v>1135</v>
      </c>
      <c r="H55" s="124" t="s">
        <v>63</v>
      </c>
      <c r="I55" s="124" t="s">
        <v>64</v>
      </c>
      <c r="J55" s="124" t="s">
        <v>65</v>
      </c>
      <c r="K55" s="124" t="s">
        <v>1134</v>
      </c>
      <c r="L55" s="124" t="s">
        <v>1136</v>
      </c>
      <c r="M55" s="124" t="s">
        <v>1137</v>
      </c>
    </row>
    <row r="56" spans="3:13" ht="15.75" thickTop="1" x14ac:dyDescent="0.25">
      <c r="C56" s="70" t="s">
        <v>1133</v>
      </c>
      <c r="D56" s="61">
        <f>D44*D18</f>
        <v>0</v>
      </c>
      <c r="E56" s="71">
        <f t="shared" ref="E56:M56" si="2">E44*E18</f>
        <v>95318.916411853003</v>
      </c>
      <c r="F56" s="71">
        <f t="shared" si="2"/>
        <v>43216.391301507996</v>
      </c>
      <c r="G56" s="71">
        <f t="shared" si="2"/>
        <v>93683.353716354512</v>
      </c>
      <c r="H56" s="71">
        <f t="shared" si="2"/>
        <v>-19355.070978781503</v>
      </c>
      <c r="I56" s="71">
        <f t="shared" si="2"/>
        <v>-24096.270258281082</v>
      </c>
      <c r="J56" s="71">
        <f t="shared" si="2"/>
        <v>4247.2249819270583</v>
      </c>
      <c r="K56" s="71">
        <f t="shared" si="2"/>
        <v>-3.5001737320986645E-2</v>
      </c>
      <c r="L56" s="71">
        <f t="shared" si="2"/>
        <v>0.62736482558833284</v>
      </c>
      <c r="M56" s="71">
        <f t="shared" si="2"/>
        <v>0.62736482558833284</v>
      </c>
    </row>
    <row r="57" spans="3:13" x14ac:dyDescent="0.25">
      <c r="C57" s="70" t="s">
        <v>61</v>
      </c>
      <c r="D57" s="73">
        <f t="shared" ref="D57:M65" si="3">D45*D19</f>
        <v>95318.916411853003</v>
      </c>
      <c r="E57" s="5">
        <f t="shared" si="3"/>
        <v>0</v>
      </c>
      <c r="F57" s="14">
        <f t="shared" si="3"/>
        <v>4366428.0421748497</v>
      </c>
      <c r="G57" s="14">
        <f t="shared" si="3"/>
        <v>10050736.948324244</v>
      </c>
      <c r="H57" s="14">
        <f t="shared" si="3"/>
        <v>-2204895.0091869445</v>
      </c>
      <c r="I57" s="14">
        <f t="shared" si="3"/>
        <v>-3094983.2962395609</v>
      </c>
      <c r="J57" s="14">
        <f t="shared" si="3"/>
        <v>571370.16624776216</v>
      </c>
      <c r="K57" s="14">
        <f t="shared" si="3"/>
        <v>-3.4882977675105984</v>
      </c>
      <c r="L57" s="14">
        <f t="shared" si="3"/>
        <v>59.695322787761462</v>
      </c>
      <c r="M57" s="14">
        <f t="shared" si="3"/>
        <v>59.695322787761462</v>
      </c>
    </row>
    <row r="58" spans="3:13" x14ac:dyDescent="0.25">
      <c r="C58" s="70" t="s">
        <v>62</v>
      </c>
      <c r="D58" s="73">
        <f t="shared" si="3"/>
        <v>43216.391301507996</v>
      </c>
      <c r="E58" s="14">
        <f t="shared" si="3"/>
        <v>4366428.0421748497</v>
      </c>
      <c r="F58" s="5">
        <f t="shared" si="3"/>
        <v>0</v>
      </c>
      <c r="G58" s="14">
        <f t="shared" si="3"/>
        <v>5137864.5056089796</v>
      </c>
      <c r="H58" s="14">
        <f t="shared" si="3"/>
        <v>-1161452.5966096369</v>
      </c>
      <c r="I58" s="14">
        <f t="shared" si="3"/>
        <v>-1731129.4840017906</v>
      </c>
      <c r="J58" s="14">
        <f t="shared" si="3"/>
        <v>371306.86275223282</v>
      </c>
      <c r="K58" s="14">
        <f t="shared" si="3"/>
        <v>-2.633741447402512</v>
      </c>
      <c r="L58" s="14">
        <f t="shared" si="3"/>
        <v>40.631188901353219</v>
      </c>
      <c r="M58" s="14">
        <f t="shared" si="3"/>
        <v>30.100325066083258</v>
      </c>
    </row>
    <row r="59" spans="3:13" x14ac:dyDescent="0.25">
      <c r="C59" s="70" t="s">
        <v>1135</v>
      </c>
      <c r="D59" s="73">
        <f t="shared" si="3"/>
        <v>93683.353716354512</v>
      </c>
      <c r="E59" s="14">
        <f t="shared" si="3"/>
        <v>10050736.948324244</v>
      </c>
      <c r="F59" s="14">
        <f t="shared" si="3"/>
        <v>5137864.5056089796</v>
      </c>
      <c r="G59" s="5">
        <f t="shared" si="3"/>
        <v>0</v>
      </c>
      <c r="H59" s="14">
        <f t="shared" si="3"/>
        <v>-2969436.2707506735</v>
      </c>
      <c r="I59" s="14">
        <f t="shared" si="3"/>
        <v>-4560693.7184479646</v>
      </c>
      <c r="J59" s="14">
        <f t="shared" si="3"/>
        <v>1054402.4747800187</v>
      </c>
      <c r="K59" s="14">
        <f t="shared" si="3"/>
        <v>-8.0615520951442097</v>
      </c>
      <c r="L59" s="14">
        <f t="shared" si="3"/>
        <v>134.05318685474489</v>
      </c>
      <c r="M59" s="14">
        <f t="shared" si="3"/>
        <v>115.38064719107764</v>
      </c>
    </row>
    <row r="60" spans="3:13" x14ac:dyDescent="0.25">
      <c r="C60" s="70" t="s">
        <v>63</v>
      </c>
      <c r="D60" s="73">
        <f t="shared" si="3"/>
        <v>-19355.070978781503</v>
      </c>
      <c r="E60" s="14">
        <f t="shared" si="3"/>
        <v>-2204895.0091869445</v>
      </c>
      <c r="F60" s="14">
        <f t="shared" si="3"/>
        <v>-1161452.5966096369</v>
      </c>
      <c r="G60" s="14">
        <f t="shared" si="3"/>
        <v>-2969436.2707506735</v>
      </c>
      <c r="H60" s="5">
        <f t="shared" si="3"/>
        <v>0</v>
      </c>
      <c r="I60" s="14">
        <f t="shared" si="3"/>
        <v>1089271.011894518</v>
      </c>
      <c r="J60" s="14">
        <f t="shared" si="3"/>
        <v>-258207.47895049126</v>
      </c>
      <c r="K60" s="14">
        <f t="shared" si="3"/>
        <v>2.0241301212043328</v>
      </c>
      <c r="L60" s="14">
        <f t="shared" si="3"/>
        <v>-34.510739688110348</v>
      </c>
      <c r="M60" s="14">
        <f t="shared" si="3"/>
        <v>-31.226608593900888</v>
      </c>
    </row>
    <row r="61" spans="3:13" x14ac:dyDescent="0.25">
      <c r="C61" s="70" t="s">
        <v>64</v>
      </c>
      <c r="D61" s="73">
        <f t="shared" si="3"/>
        <v>-24096.270258281082</v>
      </c>
      <c r="E61" s="14">
        <f t="shared" si="3"/>
        <v>-3094983.2962395609</v>
      </c>
      <c r="F61" s="14">
        <f t="shared" si="3"/>
        <v>-1731129.4840017906</v>
      </c>
      <c r="G61" s="14">
        <f t="shared" si="3"/>
        <v>-4560693.7184479646</v>
      </c>
      <c r="H61" s="14">
        <f t="shared" si="3"/>
        <v>1089271.011894518</v>
      </c>
      <c r="I61" s="5">
        <f t="shared" si="3"/>
        <v>0</v>
      </c>
      <c r="J61" s="14">
        <f t="shared" si="3"/>
        <v>-425330.30697234231</v>
      </c>
      <c r="K61" s="14">
        <f t="shared" si="3"/>
        <v>3.4015889296780997</v>
      </c>
      <c r="L61" s="14">
        <f t="shared" si="3"/>
        <v>-59.167546296850006</v>
      </c>
      <c r="M61" s="14">
        <f t="shared" si="3"/>
        <v>-55.721896641577388</v>
      </c>
    </row>
    <row r="62" spans="3:13" x14ac:dyDescent="0.25">
      <c r="C62" s="70" t="s">
        <v>65</v>
      </c>
      <c r="D62" s="73">
        <f t="shared" si="3"/>
        <v>4247.2249819270583</v>
      </c>
      <c r="E62" s="14">
        <f t="shared" si="3"/>
        <v>571370.16624776216</v>
      </c>
      <c r="F62" s="14">
        <f t="shared" si="3"/>
        <v>371306.86275223282</v>
      </c>
      <c r="G62" s="14">
        <f t="shared" si="3"/>
        <v>1054402.4747800187</v>
      </c>
      <c r="H62" s="14">
        <f t="shared" si="3"/>
        <v>-258207.47895049126</v>
      </c>
      <c r="I62" s="14">
        <f t="shared" si="3"/>
        <v>-425330.30697234231</v>
      </c>
      <c r="J62" s="5">
        <f t="shared" si="3"/>
        <v>0</v>
      </c>
      <c r="K62" s="14">
        <f t="shared" si="3"/>
        <v>-0.88669176789589765</v>
      </c>
      <c r="L62" s="14">
        <f t="shared" si="3"/>
        <v>15.65628878853062</v>
      </c>
      <c r="M62" s="14">
        <f t="shared" si="3"/>
        <v>15.193575526775126</v>
      </c>
    </row>
    <row r="63" spans="3:13" x14ac:dyDescent="0.25">
      <c r="C63" s="70" t="s">
        <v>1134</v>
      </c>
      <c r="D63" s="73">
        <f t="shared" si="3"/>
        <v>-3.5001737320986645E-2</v>
      </c>
      <c r="E63" s="14">
        <f t="shared" si="3"/>
        <v>-3.4882977675105984</v>
      </c>
      <c r="F63" s="14">
        <f t="shared" si="3"/>
        <v>-2.633741447402512</v>
      </c>
      <c r="G63" s="14">
        <f t="shared" si="3"/>
        <v>-8.0615520951442097</v>
      </c>
      <c r="H63" s="14">
        <f t="shared" si="3"/>
        <v>2.0241301212043328</v>
      </c>
      <c r="I63" s="14">
        <f t="shared" si="3"/>
        <v>3.4015889296780997</v>
      </c>
      <c r="J63" s="14">
        <f t="shared" si="3"/>
        <v>-0.88669176789589765</v>
      </c>
      <c r="K63" s="5">
        <f t="shared" si="3"/>
        <v>0</v>
      </c>
      <c r="L63" s="14">
        <f t="shared" si="3"/>
        <v>-1.3163126274712267E-4</v>
      </c>
      <c r="M63" s="14">
        <f t="shared" si="3"/>
        <v>-1.2902478911042256E-4</v>
      </c>
    </row>
    <row r="64" spans="3:13" x14ac:dyDescent="0.25">
      <c r="C64" s="70" t="s">
        <v>1136</v>
      </c>
      <c r="D64" s="73">
        <f t="shared" si="3"/>
        <v>0.62736482558833284</v>
      </c>
      <c r="E64" s="14">
        <f t="shared" si="3"/>
        <v>59.695322787761462</v>
      </c>
      <c r="F64" s="14">
        <f t="shared" si="3"/>
        <v>40.631188901353219</v>
      </c>
      <c r="G64" s="14">
        <f t="shared" si="3"/>
        <v>134.05318685474489</v>
      </c>
      <c r="H64" s="14">
        <f t="shared" si="3"/>
        <v>-34.510739688110348</v>
      </c>
      <c r="I64" s="14">
        <f t="shared" si="3"/>
        <v>-59.167546296850006</v>
      </c>
      <c r="J64" s="14">
        <f t="shared" si="3"/>
        <v>15.65628878853062</v>
      </c>
      <c r="K64" s="14">
        <f t="shared" si="3"/>
        <v>-1.3163126274712267E-4</v>
      </c>
      <c r="L64" s="5">
        <f t="shared" si="3"/>
        <v>0</v>
      </c>
      <c r="M64" s="14">
        <f t="shared" si="3"/>
        <v>2.3475677753599235E-3</v>
      </c>
    </row>
    <row r="65" spans="3:13" x14ac:dyDescent="0.25">
      <c r="C65" s="68" t="s">
        <v>1137</v>
      </c>
      <c r="D65" s="73">
        <f t="shared" si="3"/>
        <v>0.62736482558833284</v>
      </c>
      <c r="E65" s="14">
        <f t="shared" si="3"/>
        <v>59.695322787761462</v>
      </c>
      <c r="F65" s="14">
        <f t="shared" si="3"/>
        <v>30.100325066083258</v>
      </c>
      <c r="G65" s="14">
        <f t="shared" si="3"/>
        <v>115.38064719107764</v>
      </c>
      <c r="H65" s="14">
        <f t="shared" si="3"/>
        <v>-31.226608593900888</v>
      </c>
      <c r="I65" s="14">
        <f t="shared" si="3"/>
        <v>-55.721896641577388</v>
      </c>
      <c r="J65" s="14">
        <f t="shared" si="3"/>
        <v>15.193575526775126</v>
      </c>
      <c r="K65" s="14">
        <f t="shared" si="3"/>
        <v>-1.2902478911042256E-4</v>
      </c>
      <c r="L65" s="14">
        <f t="shared" si="3"/>
        <v>2.3475677753599235E-3</v>
      </c>
      <c r="M65" s="5">
        <f t="shared" si="3"/>
        <v>0</v>
      </c>
    </row>
  </sheetData>
  <mergeCells count="2">
    <mergeCell ref="E9:E15"/>
    <mergeCell ref="C9:D14"/>
  </mergeCells>
  <hyperlinks>
    <hyperlink ref="A3" location="'Bucket_Curvature'!A1" display="'Bucket_Curvature'!A1" xr:uid="{00000000-0004-0000-0E00-000000000000}"/>
    <hyperlink ref="A4" location="Bucket!A1" display="One level Up" xr:uid="{00000000-0004-0000-0E00-000001000000}"/>
    <hyperlink ref="A5" location="'Delta_GIRR_USD'!A1" display="'Delta_GIRR_USD'!A1" xr:uid="{00000000-0004-0000-0E00-000002000000}"/>
    <hyperlink ref="D32" location="Delta_GIRR!$C$24:$F$502" display="Delta_GIRR!$C$24:$F$502" xr:uid="{00000000-0004-0000-0E00-000003000000}"/>
    <hyperlink ref="D33" location="Delta_GIRR!$C$24:$F$502" display="Delta_GIRR!$C$24:$F$502" xr:uid="{00000000-0004-0000-0E00-000004000000}"/>
    <hyperlink ref="D34" location="Delta_GIRR!$C$24:$F$502" display="Delta_GIRR!$C$24:$F$502" xr:uid="{00000000-0004-0000-0E00-000005000000}"/>
    <hyperlink ref="D35" location="Delta_GIRR!$C$24:$F$502" display="Delta_GIRR!$C$24:$F$502" xr:uid="{00000000-0004-0000-0E00-000006000000}"/>
    <hyperlink ref="D36" location="Delta_GIRR!$C$24:$F$502" display="Delta_GIRR!$C$24:$F$502" xr:uid="{00000000-0004-0000-0E00-000007000000}"/>
    <hyperlink ref="D37" location="Delta_GIRR!$C$24:$F$502" display="Delta_GIRR!$C$24:$F$502" xr:uid="{00000000-0004-0000-0E00-000008000000}"/>
    <hyperlink ref="D38" location="Delta_GIRR!$C$24:$F$502" display="Delta_GIRR!$C$24:$F$502" xr:uid="{00000000-0004-0000-0E00-000009000000}"/>
    <hyperlink ref="D39" location="Delta_GIRR!$C$24:$F$502" display="Delta_GIRR!$C$24:$F$502" xr:uid="{00000000-0004-0000-0E00-00000A000000}"/>
    <hyperlink ref="D40" location="Delta_GIRR!$C$24:$F$502" display="Delta_GIRR!$C$24:$F$502" xr:uid="{00000000-0004-0000-0E00-00000B000000}"/>
    <hyperlink ref="D41" location="Delta_GIRR!$C$24:$F$502" display="Delta_GIRR!$C$24:$F$502" xr:uid="{00000000-0004-0000-0E00-00000C000000}"/>
    <hyperlink ref="E44" location="Delta_GIRR!$C$24:$F$502" display="Delta_GIRR!$C$24:$F$502" xr:uid="{00000000-0004-0000-0E00-00000D000000}"/>
    <hyperlink ref="F44" location="Delta_GIRR!$C$24:$F$502" display="Delta_GIRR!$C$24:$F$502" xr:uid="{00000000-0004-0000-0E00-00000E000000}"/>
    <hyperlink ref="G44" location="Delta_GIRR!$C$24:$F$502" display="Delta_GIRR!$C$24:$F$502" xr:uid="{00000000-0004-0000-0E00-00000F000000}"/>
    <hyperlink ref="H44" location="Delta_GIRR!$C$24:$F$502" display="Delta_GIRR!$C$24:$F$502" xr:uid="{00000000-0004-0000-0E00-000010000000}"/>
    <hyperlink ref="I44" location="Delta_GIRR!$C$24:$F$502" display="Delta_GIRR!$C$24:$F$502" xr:uid="{00000000-0004-0000-0E00-000011000000}"/>
    <hyperlink ref="J44" location="Delta_GIRR!$C$24:$F$502" display="Delta_GIRR!$C$24:$F$502" xr:uid="{00000000-0004-0000-0E00-000012000000}"/>
    <hyperlink ref="K44" location="Delta_GIRR!$C$24:$F$502" display="Delta_GIRR!$C$24:$F$502" xr:uid="{00000000-0004-0000-0E00-000013000000}"/>
    <hyperlink ref="L44" location="Delta_GIRR!$C$24:$F$502" display="Delta_GIRR!$C$24:$F$502" xr:uid="{00000000-0004-0000-0E00-000014000000}"/>
    <hyperlink ref="M44" location="Delta_GIRR!$C$24:$F$502" display="Delta_GIRR!$C$24:$F$502" xr:uid="{00000000-0004-0000-0E00-000015000000}"/>
    <hyperlink ref="D45" location="Delta_GIRR!$C$24:$F$502" display="Delta_GIRR!$C$24:$F$502" xr:uid="{00000000-0004-0000-0E00-000016000000}"/>
    <hyperlink ref="F45" location="Delta_GIRR!$C$24:$F$502" display="Delta_GIRR!$C$24:$F$502" xr:uid="{00000000-0004-0000-0E00-000017000000}"/>
    <hyperlink ref="G45" location="Delta_GIRR!$C$24:$F$502" display="Delta_GIRR!$C$24:$F$502" xr:uid="{00000000-0004-0000-0E00-000018000000}"/>
    <hyperlink ref="H45" location="Delta_GIRR!$C$24:$F$502" display="Delta_GIRR!$C$24:$F$502" xr:uid="{00000000-0004-0000-0E00-000019000000}"/>
    <hyperlink ref="I45" location="Delta_GIRR!$C$24:$F$502" display="Delta_GIRR!$C$24:$F$502" xr:uid="{00000000-0004-0000-0E00-00001A000000}"/>
    <hyperlink ref="J45" location="Delta_GIRR!$C$24:$F$502" display="Delta_GIRR!$C$24:$F$502" xr:uid="{00000000-0004-0000-0E00-00001B000000}"/>
    <hyperlink ref="K45" location="Delta_GIRR!$C$24:$F$502" display="Delta_GIRR!$C$24:$F$502" xr:uid="{00000000-0004-0000-0E00-00001C000000}"/>
    <hyperlink ref="L45" location="Delta_GIRR!$C$24:$F$502" display="Delta_GIRR!$C$24:$F$502" xr:uid="{00000000-0004-0000-0E00-00001D000000}"/>
    <hyperlink ref="M45" location="Delta_GIRR!$C$24:$F$502" display="Delta_GIRR!$C$24:$F$502" xr:uid="{00000000-0004-0000-0E00-00001E000000}"/>
    <hyperlink ref="D46" location="Delta_GIRR!$C$24:$F$502" display="Delta_GIRR!$C$24:$F$502" xr:uid="{00000000-0004-0000-0E00-00001F000000}"/>
    <hyperlink ref="E46" location="Delta_GIRR!$C$24:$F$502" display="Delta_GIRR!$C$24:$F$502" xr:uid="{00000000-0004-0000-0E00-000020000000}"/>
    <hyperlink ref="G46" location="Delta_GIRR!$C$24:$F$502" display="Delta_GIRR!$C$24:$F$502" xr:uid="{00000000-0004-0000-0E00-000021000000}"/>
    <hyperlink ref="H46" location="Delta_GIRR!$C$24:$F$502" display="Delta_GIRR!$C$24:$F$502" xr:uid="{00000000-0004-0000-0E00-000022000000}"/>
    <hyperlink ref="I46" location="Delta_GIRR!$C$24:$F$502" display="Delta_GIRR!$C$24:$F$502" xr:uid="{00000000-0004-0000-0E00-000023000000}"/>
    <hyperlink ref="J46" location="Delta_GIRR!$C$24:$F$502" display="Delta_GIRR!$C$24:$F$502" xr:uid="{00000000-0004-0000-0E00-000024000000}"/>
    <hyperlink ref="K46" location="Delta_GIRR!$C$24:$F$502" display="Delta_GIRR!$C$24:$F$502" xr:uid="{00000000-0004-0000-0E00-000025000000}"/>
    <hyperlink ref="L46" location="Delta_GIRR!$C$24:$F$502" display="Delta_GIRR!$C$24:$F$502" xr:uid="{00000000-0004-0000-0E00-000026000000}"/>
    <hyperlink ref="M46" location="Delta_GIRR!$C$24:$F$502" display="Delta_GIRR!$C$24:$F$502" xr:uid="{00000000-0004-0000-0E00-000027000000}"/>
    <hyperlink ref="D47" location="Delta_GIRR!$C$24:$F$502" display="Delta_GIRR!$C$24:$F$502" xr:uid="{00000000-0004-0000-0E00-000028000000}"/>
    <hyperlink ref="E47" location="Delta_GIRR!$C$24:$F$502" display="Delta_GIRR!$C$24:$F$502" xr:uid="{00000000-0004-0000-0E00-000029000000}"/>
    <hyperlink ref="F47" location="Delta_GIRR!$C$24:$F$502" display="Delta_GIRR!$C$24:$F$502" xr:uid="{00000000-0004-0000-0E00-00002A000000}"/>
    <hyperlink ref="H47" location="Delta_GIRR!$C$24:$F$502" display="Delta_GIRR!$C$24:$F$502" xr:uid="{00000000-0004-0000-0E00-00002B000000}"/>
    <hyperlink ref="I47" location="Delta_GIRR!$C$24:$F$502" display="Delta_GIRR!$C$24:$F$502" xr:uid="{00000000-0004-0000-0E00-00002C000000}"/>
    <hyperlink ref="J47" location="Delta_GIRR!$C$24:$F$502" display="Delta_GIRR!$C$24:$F$502" xr:uid="{00000000-0004-0000-0E00-00002D000000}"/>
    <hyperlink ref="K47" location="Delta_GIRR!$C$24:$F$502" display="Delta_GIRR!$C$24:$F$502" xr:uid="{00000000-0004-0000-0E00-00002E000000}"/>
    <hyperlink ref="L47" location="Delta_GIRR!$C$24:$F$502" display="Delta_GIRR!$C$24:$F$502" xr:uid="{00000000-0004-0000-0E00-00002F000000}"/>
    <hyperlink ref="M47" location="Delta_GIRR!$C$24:$F$502" display="Delta_GIRR!$C$24:$F$502" xr:uid="{00000000-0004-0000-0E00-000030000000}"/>
    <hyperlink ref="D48" location="Delta_GIRR!$C$24:$F$502" display="Delta_GIRR!$C$24:$F$502" xr:uid="{00000000-0004-0000-0E00-000031000000}"/>
    <hyperlink ref="E48" location="Delta_GIRR!$C$24:$F$502" display="Delta_GIRR!$C$24:$F$502" xr:uid="{00000000-0004-0000-0E00-000032000000}"/>
    <hyperlink ref="F48" location="Delta_GIRR!$C$24:$F$502" display="Delta_GIRR!$C$24:$F$502" xr:uid="{00000000-0004-0000-0E00-000033000000}"/>
    <hyperlink ref="G48" location="Delta_GIRR!$C$24:$F$502" display="Delta_GIRR!$C$24:$F$502" xr:uid="{00000000-0004-0000-0E00-000034000000}"/>
    <hyperlink ref="I48" location="Delta_GIRR!$C$24:$F$502" display="Delta_GIRR!$C$24:$F$502" xr:uid="{00000000-0004-0000-0E00-000035000000}"/>
    <hyperlink ref="J48" location="Delta_GIRR!$C$24:$F$502" display="Delta_GIRR!$C$24:$F$502" xr:uid="{00000000-0004-0000-0E00-000036000000}"/>
    <hyperlink ref="K48" location="Delta_GIRR!$C$24:$F$502" display="Delta_GIRR!$C$24:$F$502" xr:uid="{00000000-0004-0000-0E00-000037000000}"/>
    <hyperlink ref="L48" location="Delta_GIRR!$C$24:$F$502" display="Delta_GIRR!$C$24:$F$502" xr:uid="{00000000-0004-0000-0E00-000038000000}"/>
    <hyperlink ref="M48" location="Delta_GIRR!$C$24:$F$502" display="Delta_GIRR!$C$24:$F$502" xr:uid="{00000000-0004-0000-0E00-000039000000}"/>
    <hyperlink ref="D49" location="Delta_GIRR!$C$24:$F$502" display="Delta_GIRR!$C$24:$F$502" xr:uid="{00000000-0004-0000-0E00-00003A000000}"/>
    <hyperlink ref="E49" location="Delta_GIRR!$C$24:$F$502" display="Delta_GIRR!$C$24:$F$502" xr:uid="{00000000-0004-0000-0E00-00003B000000}"/>
    <hyperlink ref="F49" location="Delta_GIRR!$C$24:$F$502" display="Delta_GIRR!$C$24:$F$502" xr:uid="{00000000-0004-0000-0E00-00003C000000}"/>
    <hyperlink ref="G49" location="Delta_GIRR!$C$24:$F$502" display="Delta_GIRR!$C$24:$F$502" xr:uid="{00000000-0004-0000-0E00-00003D000000}"/>
    <hyperlink ref="H49" location="Delta_GIRR!$C$24:$F$502" display="Delta_GIRR!$C$24:$F$502" xr:uid="{00000000-0004-0000-0E00-00003E000000}"/>
    <hyperlink ref="J49" location="Delta_GIRR!$C$24:$F$502" display="Delta_GIRR!$C$24:$F$502" xr:uid="{00000000-0004-0000-0E00-00003F000000}"/>
    <hyperlink ref="K49" location="Delta_GIRR!$C$24:$F$502" display="Delta_GIRR!$C$24:$F$502" xr:uid="{00000000-0004-0000-0E00-000040000000}"/>
    <hyperlink ref="L49" location="Delta_GIRR!$C$24:$F$502" display="Delta_GIRR!$C$24:$F$502" xr:uid="{00000000-0004-0000-0E00-000041000000}"/>
    <hyperlink ref="M49" location="Delta_GIRR!$C$24:$F$502" display="Delta_GIRR!$C$24:$F$502" xr:uid="{00000000-0004-0000-0E00-000042000000}"/>
    <hyperlink ref="D50" location="Delta_GIRR!$C$24:$F$502" display="Delta_GIRR!$C$24:$F$502" xr:uid="{00000000-0004-0000-0E00-000043000000}"/>
    <hyperlink ref="E50" location="Delta_GIRR!$C$24:$F$502" display="Delta_GIRR!$C$24:$F$502" xr:uid="{00000000-0004-0000-0E00-000044000000}"/>
    <hyperlink ref="F50" location="Delta_GIRR!$C$24:$F$502" display="Delta_GIRR!$C$24:$F$502" xr:uid="{00000000-0004-0000-0E00-000045000000}"/>
    <hyperlink ref="G50" location="Delta_GIRR!$C$24:$F$502" display="Delta_GIRR!$C$24:$F$502" xr:uid="{00000000-0004-0000-0E00-000046000000}"/>
    <hyperlink ref="H50" location="Delta_GIRR!$C$24:$F$502" display="Delta_GIRR!$C$24:$F$502" xr:uid="{00000000-0004-0000-0E00-000047000000}"/>
    <hyperlink ref="I50" location="Delta_GIRR!$C$24:$F$502" display="Delta_GIRR!$C$24:$F$502" xr:uid="{00000000-0004-0000-0E00-000048000000}"/>
    <hyperlink ref="K50" location="Delta_GIRR!$C$24:$F$502" display="Delta_GIRR!$C$24:$F$502" xr:uid="{00000000-0004-0000-0E00-000049000000}"/>
    <hyperlink ref="L50" location="Delta_GIRR!$C$24:$F$502" display="Delta_GIRR!$C$24:$F$502" xr:uid="{00000000-0004-0000-0E00-00004A000000}"/>
    <hyperlink ref="M50" location="Delta_GIRR!$C$24:$F$502" display="Delta_GIRR!$C$24:$F$502" xr:uid="{00000000-0004-0000-0E00-00004B000000}"/>
    <hyperlink ref="D51" location="Delta_GIRR!$C$24:$F$502" display="Delta_GIRR!$C$24:$F$502" xr:uid="{00000000-0004-0000-0E00-00004C000000}"/>
    <hyperlink ref="E51" location="Delta_GIRR!$C$24:$F$502" display="Delta_GIRR!$C$24:$F$502" xr:uid="{00000000-0004-0000-0E00-00004D000000}"/>
    <hyperlink ref="F51" location="Delta_GIRR!$C$24:$F$502" display="Delta_GIRR!$C$24:$F$502" xr:uid="{00000000-0004-0000-0E00-00004E000000}"/>
    <hyperlink ref="G51" location="Delta_GIRR!$C$24:$F$502" display="Delta_GIRR!$C$24:$F$502" xr:uid="{00000000-0004-0000-0E00-00004F000000}"/>
    <hyperlink ref="H51" location="Delta_GIRR!$C$24:$F$502" display="Delta_GIRR!$C$24:$F$502" xr:uid="{00000000-0004-0000-0E00-000050000000}"/>
    <hyperlink ref="I51" location="Delta_GIRR!$C$24:$F$502" display="Delta_GIRR!$C$24:$F$502" xr:uid="{00000000-0004-0000-0E00-000051000000}"/>
    <hyperlink ref="J51" location="Delta_GIRR!$C$24:$F$502" display="Delta_GIRR!$C$24:$F$502" xr:uid="{00000000-0004-0000-0E00-000052000000}"/>
    <hyperlink ref="L51" location="Delta_GIRR!$C$24:$F$502" display="Delta_GIRR!$C$24:$F$502" xr:uid="{00000000-0004-0000-0E00-000053000000}"/>
    <hyperlink ref="M51" location="Delta_GIRR!$C$24:$F$502" display="Delta_GIRR!$C$24:$F$502" xr:uid="{00000000-0004-0000-0E00-000054000000}"/>
    <hyperlink ref="D52" location="Delta_GIRR!$C$24:$F$502" display="Delta_GIRR!$C$24:$F$502" xr:uid="{00000000-0004-0000-0E00-000055000000}"/>
    <hyperlink ref="E52" location="Delta_GIRR!$C$24:$F$502" display="Delta_GIRR!$C$24:$F$502" xr:uid="{00000000-0004-0000-0E00-000056000000}"/>
    <hyperlink ref="F52" location="Delta_GIRR!$C$24:$F$502" display="Delta_GIRR!$C$24:$F$502" xr:uid="{00000000-0004-0000-0E00-000057000000}"/>
    <hyperlink ref="G52" location="Delta_GIRR!$C$24:$F$502" display="Delta_GIRR!$C$24:$F$502" xr:uid="{00000000-0004-0000-0E00-000058000000}"/>
    <hyperlink ref="H52" location="Delta_GIRR!$C$24:$F$502" display="Delta_GIRR!$C$24:$F$502" xr:uid="{00000000-0004-0000-0E00-000059000000}"/>
    <hyperlink ref="I52" location="Delta_GIRR!$C$24:$F$502" display="Delta_GIRR!$C$24:$F$502" xr:uid="{00000000-0004-0000-0E00-00005A000000}"/>
    <hyperlink ref="J52" location="Delta_GIRR!$C$24:$F$502" display="Delta_GIRR!$C$24:$F$502" xr:uid="{00000000-0004-0000-0E00-00005B000000}"/>
    <hyperlink ref="K52" location="Delta_GIRR!$C$24:$F$502" display="Delta_GIRR!$C$24:$F$502" xr:uid="{00000000-0004-0000-0E00-00005C000000}"/>
    <hyperlink ref="M52" location="Delta_GIRR!$C$24:$F$502" display="Delta_GIRR!$C$24:$F$502" xr:uid="{00000000-0004-0000-0E00-00005D000000}"/>
    <hyperlink ref="D53" location="Delta_GIRR!$C$24:$F$502" display="Delta_GIRR!$C$24:$F$502" xr:uid="{00000000-0004-0000-0E00-00005E000000}"/>
    <hyperlink ref="E53" location="Delta_GIRR!$C$24:$F$502" display="Delta_GIRR!$C$24:$F$502" xr:uid="{00000000-0004-0000-0E00-00005F000000}"/>
    <hyperlink ref="F53" location="Delta_GIRR!$C$24:$F$502" display="Delta_GIRR!$C$24:$F$502" xr:uid="{00000000-0004-0000-0E00-000060000000}"/>
    <hyperlink ref="G53" location="Delta_GIRR!$C$24:$F$502" display="Delta_GIRR!$C$24:$F$502" xr:uid="{00000000-0004-0000-0E00-000061000000}"/>
    <hyperlink ref="H53" location="Delta_GIRR!$C$24:$F$502" display="Delta_GIRR!$C$24:$F$502" xr:uid="{00000000-0004-0000-0E00-000062000000}"/>
    <hyperlink ref="I53" location="Delta_GIRR!$C$24:$F$502" display="Delta_GIRR!$C$24:$F$502" xr:uid="{00000000-0004-0000-0E00-000063000000}"/>
    <hyperlink ref="J53" location="Delta_GIRR!$C$24:$F$502" display="Delta_GIRR!$C$24:$F$502" xr:uid="{00000000-0004-0000-0E00-000064000000}"/>
    <hyperlink ref="K53" location="Delta_GIRR!$C$24:$F$502" display="Delta_GIRR!$C$24:$F$502" xr:uid="{00000000-0004-0000-0E00-000065000000}"/>
    <hyperlink ref="L53" location="Delta_GIRR!$C$24:$F$502" display="Delta_GIRR!$C$24:$F$502" xr:uid="{00000000-0004-0000-0E00-00006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BC1ADB74-22BC-41CB-AA14-349D11E6D65D}"/>
  </hyperlinks>
  <pageMargins left="0.7" right="0.7" top="0.75" bottom="0.75" header="0.3" footer="0.3"/>
  <pageSetup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M6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37.710937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1146</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0" t="s">
        <v>1235</v>
      </c>
    </row>
    <row r="10" spans="1:5" x14ac:dyDescent="0.25">
      <c r="A10" s="18"/>
      <c r="C10" s="172"/>
      <c r="D10" s="173"/>
      <c r="E10" s="170"/>
    </row>
    <row r="11" spans="1:5" x14ac:dyDescent="0.25">
      <c r="A11" s="18"/>
      <c r="C11" s="172"/>
      <c r="D11" s="173"/>
      <c r="E11" s="170"/>
    </row>
    <row r="12" spans="1:5" x14ac:dyDescent="0.25">
      <c r="A12" s="18"/>
      <c r="C12" s="172"/>
      <c r="D12" s="173"/>
      <c r="E12" s="170"/>
    </row>
    <row r="13" spans="1:5" ht="90.75" customHeight="1" x14ac:dyDescent="0.25">
      <c r="A13" s="18"/>
      <c r="C13" s="172"/>
      <c r="D13" s="173"/>
      <c r="E13" s="170"/>
    </row>
    <row r="14" spans="1:5" hidden="1" x14ac:dyDescent="0.25">
      <c r="C14" s="174"/>
      <c r="D14" s="175"/>
      <c r="E14" s="170"/>
    </row>
    <row r="15" spans="1:5" x14ac:dyDescent="0.25">
      <c r="C15" s="23"/>
      <c r="D15" s="24">
        <v>0.03</v>
      </c>
      <c r="E15" s="171"/>
    </row>
    <row r="16" spans="1:5" ht="18.75" x14ac:dyDescent="0.3">
      <c r="C16" s="6"/>
    </row>
    <row r="17" spans="3:13" x14ac:dyDescent="0.25">
      <c r="C17" s="67" t="s">
        <v>86</v>
      </c>
      <c r="D17" s="66">
        <v>0.25</v>
      </c>
      <c r="E17" s="66">
        <v>0.5</v>
      </c>
      <c r="F17" s="66">
        <v>1</v>
      </c>
      <c r="G17" s="66">
        <v>2</v>
      </c>
      <c r="H17" s="66">
        <v>3</v>
      </c>
      <c r="I17" s="66">
        <v>5</v>
      </c>
      <c r="J17" s="66">
        <v>10</v>
      </c>
      <c r="K17" s="66">
        <v>15</v>
      </c>
      <c r="L17" s="66">
        <v>20</v>
      </c>
      <c r="M17" s="65">
        <v>30</v>
      </c>
    </row>
    <row r="18" spans="3:13" x14ac:dyDescent="0.25">
      <c r="C18" s="70">
        <v>0.25</v>
      </c>
      <c r="D18" s="61"/>
      <c r="E18" s="41">
        <f t="shared" ref="E18:M27" si="0">MAX(EXP(-$D$15*ABS($C18-E$17)/MIN($C18,E$17)),40%)</f>
        <v>0.97044553354850815</v>
      </c>
      <c r="F18" s="41">
        <f t="shared" si="0"/>
        <v>0.91393118527122819</v>
      </c>
      <c r="G18" s="41">
        <f t="shared" si="0"/>
        <v>0.81058424597018708</v>
      </c>
      <c r="H18" s="41">
        <f t="shared" si="0"/>
        <v>0.71892373343192617</v>
      </c>
      <c r="I18" s="41">
        <f t="shared" si="0"/>
        <v>0.56552543869953709</v>
      </c>
      <c r="J18" s="41">
        <f t="shared" si="0"/>
        <v>0.4</v>
      </c>
      <c r="K18" s="41">
        <f t="shared" si="0"/>
        <v>0.4</v>
      </c>
      <c r="L18" s="41">
        <f t="shared" si="0"/>
        <v>0.4</v>
      </c>
      <c r="M18" s="41">
        <f t="shared" si="0"/>
        <v>0.4</v>
      </c>
    </row>
    <row r="19" spans="3:13" x14ac:dyDescent="0.25">
      <c r="C19" s="70">
        <v>0.5</v>
      </c>
      <c r="D19" s="69">
        <f>MAX(EXP(-$D$15*ABS($C19-D$17)/MIN($C19,D$17)),40%)</f>
        <v>0.97044553354850815</v>
      </c>
      <c r="E19" s="5"/>
      <c r="F19" s="20">
        <f t="shared" si="0"/>
        <v>0.97044553354850815</v>
      </c>
      <c r="G19" s="20">
        <f t="shared" si="0"/>
        <v>0.91393118527122819</v>
      </c>
      <c r="H19" s="20">
        <f t="shared" si="0"/>
        <v>0.86070797642505781</v>
      </c>
      <c r="I19" s="20">
        <f t="shared" si="0"/>
        <v>0.76337949433685315</v>
      </c>
      <c r="J19" s="20">
        <f t="shared" si="0"/>
        <v>0.56552543869953709</v>
      </c>
      <c r="K19" s="20">
        <f t="shared" si="0"/>
        <v>0.418951549247639</v>
      </c>
      <c r="L19" s="20">
        <f t="shared" si="0"/>
        <v>0.4</v>
      </c>
      <c r="M19" s="20">
        <f t="shared" si="0"/>
        <v>0.4</v>
      </c>
    </row>
    <row r="20" spans="3:13" x14ac:dyDescent="0.25">
      <c r="C20" s="70">
        <v>1</v>
      </c>
      <c r="D20" s="69">
        <f t="shared" ref="D20:D27" si="1">MAX(EXP(-$D$15*ABS($C20-D$17)/MIN($C20,D$17)),40%)</f>
        <v>0.91393118527122819</v>
      </c>
      <c r="E20" s="20">
        <f t="shared" si="0"/>
        <v>0.97044553354850815</v>
      </c>
      <c r="F20" s="5"/>
      <c r="G20" s="20">
        <f t="shared" si="0"/>
        <v>0.97044553354850815</v>
      </c>
      <c r="H20" s="20">
        <f t="shared" si="0"/>
        <v>0.94176453358424872</v>
      </c>
      <c r="I20" s="20">
        <f t="shared" si="0"/>
        <v>0.88692043671715748</v>
      </c>
      <c r="J20" s="20">
        <f t="shared" si="0"/>
        <v>0.76337949433685315</v>
      </c>
      <c r="K20" s="20">
        <f t="shared" si="0"/>
        <v>0.65704681981505675</v>
      </c>
      <c r="L20" s="20">
        <f t="shared" si="0"/>
        <v>0.56552543869953709</v>
      </c>
      <c r="M20" s="20">
        <f t="shared" si="0"/>
        <v>0.418951549247639</v>
      </c>
    </row>
    <row r="21" spans="3:13" x14ac:dyDescent="0.25">
      <c r="C21" s="70">
        <v>2</v>
      </c>
      <c r="D21" s="69">
        <f t="shared" si="1"/>
        <v>0.81058424597018708</v>
      </c>
      <c r="E21" s="20">
        <f t="shared" si="0"/>
        <v>0.91393118527122819</v>
      </c>
      <c r="F21" s="20">
        <f t="shared" si="0"/>
        <v>0.97044553354850815</v>
      </c>
      <c r="G21" s="5"/>
      <c r="H21" s="20">
        <f t="shared" si="0"/>
        <v>0.98511193960306265</v>
      </c>
      <c r="I21" s="20">
        <f t="shared" si="0"/>
        <v>0.95599748183309996</v>
      </c>
      <c r="J21" s="20">
        <f t="shared" si="0"/>
        <v>0.88692043671715748</v>
      </c>
      <c r="K21" s="20">
        <f t="shared" si="0"/>
        <v>0.82283465805601841</v>
      </c>
      <c r="L21" s="20">
        <f t="shared" si="0"/>
        <v>0.76337949433685315</v>
      </c>
      <c r="M21" s="20">
        <f t="shared" si="0"/>
        <v>0.65704681981505675</v>
      </c>
    </row>
    <row r="22" spans="3:13" x14ac:dyDescent="0.25">
      <c r="C22" s="70">
        <v>3</v>
      </c>
      <c r="D22" s="69">
        <f t="shared" si="1"/>
        <v>0.71892373343192617</v>
      </c>
      <c r="E22" s="20">
        <f t="shared" si="0"/>
        <v>0.86070797642505781</v>
      </c>
      <c r="F22" s="20">
        <f t="shared" si="0"/>
        <v>0.94176453358424872</v>
      </c>
      <c r="G22" s="20">
        <f t="shared" si="0"/>
        <v>0.98511193960306265</v>
      </c>
      <c r="H22" s="5"/>
      <c r="I22" s="20">
        <f t="shared" si="0"/>
        <v>0.98019867330675525</v>
      </c>
      <c r="J22" s="20">
        <f t="shared" si="0"/>
        <v>0.93239381990594827</v>
      </c>
      <c r="K22" s="20">
        <f t="shared" si="0"/>
        <v>0.88692043671715748</v>
      </c>
      <c r="L22" s="20">
        <f t="shared" si="0"/>
        <v>0.8436648165963837</v>
      </c>
      <c r="M22" s="20">
        <f t="shared" si="0"/>
        <v>0.76337949433685326</v>
      </c>
    </row>
    <row r="23" spans="3:13" x14ac:dyDescent="0.25">
      <c r="C23" s="70">
        <v>5</v>
      </c>
      <c r="D23" s="69">
        <f t="shared" si="1"/>
        <v>0.56552543869953709</v>
      </c>
      <c r="E23" s="20">
        <f t="shared" si="0"/>
        <v>0.76337949433685315</v>
      </c>
      <c r="F23" s="20">
        <f t="shared" si="0"/>
        <v>0.88692043671715748</v>
      </c>
      <c r="G23" s="20">
        <f t="shared" si="0"/>
        <v>0.95599748183309996</v>
      </c>
      <c r="H23" s="20">
        <f t="shared" si="0"/>
        <v>0.98019867330675525</v>
      </c>
      <c r="I23" s="5"/>
      <c r="J23" s="20">
        <f t="shared" si="0"/>
        <v>0.97044553354850815</v>
      </c>
      <c r="K23" s="20">
        <f t="shared" si="0"/>
        <v>0.94176453358424872</v>
      </c>
      <c r="L23" s="20">
        <f t="shared" si="0"/>
        <v>0.91393118527122819</v>
      </c>
      <c r="M23" s="20">
        <f t="shared" si="0"/>
        <v>0.86070797642505781</v>
      </c>
    </row>
    <row r="24" spans="3:13" x14ac:dyDescent="0.25">
      <c r="C24" s="70">
        <v>10</v>
      </c>
      <c r="D24" s="69">
        <f t="shared" si="1"/>
        <v>0.4</v>
      </c>
      <c r="E24" s="20">
        <f t="shared" si="0"/>
        <v>0.56552543869953709</v>
      </c>
      <c r="F24" s="20">
        <f t="shared" si="0"/>
        <v>0.76337949433685315</v>
      </c>
      <c r="G24" s="20">
        <f t="shared" si="0"/>
        <v>0.88692043671715748</v>
      </c>
      <c r="H24" s="20">
        <f t="shared" si="0"/>
        <v>0.93239381990594827</v>
      </c>
      <c r="I24" s="20">
        <f t="shared" si="0"/>
        <v>0.97044553354850815</v>
      </c>
      <c r="J24" s="5"/>
      <c r="K24" s="20">
        <f t="shared" si="0"/>
        <v>0.98511193960306265</v>
      </c>
      <c r="L24" s="20">
        <f t="shared" si="0"/>
        <v>0.97044553354850815</v>
      </c>
      <c r="M24" s="20">
        <f t="shared" si="0"/>
        <v>0.94176453358424872</v>
      </c>
    </row>
    <row r="25" spans="3:13" x14ac:dyDescent="0.25">
      <c r="C25" s="70">
        <v>15</v>
      </c>
      <c r="D25" s="69">
        <f t="shared" si="1"/>
        <v>0.4</v>
      </c>
      <c r="E25" s="20">
        <f t="shared" si="0"/>
        <v>0.418951549247639</v>
      </c>
      <c r="F25" s="20">
        <f t="shared" si="0"/>
        <v>0.65704681981505675</v>
      </c>
      <c r="G25" s="20">
        <f t="shared" si="0"/>
        <v>0.82283465805601841</v>
      </c>
      <c r="H25" s="20">
        <f t="shared" si="0"/>
        <v>0.88692043671715748</v>
      </c>
      <c r="I25" s="20">
        <f t="shared" si="0"/>
        <v>0.94176453358424872</v>
      </c>
      <c r="J25" s="20">
        <f t="shared" si="0"/>
        <v>0.98511193960306265</v>
      </c>
      <c r="K25" s="5"/>
      <c r="L25" s="20">
        <f t="shared" si="0"/>
        <v>0.99004983374916811</v>
      </c>
      <c r="M25" s="20">
        <f t="shared" si="0"/>
        <v>0.97044553354850815</v>
      </c>
    </row>
    <row r="26" spans="3:13" x14ac:dyDescent="0.25">
      <c r="C26" s="70">
        <v>20</v>
      </c>
      <c r="D26" s="69">
        <f t="shared" si="1"/>
        <v>0.4</v>
      </c>
      <c r="E26" s="20">
        <f t="shared" si="0"/>
        <v>0.4</v>
      </c>
      <c r="F26" s="20">
        <f t="shared" si="0"/>
        <v>0.56552543869953709</v>
      </c>
      <c r="G26" s="20">
        <f t="shared" si="0"/>
        <v>0.76337949433685315</v>
      </c>
      <c r="H26" s="20">
        <f t="shared" si="0"/>
        <v>0.8436648165963837</v>
      </c>
      <c r="I26" s="20">
        <f t="shared" si="0"/>
        <v>0.91393118527122819</v>
      </c>
      <c r="J26" s="20">
        <f t="shared" si="0"/>
        <v>0.97044553354850815</v>
      </c>
      <c r="K26" s="20">
        <f t="shared" si="0"/>
        <v>0.99004983374916811</v>
      </c>
      <c r="L26" s="5"/>
      <c r="M26" s="20">
        <f t="shared" si="0"/>
        <v>0.98511193960306265</v>
      </c>
    </row>
    <row r="27" spans="3:13" x14ac:dyDescent="0.25">
      <c r="C27" s="68">
        <v>30</v>
      </c>
      <c r="D27" s="69">
        <f t="shared" si="1"/>
        <v>0.4</v>
      </c>
      <c r="E27" s="20">
        <f t="shared" si="0"/>
        <v>0.4</v>
      </c>
      <c r="F27" s="20">
        <f t="shared" si="0"/>
        <v>0.418951549247639</v>
      </c>
      <c r="G27" s="20">
        <f t="shared" si="0"/>
        <v>0.65704681981505675</v>
      </c>
      <c r="H27" s="20">
        <f t="shared" si="0"/>
        <v>0.76337949433685326</v>
      </c>
      <c r="I27" s="20">
        <f t="shared" si="0"/>
        <v>0.86070797642505781</v>
      </c>
      <c r="J27" s="20">
        <f t="shared" si="0"/>
        <v>0.94176453358424872</v>
      </c>
      <c r="K27" s="20">
        <f t="shared" si="0"/>
        <v>0.97044553354850815</v>
      </c>
      <c r="L27" s="20">
        <f t="shared" si="0"/>
        <v>0.98511193960306265</v>
      </c>
      <c r="M27" s="5"/>
    </row>
    <row r="29" spans="3:13" ht="18.75" x14ac:dyDescent="0.3">
      <c r="C29" s="6" t="s">
        <v>76</v>
      </c>
    </row>
    <row r="30" spans="3:13" ht="15.75" thickBot="1" x14ac:dyDescent="0.3"/>
    <row r="31" spans="3:13" ht="28.5" customHeight="1" thickTop="1" thickBot="1" x14ac:dyDescent="0.3">
      <c r="D31" s="119"/>
    </row>
    <row r="32" spans="3:13" ht="15.75" thickTop="1" x14ac:dyDescent="0.25">
      <c r="C32" s="70" t="s">
        <v>1133</v>
      </c>
      <c r="D32" s="72">
        <f>VLOOKUP(C32,Delta_GIRR!$C$557:$F$1035,4,0)^2</f>
        <v>65173.882580285943</v>
      </c>
    </row>
    <row r="33" spans="3:13" x14ac:dyDescent="0.25">
      <c r="C33" s="70" t="s">
        <v>61</v>
      </c>
      <c r="D33" s="73">
        <f>VLOOKUP(C33,Delta_GIRR!$C$557:$F$1035,4,0)^2</f>
        <v>218097.54162907024</v>
      </c>
    </row>
    <row r="34" spans="3:13" x14ac:dyDescent="0.25">
      <c r="C34" s="70" t="s">
        <v>62</v>
      </c>
      <c r="D34" s="73">
        <f>VLOOKUP(C34,Delta_GIRR!$C$557:$F$1035,4,0)^2</f>
        <v>556037.57001546118</v>
      </c>
    </row>
    <row r="35" spans="3:13" x14ac:dyDescent="0.25">
      <c r="C35" s="70" t="s">
        <v>1135</v>
      </c>
      <c r="D35" s="73">
        <f>VLOOKUP(C35,Delta_GIRR!$C$557:$F$1035,4,0)^2</f>
        <v>1405581.905519258</v>
      </c>
    </row>
    <row r="36" spans="3:13" x14ac:dyDescent="0.25">
      <c r="C36" s="70" t="s">
        <v>63</v>
      </c>
      <c r="D36" s="73">
        <f>VLOOKUP(C36,Delta_GIRR!$C$557:$F$1035,4,0)^2</f>
        <v>163049.7794877463</v>
      </c>
    </row>
    <row r="37" spans="3:13" x14ac:dyDescent="0.25">
      <c r="C37" s="70" t="s">
        <v>64</v>
      </c>
      <c r="D37" s="73">
        <f>VLOOKUP(C37,Delta_GIRR!$C$557:$F$1035,4,0)^2</f>
        <v>263929.67543637002</v>
      </c>
    </row>
    <row r="38" spans="3:13" x14ac:dyDescent="0.25">
      <c r="C38" s="70" t="s">
        <v>65</v>
      </c>
      <c r="D38" s="73">
        <f>VLOOKUP(C38,Delta_GIRR!$C$557:$F$1035,4,0)^2</f>
        <v>777831.09038027807</v>
      </c>
    </row>
    <row r="39" spans="3:13" x14ac:dyDescent="0.25">
      <c r="C39" s="70" t="s">
        <v>1134</v>
      </c>
      <c r="D39" s="73">
        <f>VLOOKUP(C39,Delta_GIRR!$C$557:$F$1035,4,0)^2</f>
        <v>519.65838195503397</v>
      </c>
    </row>
    <row r="40" spans="3:13" x14ac:dyDescent="0.25">
      <c r="C40" s="70" t="s">
        <v>1136</v>
      </c>
      <c r="D40" s="73">
        <f>VLOOKUP(C40,Delta_GIRR!$C$557:$F$1035,4,0)^2</f>
        <v>20.968576325048371</v>
      </c>
    </row>
    <row r="41" spans="3:13" x14ac:dyDescent="0.25">
      <c r="C41" s="68" t="s">
        <v>1137</v>
      </c>
      <c r="D41" s="73">
        <f>VLOOKUP(C41,Delta_GIRR!$C$557:$F$1035,4,0)^2</f>
        <v>20.968576325048371</v>
      </c>
    </row>
    <row r="42" spans="3:13" ht="15.75" thickBot="1" x14ac:dyDescent="0.3"/>
    <row r="43" spans="3:13" ht="30" customHeight="1" thickTop="1" thickBot="1" x14ac:dyDescent="0.3">
      <c r="C43" s="119"/>
      <c r="D43" s="122" t="s">
        <v>1133</v>
      </c>
      <c r="E43" s="123" t="s">
        <v>61</v>
      </c>
      <c r="F43" s="123" t="s">
        <v>62</v>
      </c>
      <c r="G43" s="123" t="s">
        <v>1135</v>
      </c>
      <c r="H43" s="124" t="s">
        <v>63</v>
      </c>
      <c r="I43" s="124" t="s">
        <v>64</v>
      </c>
      <c r="J43" s="124" t="s">
        <v>65</v>
      </c>
      <c r="K43" s="124" t="s">
        <v>1134</v>
      </c>
      <c r="L43" s="124" t="s">
        <v>1136</v>
      </c>
      <c r="M43" s="124" t="s">
        <v>1137</v>
      </c>
    </row>
    <row r="44" spans="3:13" ht="15.75" thickTop="1" x14ac:dyDescent="0.25">
      <c r="C44" s="70" t="s">
        <v>1133</v>
      </c>
      <c r="D44" s="61"/>
      <c r="E44" s="71">
        <f>VLOOKUP($C44,Delta_GIRR!$C$557:$F$1035,4,0)*VLOOKUP(E$43,Delta_GIRR!$C$557:$F$1035,4,0)</f>
        <v>119223.58646334228</v>
      </c>
      <c r="F44" s="71">
        <f>VLOOKUP($C44,Delta_GIRR!$C$557:$F$1035,4,0)*VLOOKUP(F$43,Delta_GIRR!$C$557:$F$1035,4,0)</f>
        <v>190365.77239203267</v>
      </c>
      <c r="G44" s="71">
        <f>VLOOKUP($C44,Delta_GIRR!$C$557:$F$1035,4,0)*VLOOKUP(G$43,Delta_GIRR!$C$557:$F$1035,4,0)</f>
        <v>302666.86318010878</v>
      </c>
      <c r="H44" s="71">
        <f>VLOOKUP($C44,Delta_GIRR!$C$557:$F$1035,4,0)*VLOOKUP(H$43,Delta_GIRR!$C$557:$F$1035,4,0)</f>
        <v>-103085.33932172845</v>
      </c>
      <c r="I44" s="71">
        <f>VLOOKUP($C44,Delta_GIRR!$C$557:$F$1035,4,0)*VLOOKUP(I$43,Delta_GIRR!$C$557:$F$1035,4,0)</f>
        <v>131153.80923306406</v>
      </c>
      <c r="J44" s="71">
        <f>VLOOKUP($C44,Delta_GIRR!$C$557:$F$1035,4,0)*VLOOKUP(J$43,Delta_GIRR!$C$557:$F$1035,4,0)</f>
        <v>-225153.88549110145</v>
      </c>
      <c r="K44" s="71">
        <f>VLOOKUP($C44,Delta_GIRR!$C$557:$F$1035,4,0)*VLOOKUP(K$43,Delta_GIRR!$C$557:$F$1035,4,0)</f>
        <v>5819.6352435009849</v>
      </c>
      <c r="L44" s="71">
        <f>VLOOKUP($C44,Delta_GIRR!$C$557:$F$1035,4,0)*VLOOKUP(L$43,Delta_GIRR!$C$557:$F$1035,4,0)</f>
        <v>1169.018191169182</v>
      </c>
      <c r="M44" s="71">
        <f>VLOOKUP($C44,Delta_GIRR!$C$557:$F$1035,4,0)*VLOOKUP(M$43,Delta_GIRR!$C$557:$F$1035,4,0)</f>
        <v>1169.018191169182</v>
      </c>
    </row>
    <row r="45" spans="3:13" x14ac:dyDescent="0.25">
      <c r="C45" s="70" t="s">
        <v>61</v>
      </c>
      <c r="D45" s="73">
        <f>VLOOKUP($C45,Delta_GIRR!$C$557:$F$1035,4,0)*VLOOKUP(D$43,Delta_GIRR!$C$557:$F$1035,4,0)</f>
        <v>119223.58646334228</v>
      </c>
      <c r="E45" s="5"/>
      <c r="F45" s="14">
        <f>VLOOKUP($C45,Delta_GIRR!$C$557:$F$1035,4,0)*VLOOKUP(F$43,Delta_GIRR!$C$557:$F$1035,4,0)</f>
        <v>348239.03726287506</v>
      </c>
      <c r="G45" s="14">
        <f>VLOOKUP($C45,Delta_GIRR!$C$557:$F$1035,4,0)*VLOOKUP(G$43,Delta_GIRR!$C$557:$F$1035,4,0)</f>
        <v>553673.15101244906</v>
      </c>
      <c r="H45" s="14">
        <f>VLOOKUP($C45,Delta_GIRR!$C$557:$F$1035,4,0)*VLOOKUP(H$43,Delta_GIRR!$C$557:$F$1035,4,0)</f>
        <v>-188575.5977570785</v>
      </c>
      <c r="I45" s="14">
        <f>VLOOKUP($C45,Delta_GIRR!$C$557:$F$1035,4,0)*VLOOKUP(I$43,Delta_GIRR!$C$557:$F$1035,4,0)</f>
        <v>239921.68175392301</v>
      </c>
      <c r="J45" s="14">
        <f>VLOOKUP($C45,Delta_GIRR!$C$557:$F$1035,4,0)*VLOOKUP(J$43,Delta_GIRR!$C$557:$F$1035,4,0)</f>
        <v>-411877.46796176868</v>
      </c>
      <c r="K45" s="14">
        <f>VLOOKUP($C45,Delta_GIRR!$C$557:$F$1035,4,0)*VLOOKUP(K$43,Delta_GIRR!$C$557:$F$1035,4,0)</f>
        <v>10645.948318084835</v>
      </c>
      <c r="L45" s="14">
        <f>VLOOKUP($C45,Delta_GIRR!$C$557:$F$1035,4,0)*VLOOKUP(L$43,Delta_GIRR!$C$557:$F$1035,4,0)</f>
        <v>2138.5029688907553</v>
      </c>
      <c r="M45" s="14">
        <f>VLOOKUP($C45,Delta_GIRR!$C$557:$F$1035,4,0)*VLOOKUP(M$43,Delta_GIRR!$C$557:$F$1035,4,0)</f>
        <v>2138.5029688907553</v>
      </c>
    </row>
    <row r="46" spans="3:13" x14ac:dyDescent="0.25">
      <c r="C46" s="70" t="s">
        <v>62</v>
      </c>
      <c r="D46" s="73">
        <f>VLOOKUP($C46,Delta_GIRR!$C$557:$F$1035,4,0)*VLOOKUP(D$43,Delta_GIRR!$C$557:$F$1035,4,0)</f>
        <v>190365.77239203267</v>
      </c>
      <c r="E46" s="14">
        <f>VLOOKUP($C46,Delta_GIRR!$C$557:$F$1035,4,0)*VLOOKUP(E$43,Delta_GIRR!$C$557:$F$1035,4,0)</f>
        <v>348239.03726287506</v>
      </c>
      <c r="F46" s="5"/>
      <c r="G46" s="14">
        <f>VLOOKUP($C46,Delta_GIRR!$C$557:$F$1035,4,0)*VLOOKUP(G$43,Delta_GIRR!$C$557:$F$1035,4,0)</f>
        <v>884056.75564560317</v>
      </c>
      <c r="H46" s="14">
        <f>VLOOKUP($C46,Delta_GIRR!$C$557:$F$1035,4,0)*VLOOKUP(H$43,Delta_GIRR!$C$557:$F$1035,4,0)</f>
        <v>-301100.9850165277</v>
      </c>
      <c r="I46" s="14">
        <f>VLOOKUP($C46,Delta_GIRR!$C$557:$F$1035,4,0)*VLOOKUP(I$43,Delta_GIRR!$C$557:$F$1035,4,0)</f>
        <v>383085.91123220458</v>
      </c>
      <c r="J46" s="14">
        <f>VLOOKUP($C46,Delta_GIRR!$C$557:$F$1035,4,0)*VLOOKUP(J$43,Delta_GIRR!$C$557:$F$1035,4,0)</f>
        <v>-657649.83796662372</v>
      </c>
      <c r="K46" s="14">
        <f>VLOOKUP($C46,Delta_GIRR!$C$557:$F$1035,4,0)*VLOOKUP(K$43,Delta_GIRR!$C$557:$F$1035,4,0)</f>
        <v>16998.517110043555</v>
      </c>
      <c r="L46" s="14">
        <f>VLOOKUP($C46,Delta_GIRR!$C$557:$F$1035,4,0)*VLOOKUP(L$43,Delta_GIRR!$C$557:$F$1035,4,0)</f>
        <v>3414.5740915176561</v>
      </c>
      <c r="M46" s="14">
        <f>VLOOKUP($C46,Delta_GIRR!$C$557:$F$1035,4,0)*VLOOKUP(M$43,Delta_GIRR!$C$557:$F$1035,4,0)</f>
        <v>3414.5740915176561</v>
      </c>
    </row>
    <row r="47" spans="3:13" x14ac:dyDescent="0.25">
      <c r="C47" s="70" t="s">
        <v>1135</v>
      </c>
      <c r="D47" s="73">
        <f>VLOOKUP($C47,Delta_GIRR!$C$557:$F$1035,4,0)*VLOOKUP(D$43,Delta_GIRR!$C$557:$F$1035,4,0)</f>
        <v>302666.86318010878</v>
      </c>
      <c r="E47" s="14">
        <f>VLOOKUP($C47,Delta_GIRR!$C$557:$F$1035,4,0)*VLOOKUP(E$43,Delta_GIRR!$C$557:$F$1035,4,0)</f>
        <v>553673.15101244906</v>
      </c>
      <c r="F47" s="14">
        <f>VLOOKUP($C47,Delta_GIRR!$C$557:$F$1035,4,0)*VLOOKUP(F$43,Delta_GIRR!$C$557:$F$1035,4,0)</f>
        <v>884056.75564560317</v>
      </c>
      <c r="G47" s="5"/>
      <c r="H47" s="14">
        <f>VLOOKUP($C47,Delta_GIRR!$C$557:$F$1035,4,0)*VLOOKUP(H$43,Delta_GIRR!$C$557:$F$1035,4,0)</f>
        <v>-478727.29162528564</v>
      </c>
      <c r="I47" s="14">
        <f>VLOOKUP($C47,Delta_GIRR!$C$557:$F$1035,4,0)*VLOOKUP(I$43,Delta_GIRR!$C$557:$F$1035,4,0)</f>
        <v>609076.98702457338</v>
      </c>
      <c r="J47" s="14">
        <f>VLOOKUP($C47,Delta_GIRR!$C$557:$F$1035,4,0)*VLOOKUP(J$43,Delta_GIRR!$C$557:$F$1035,4,0)</f>
        <v>-1045612.4072469843</v>
      </c>
      <c r="K47" s="14">
        <f>VLOOKUP($C47,Delta_GIRR!$C$557:$F$1035,4,0)*VLOOKUP(K$43,Delta_GIRR!$C$557:$F$1035,4,0)</f>
        <v>27026.328250937291</v>
      </c>
      <c r="L47" s="14">
        <f>VLOOKUP($C47,Delta_GIRR!$C$557:$F$1035,4,0)*VLOOKUP(L$43,Delta_GIRR!$C$557:$F$1035,4,0)</f>
        <v>5428.9088652313449</v>
      </c>
      <c r="M47" s="14">
        <f>VLOOKUP($C47,Delta_GIRR!$C$557:$F$1035,4,0)*VLOOKUP(M$43,Delta_GIRR!$C$557:$F$1035,4,0)</f>
        <v>5428.9088652313449</v>
      </c>
    </row>
    <row r="48" spans="3:13" x14ac:dyDescent="0.25">
      <c r="C48" s="70" t="s">
        <v>63</v>
      </c>
      <c r="D48" s="73">
        <f>VLOOKUP($C48,Delta_GIRR!$C$557:$F$1035,4,0)*VLOOKUP(D$43,Delta_GIRR!$C$557:$F$1035,4,0)</f>
        <v>-103085.33932172845</v>
      </c>
      <c r="E48" s="14">
        <f>VLOOKUP($C48,Delta_GIRR!$C$557:$F$1035,4,0)*VLOOKUP(E$43,Delta_GIRR!$C$557:$F$1035,4,0)</f>
        <v>-188575.5977570785</v>
      </c>
      <c r="F48" s="14">
        <f>VLOOKUP($C48,Delta_GIRR!$C$557:$F$1035,4,0)*VLOOKUP(F$43,Delta_GIRR!$C$557:$F$1035,4,0)</f>
        <v>-301100.9850165277</v>
      </c>
      <c r="G48" s="14">
        <f>VLOOKUP($C48,Delta_GIRR!$C$557:$F$1035,4,0)*VLOOKUP(G$43,Delta_GIRR!$C$557:$F$1035,4,0)</f>
        <v>-478727.29162528564</v>
      </c>
      <c r="H48" s="5"/>
      <c r="I48" s="14">
        <f>VLOOKUP($C48,Delta_GIRR!$C$557:$F$1035,4,0)*VLOOKUP(I$43,Delta_GIRR!$C$557:$F$1035,4,0)</f>
        <v>-207445.59619373118</v>
      </c>
      <c r="J48" s="14">
        <f>VLOOKUP($C48,Delta_GIRR!$C$557:$F$1035,4,0)*VLOOKUP(J$43,Delta_GIRR!$C$557:$F$1035,4,0)</f>
        <v>356125.24168502516</v>
      </c>
      <c r="K48" s="14">
        <f>VLOOKUP($C48,Delta_GIRR!$C$557:$F$1035,4,0)*VLOOKUP(K$43,Delta_GIRR!$C$557:$F$1035,4,0)</f>
        <v>-9204.9000313271918</v>
      </c>
      <c r="L48" s="14">
        <f>VLOOKUP($C48,Delta_GIRR!$C$557:$F$1035,4,0)*VLOOKUP(L$43,Delta_GIRR!$C$557:$F$1035,4,0)</f>
        <v>-1849.0326514075177</v>
      </c>
      <c r="M48" s="14">
        <f>VLOOKUP($C48,Delta_GIRR!$C$557:$F$1035,4,0)*VLOOKUP(M$43,Delta_GIRR!$C$557:$F$1035,4,0)</f>
        <v>-1849.0326514075177</v>
      </c>
    </row>
    <row r="49" spans="3:13" x14ac:dyDescent="0.25">
      <c r="C49" s="70" t="s">
        <v>64</v>
      </c>
      <c r="D49" s="73">
        <f>VLOOKUP($C49,Delta_GIRR!$C$557:$F$1035,4,0)*VLOOKUP(D$43,Delta_GIRR!$C$557:$F$1035,4,0)</f>
        <v>131153.80923306406</v>
      </c>
      <c r="E49" s="14">
        <f>VLOOKUP($C49,Delta_GIRR!$C$557:$F$1035,4,0)*VLOOKUP(E$43,Delta_GIRR!$C$557:$F$1035,4,0)</f>
        <v>239921.68175392301</v>
      </c>
      <c r="F49" s="14">
        <f>VLOOKUP($C49,Delta_GIRR!$C$557:$F$1035,4,0)*VLOOKUP(F$43,Delta_GIRR!$C$557:$F$1035,4,0)</f>
        <v>383085.91123220458</v>
      </c>
      <c r="G49" s="14">
        <f>VLOOKUP($C49,Delta_GIRR!$C$557:$F$1035,4,0)*VLOOKUP(G$43,Delta_GIRR!$C$557:$F$1035,4,0)</f>
        <v>609076.98702457338</v>
      </c>
      <c r="H49" s="14">
        <f>VLOOKUP($C49,Delta_GIRR!$C$557:$F$1035,4,0)*VLOOKUP(H$43,Delta_GIRR!$C$557:$F$1035,4,0)</f>
        <v>-207445.59619373118</v>
      </c>
      <c r="I49" s="5"/>
      <c r="J49" s="14">
        <f>VLOOKUP($C49,Delta_GIRR!$C$557:$F$1035,4,0)*VLOOKUP(J$43,Delta_GIRR!$C$557:$F$1035,4,0)</f>
        <v>-453092.38266426924</v>
      </c>
      <c r="K49" s="14">
        <f>VLOOKUP($C49,Delta_GIRR!$C$557:$F$1035,4,0)*VLOOKUP(K$43,Delta_GIRR!$C$557:$F$1035,4,0)</f>
        <v>11711.245368754824</v>
      </c>
      <c r="L49" s="14">
        <f>VLOOKUP($C49,Delta_GIRR!$C$557:$F$1035,4,0)*VLOOKUP(L$43,Delta_GIRR!$C$557:$F$1035,4,0)</f>
        <v>2352.4943238683422</v>
      </c>
      <c r="M49" s="14">
        <f>VLOOKUP($C49,Delta_GIRR!$C$557:$F$1035,4,0)*VLOOKUP(M$43,Delta_GIRR!$C$557:$F$1035,4,0)</f>
        <v>2352.4943238683422</v>
      </c>
    </row>
    <row r="50" spans="3:13" x14ac:dyDescent="0.25">
      <c r="C50" s="70" t="s">
        <v>65</v>
      </c>
      <c r="D50" s="73">
        <f>VLOOKUP($C50,Delta_GIRR!$C$557:$F$1035,4,0)*VLOOKUP(D$43,Delta_GIRR!$C$557:$F$1035,4,0)</f>
        <v>-225153.88549110145</v>
      </c>
      <c r="E50" s="14">
        <f>VLOOKUP($C50,Delta_GIRR!$C$557:$F$1035,4,0)*VLOOKUP(E$43,Delta_GIRR!$C$557:$F$1035,4,0)</f>
        <v>-411877.46796176868</v>
      </c>
      <c r="F50" s="14">
        <f>VLOOKUP($C50,Delta_GIRR!$C$557:$F$1035,4,0)*VLOOKUP(F$43,Delta_GIRR!$C$557:$F$1035,4,0)</f>
        <v>-657649.83796662372</v>
      </c>
      <c r="G50" s="14">
        <f>VLOOKUP($C50,Delta_GIRR!$C$557:$F$1035,4,0)*VLOOKUP(G$43,Delta_GIRR!$C$557:$F$1035,4,0)</f>
        <v>-1045612.4072469843</v>
      </c>
      <c r="H50" s="14">
        <f>VLOOKUP($C50,Delta_GIRR!$C$557:$F$1035,4,0)*VLOOKUP(H$43,Delta_GIRR!$C$557:$F$1035,4,0)</f>
        <v>356125.24168502516</v>
      </c>
      <c r="I50" s="14">
        <f>VLOOKUP($C50,Delta_GIRR!$C$557:$F$1035,4,0)*VLOOKUP(I$43,Delta_GIRR!$C$557:$F$1035,4,0)</f>
        <v>-453092.38266426924</v>
      </c>
      <c r="J50" s="5"/>
      <c r="K50" s="14">
        <f>VLOOKUP($C50,Delta_GIRR!$C$557:$F$1035,4,0)*VLOOKUP(K$43,Delta_GIRR!$C$557:$F$1035,4,0)</f>
        <v>-20104.886119083967</v>
      </c>
      <c r="L50" s="14">
        <f>VLOOKUP($C50,Delta_GIRR!$C$557:$F$1035,4,0)*VLOOKUP(L$43,Delta_GIRR!$C$557:$F$1035,4,0)</f>
        <v>-4038.5654119544056</v>
      </c>
      <c r="M50" s="14">
        <f>VLOOKUP($C50,Delta_GIRR!$C$557:$F$1035,4,0)*VLOOKUP(M$43,Delta_GIRR!$C$557:$F$1035,4,0)</f>
        <v>-4038.5654119544056</v>
      </c>
    </row>
    <row r="51" spans="3:13" x14ac:dyDescent="0.25">
      <c r="C51" s="70" t="s">
        <v>1134</v>
      </c>
      <c r="D51" s="73">
        <f>VLOOKUP($C51,Delta_GIRR!$C$557:$F$1035,4,0)*VLOOKUP(D$43,Delta_GIRR!$C$557:$F$1035,4,0)</f>
        <v>5819.6352435009849</v>
      </c>
      <c r="E51" s="14">
        <f>VLOOKUP($C51,Delta_GIRR!$C$557:$F$1035,4,0)*VLOOKUP(E$43,Delta_GIRR!$C$557:$F$1035,4,0)</f>
        <v>10645.948318084835</v>
      </c>
      <c r="F51" s="14">
        <f>VLOOKUP($C51,Delta_GIRR!$C$557:$F$1035,4,0)*VLOOKUP(F$43,Delta_GIRR!$C$557:$F$1035,4,0)</f>
        <v>16998.517110043555</v>
      </c>
      <c r="G51" s="14">
        <f>VLOOKUP($C51,Delta_GIRR!$C$557:$F$1035,4,0)*VLOOKUP(G$43,Delta_GIRR!$C$557:$F$1035,4,0)</f>
        <v>27026.328250937291</v>
      </c>
      <c r="H51" s="14">
        <f>VLOOKUP($C51,Delta_GIRR!$C$557:$F$1035,4,0)*VLOOKUP(H$43,Delta_GIRR!$C$557:$F$1035,4,0)</f>
        <v>-9204.9000313271918</v>
      </c>
      <c r="I51" s="14">
        <f>VLOOKUP($C51,Delta_GIRR!$C$557:$F$1035,4,0)*VLOOKUP(I$43,Delta_GIRR!$C$557:$F$1035,4,0)</f>
        <v>11711.245368754824</v>
      </c>
      <c r="J51" s="14">
        <f>VLOOKUP($C51,Delta_GIRR!$C$557:$F$1035,4,0)*VLOOKUP(J$43,Delta_GIRR!$C$557:$F$1035,4,0)</f>
        <v>-20104.886119083967</v>
      </c>
      <c r="K51" s="5"/>
      <c r="L51" s="14">
        <f>VLOOKUP($C51,Delta_GIRR!$C$557:$F$1035,4,0)*VLOOKUP(L$43,Delta_GIRR!$C$557:$F$1035,4,0)</f>
        <v>104.38628475511173</v>
      </c>
      <c r="M51" s="14">
        <f>VLOOKUP($C51,Delta_GIRR!$C$557:$F$1035,4,0)*VLOOKUP(M$43,Delta_GIRR!$C$557:$F$1035,4,0)</f>
        <v>104.38628475511173</v>
      </c>
    </row>
    <row r="52" spans="3:13" x14ac:dyDescent="0.25">
      <c r="C52" s="70" t="s">
        <v>1136</v>
      </c>
      <c r="D52" s="73">
        <f>VLOOKUP($C52,Delta_GIRR!$C$557:$F$1035,4,0)*VLOOKUP(D$43,Delta_GIRR!$C$557:$F$1035,4,0)</f>
        <v>1169.018191169182</v>
      </c>
      <c r="E52" s="14">
        <f>VLOOKUP($C52,Delta_GIRR!$C$557:$F$1035,4,0)*VLOOKUP(E$43,Delta_GIRR!$C$557:$F$1035,4,0)</f>
        <v>2138.5029688907553</v>
      </c>
      <c r="F52" s="14">
        <f>VLOOKUP($C52,Delta_GIRR!$C$557:$F$1035,4,0)*VLOOKUP(F$43,Delta_GIRR!$C$557:$F$1035,4,0)</f>
        <v>3414.5740915176561</v>
      </c>
      <c r="G52" s="14">
        <f>VLOOKUP($C52,Delta_GIRR!$C$557:$F$1035,4,0)*VLOOKUP(G$43,Delta_GIRR!$C$557:$F$1035,4,0)</f>
        <v>5428.9088652313449</v>
      </c>
      <c r="H52" s="14">
        <f>VLOOKUP($C52,Delta_GIRR!$C$557:$F$1035,4,0)*VLOOKUP(H$43,Delta_GIRR!$C$557:$F$1035,4,0)</f>
        <v>-1849.0326514075177</v>
      </c>
      <c r="I52" s="14">
        <f>VLOOKUP($C52,Delta_GIRR!$C$557:$F$1035,4,0)*VLOOKUP(I$43,Delta_GIRR!$C$557:$F$1035,4,0)</f>
        <v>2352.4943238683422</v>
      </c>
      <c r="J52" s="14">
        <f>VLOOKUP($C52,Delta_GIRR!$C$557:$F$1035,4,0)*VLOOKUP(J$43,Delta_GIRR!$C$557:$F$1035,4,0)</f>
        <v>-4038.5654119544056</v>
      </c>
      <c r="K52" s="14">
        <f>VLOOKUP($C52,Delta_GIRR!$C$557:$F$1035,4,0)*VLOOKUP(K$43,Delta_GIRR!$C$557:$F$1035,4,0)</f>
        <v>104.38628475511173</v>
      </c>
      <c r="L52" s="5"/>
      <c r="M52" s="14">
        <f>VLOOKUP($C52,Delta_GIRR!$C$557:$F$1035,4,0)*VLOOKUP(M$43,Delta_GIRR!$C$557:$F$1035,4,0)</f>
        <v>20.968576325048371</v>
      </c>
    </row>
    <row r="53" spans="3:13" x14ac:dyDescent="0.25">
      <c r="C53" s="68" t="s">
        <v>1137</v>
      </c>
      <c r="D53" s="73">
        <f>VLOOKUP($C53,Delta_GIRR!$C$557:$F$1035,4,0)*VLOOKUP(D$43,Delta_GIRR!$C$557:$F$1035,4,0)</f>
        <v>1169.018191169182</v>
      </c>
      <c r="E53" s="14">
        <f>VLOOKUP($C53,Delta_GIRR!$C$557:$F$1035,4,0)*VLOOKUP(E$43,Delta_GIRR!$C$557:$F$1035,4,0)</f>
        <v>2138.5029688907553</v>
      </c>
      <c r="F53" s="14">
        <f>VLOOKUP($C53,Delta_GIRR!$C$557:$F$1035,4,0)*VLOOKUP(F$43,Delta_GIRR!$C$557:$F$1035,4,0)</f>
        <v>3414.5740915176561</v>
      </c>
      <c r="G53" s="14">
        <f>VLOOKUP($C53,Delta_GIRR!$C$557:$F$1035,4,0)*VLOOKUP(G$43,Delta_GIRR!$C$557:$F$1035,4,0)</f>
        <v>5428.9088652313449</v>
      </c>
      <c r="H53" s="14">
        <f>VLOOKUP($C53,Delta_GIRR!$C$557:$F$1035,4,0)*VLOOKUP(H$43,Delta_GIRR!$C$557:$F$1035,4,0)</f>
        <v>-1849.0326514075177</v>
      </c>
      <c r="I53" s="14">
        <f>VLOOKUP($C53,Delta_GIRR!$C$557:$F$1035,4,0)*VLOOKUP(I$43,Delta_GIRR!$C$557:$F$1035,4,0)</f>
        <v>2352.4943238683422</v>
      </c>
      <c r="J53" s="14">
        <f>VLOOKUP($C53,Delta_GIRR!$C$557:$F$1035,4,0)*VLOOKUP(J$43,Delta_GIRR!$C$557:$F$1035,4,0)</f>
        <v>-4038.5654119544056</v>
      </c>
      <c r="K53" s="14">
        <f>VLOOKUP($C53,Delta_GIRR!$C$557:$F$1035,4,0)*VLOOKUP(K$43,Delta_GIRR!$C$557:$F$1035,4,0)</f>
        <v>104.38628475511173</v>
      </c>
      <c r="L53" s="14">
        <f>VLOOKUP($C53,Delta_GIRR!$C$557:$F$1035,4,0)*VLOOKUP(L$43,Delta_GIRR!$C$557:$F$1035,4,0)</f>
        <v>20.968576325048371</v>
      </c>
      <c r="M53" s="5"/>
    </row>
    <row r="54" spans="3:13" ht="15.75" thickBot="1" x14ac:dyDescent="0.3"/>
    <row r="55" spans="3:13" ht="30.75" customHeight="1" thickTop="1" thickBot="1" x14ac:dyDescent="0.3">
      <c r="C55" s="119"/>
      <c r="D55" s="122" t="s">
        <v>1133</v>
      </c>
      <c r="E55" s="123" t="s">
        <v>61</v>
      </c>
      <c r="F55" s="123" t="s">
        <v>62</v>
      </c>
      <c r="G55" s="123" t="s">
        <v>1135</v>
      </c>
      <c r="H55" s="124" t="s">
        <v>63</v>
      </c>
      <c r="I55" s="124" t="s">
        <v>64</v>
      </c>
      <c r="J55" s="124" t="s">
        <v>65</v>
      </c>
      <c r="K55" s="124" t="s">
        <v>1134</v>
      </c>
      <c r="L55" s="124" t="s">
        <v>1136</v>
      </c>
      <c r="M55" s="124" t="s">
        <v>1137</v>
      </c>
    </row>
    <row r="56" spans="3:13" ht="15.75" thickTop="1" x14ac:dyDescent="0.25">
      <c r="C56" s="70" t="s">
        <v>1133</v>
      </c>
      <c r="D56" s="61">
        <f>D44*D18</f>
        <v>0</v>
      </c>
      <c r="E56" s="71">
        <f t="shared" ref="E56:M56" si="2">E44*E18</f>
        <v>115699.99697698488</v>
      </c>
      <c r="F56" s="71">
        <f t="shared" si="2"/>
        <v>173981.21599732328</v>
      </c>
      <c r="G56" s="71">
        <f t="shared" si="2"/>
        <v>245336.99107101024</v>
      </c>
      <c r="H56" s="71">
        <f t="shared" si="2"/>
        <v>-74110.497007273952</v>
      </c>
      <c r="I56" s="71">
        <f t="shared" si="2"/>
        <v>74170.815503643957</v>
      </c>
      <c r="J56" s="71">
        <f t="shared" si="2"/>
        <v>-90061.554196440586</v>
      </c>
      <c r="K56" s="71">
        <f t="shared" si="2"/>
        <v>2327.854097400394</v>
      </c>
      <c r="L56" s="71">
        <f t="shared" si="2"/>
        <v>467.60727646767282</v>
      </c>
      <c r="M56" s="71">
        <f t="shared" si="2"/>
        <v>467.60727646767282</v>
      </c>
    </row>
    <row r="57" spans="3:13" x14ac:dyDescent="0.25">
      <c r="C57" s="70" t="s">
        <v>61</v>
      </c>
      <c r="D57" s="73">
        <f t="shared" ref="D57:M65" si="3">D45*D19</f>
        <v>115699.99697698488</v>
      </c>
      <c r="E57" s="5">
        <f t="shared" si="3"/>
        <v>0</v>
      </c>
      <c r="F57" s="14">
        <f t="shared" si="3"/>
        <v>337947.01831898961</v>
      </c>
      <c r="G57" s="14">
        <f t="shared" si="3"/>
        <v>506019.15915766329</v>
      </c>
      <c r="H57" s="14">
        <f t="shared" si="3"/>
        <v>-162308.52114864072</v>
      </c>
      <c r="I57" s="14">
        <f t="shared" si="3"/>
        <v>183151.29209775716</v>
      </c>
      <c r="J57" s="14">
        <f t="shared" si="3"/>
        <v>-232927.18575953375</v>
      </c>
      <c r="K57" s="14">
        <f t="shared" si="3"/>
        <v>4460.1365410719382</v>
      </c>
      <c r="L57" s="14">
        <f t="shared" si="3"/>
        <v>855.40118755630215</v>
      </c>
      <c r="M57" s="14">
        <f t="shared" si="3"/>
        <v>855.40118755630215</v>
      </c>
    </row>
    <row r="58" spans="3:13" x14ac:dyDescent="0.25">
      <c r="C58" s="70" t="s">
        <v>62</v>
      </c>
      <c r="D58" s="73">
        <f t="shared" si="3"/>
        <v>173981.21599732328</v>
      </c>
      <c r="E58" s="14">
        <f t="shared" si="3"/>
        <v>337947.01831898961</v>
      </c>
      <c r="F58" s="5">
        <f t="shared" si="3"/>
        <v>0</v>
      </c>
      <c r="G58" s="14">
        <f t="shared" si="3"/>
        <v>857928.92991966044</v>
      </c>
      <c r="H58" s="14">
        <f t="shared" si="3"/>
        <v>-283566.22871584806</v>
      </c>
      <c r="I58" s="14">
        <f t="shared" si="3"/>
        <v>339766.72369025712</v>
      </c>
      <c r="J58" s="14">
        <f t="shared" si="3"/>
        <v>-502036.40075767459</v>
      </c>
      <c r="K58" s="14">
        <f t="shared" si="3"/>
        <v>11168.821608725946</v>
      </c>
      <c r="L58" s="14">
        <f t="shared" si="3"/>
        <v>1931.0285110775958</v>
      </c>
      <c r="M58" s="14">
        <f t="shared" si="3"/>
        <v>1430.5411056621715</v>
      </c>
    </row>
    <row r="59" spans="3:13" x14ac:dyDescent="0.25">
      <c r="C59" s="70" t="s">
        <v>1135</v>
      </c>
      <c r="D59" s="73">
        <f t="shared" si="3"/>
        <v>245336.99107101024</v>
      </c>
      <c r="E59" s="14">
        <f t="shared" si="3"/>
        <v>506019.15915766329</v>
      </c>
      <c r="F59" s="14">
        <f t="shared" si="3"/>
        <v>857928.92991966044</v>
      </c>
      <c r="G59" s="5">
        <f t="shared" si="3"/>
        <v>0</v>
      </c>
      <c r="H59" s="14">
        <f t="shared" si="3"/>
        <v>-471599.97079390613</v>
      </c>
      <c r="I59" s="14">
        <f t="shared" si="3"/>
        <v>582276.06583798386</v>
      </c>
      <c r="J59" s="14">
        <f t="shared" si="3"/>
        <v>-927375.01287237369</v>
      </c>
      <c r="K59" s="14">
        <f t="shared" si="3"/>
        <v>22238.199564869697</v>
      </c>
      <c r="L59" s="14">
        <f t="shared" si="3"/>
        <v>4144.3177043411633</v>
      </c>
      <c r="M59" s="14">
        <f t="shared" si="3"/>
        <v>3567.0473049660236</v>
      </c>
    </row>
    <row r="60" spans="3:13" x14ac:dyDescent="0.25">
      <c r="C60" s="70" t="s">
        <v>63</v>
      </c>
      <c r="D60" s="73">
        <f t="shared" si="3"/>
        <v>-74110.497007273952</v>
      </c>
      <c r="E60" s="14">
        <f t="shared" si="3"/>
        <v>-162308.52114864072</v>
      </c>
      <c r="F60" s="14">
        <f t="shared" si="3"/>
        <v>-283566.22871584806</v>
      </c>
      <c r="G60" s="14">
        <f t="shared" si="3"/>
        <v>-471599.97079390613</v>
      </c>
      <c r="H60" s="5">
        <f t="shared" si="3"/>
        <v>0</v>
      </c>
      <c r="I60" s="14">
        <f t="shared" si="3"/>
        <v>-203337.89817242417</v>
      </c>
      <c r="J60" s="14">
        <f t="shared" si="3"/>
        <v>332048.97445962968</v>
      </c>
      <c r="K60" s="14">
        <f t="shared" si="3"/>
        <v>-8164.0139557224893</v>
      </c>
      <c r="L60" s="14">
        <f t="shared" si="3"/>
        <v>-1559.9637927304486</v>
      </c>
      <c r="M60" s="14">
        <f t="shared" si="3"/>
        <v>-1411.513610443802</v>
      </c>
    </row>
    <row r="61" spans="3:13" x14ac:dyDescent="0.25">
      <c r="C61" s="70" t="s">
        <v>64</v>
      </c>
      <c r="D61" s="73">
        <f t="shared" si="3"/>
        <v>74170.815503643957</v>
      </c>
      <c r="E61" s="14">
        <f t="shared" si="3"/>
        <v>183151.29209775716</v>
      </c>
      <c r="F61" s="14">
        <f t="shared" si="3"/>
        <v>339766.72369025712</v>
      </c>
      <c r="G61" s="14">
        <f t="shared" si="3"/>
        <v>582276.06583798386</v>
      </c>
      <c r="H61" s="14">
        <f t="shared" si="3"/>
        <v>-203337.89817242417</v>
      </c>
      <c r="I61" s="5">
        <f t="shared" si="3"/>
        <v>0</v>
      </c>
      <c r="J61" s="14">
        <f t="shared" si="3"/>
        <v>-439701.47904139158</v>
      </c>
      <c r="K61" s="14">
        <f t="shared" si="3"/>
        <v>11029.23553239608</v>
      </c>
      <c r="L61" s="14">
        <f t="shared" si="3"/>
        <v>2150.0179257568307</v>
      </c>
      <c r="M61" s="14">
        <f t="shared" si="3"/>
        <v>2024.8106290481553</v>
      </c>
    </row>
    <row r="62" spans="3:13" x14ac:dyDescent="0.25">
      <c r="C62" s="70" t="s">
        <v>65</v>
      </c>
      <c r="D62" s="73">
        <f t="shared" si="3"/>
        <v>-90061.554196440586</v>
      </c>
      <c r="E62" s="14">
        <f t="shared" si="3"/>
        <v>-232927.18575953375</v>
      </c>
      <c r="F62" s="14">
        <f t="shared" si="3"/>
        <v>-502036.40075767459</v>
      </c>
      <c r="G62" s="14">
        <f t="shared" si="3"/>
        <v>-927375.01287237369</v>
      </c>
      <c r="H62" s="14">
        <f t="shared" si="3"/>
        <v>332048.97445962968</v>
      </c>
      <c r="I62" s="14">
        <f t="shared" si="3"/>
        <v>-439701.47904139158</v>
      </c>
      <c r="J62" s="5">
        <f t="shared" si="3"/>
        <v>0</v>
      </c>
      <c r="K62" s="14">
        <f t="shared" si="3"/>
        <v>-19805.563360269498</v>
      </c>
      <c r="L62" s="14">
        <f t="shared" si="3"/>
        <v>-3919.2077659746437</v>
      </c>
      <c r="M62" s="14">
        <f t="shared" si="3"/>
        <v>-3803.3776715387203</v>
      </c>
    </row>
    <row r="63" spans="3:13" x14ac:dyDescent="0.25">
      <c r="C63" s="70" t="s">
        <v>1134</v>
      </c>
      <c r="D63" s="73">
        <f t="shared" si="3"/>
        <v>2327.854097400394</v>
      </c>
      <c r="E63" s="14">
        <f t="shared" si="3"/>
        <v>4460.1365410719382</v>
      </c>
      <c r="F63" s="14">
        <f t="shared" si="3"/>
        <v>11168.821608725946</v>
      </c>
      <c r="G63" s="14">
        <f t="shared" si="3"/>
        <v>22238.199564869697</v>
      </c>
      <c r="H63" s="14">
        <f t="shared" si="3"/>
        <v>-8164.0139557224893</v>
      </c>
      <c r="I63" s="14">
        <f t="shared" si="3"/>
        <v>11029.23553239608</v>
      </c>
      <c r="J63" s="14">
        <f t="shared" si="3"/>
        <v>-19805.563360269498</v>
      </c>
      <c r="K63" s="5">
        <f t="shared" si="3"/>
        <v>0</v>
      </c>
      <c r="L63" s="14">
        <f t="shared" si="3"/>
        <v>103.34762386749169</v>
      </c>
      <c r="M63" s="14">
        <f t="shared" si="3"/>
        <v>101.30120380432091</v>
      </c>
    </row>
    <row r="64" spans="3:13" x14ac:dyDescent="0.25">
      <c r="C64" s="70" t="s">
        <v>1136</v>
      </c>
      <c r="D64" s="73">
        <f t="shared" si="3"/>
        <v>467.60727646767282</v>
      </c>
      <c r="E64" s="14">
        <f t="shared" si="3"/>
        <v>855.40118755630215</v>
      </c>
      <c r="F64" s="14">
        <f t="shared" si="3"/>
        <v>1931.0285110775958</v>
      </c>
      <c r="G64" s="14">
        <f t="shared" si="3"/>
        <v>4144.3177043411633</v>
      </c>
      <c r="H64" s="14">
        <f t="shared" si="3"/>
        <v>-1559.9637927304486</v>
      </c>
      <c r="I64" s="14">
        <f t="shared" si="3"/>
        <v>2150.0179257568307</v>
      </c>
      <c r="J64" s="14">
        <f t="shared" si="3"/>
        <v>-3919.2077659746437</v>
      </c>
      <c r="K64" s="14">
        <f t="shared" si="3"/>
        <v>103.34762386749169</v>
      </c>
      <c r="L64" s="5">
        <f t="shared" si="3"/>
        <v>0</v>
      </c>
      <c r="M64" s="14">
        <f t="shared" si="3"/>
        <v>20.65639489428326</v>
      </c>
    </row>
    <row r="65" spans="3:13" x14ac:dyDescent="0.25">
      <c r="C65" s="68" t="s">
        <v>1137</v>
      </c>
      <c r="D65" s="73">
        <f t="shared" si="3"/>
        <v>467.60727646767282</v>
      </c>
      <c r="E65" s="14">
        <f t="shared" si="3"/>
        <v>855.40118755630215</v>
      </c>
      <c r="F65" s="14">
        <f t="shared" si="3"/>
        <v>1430.5411056621715</v>
      </c>
      <c r="G65" s="14">
        <f t="shared" si="3"/>
        <v>3567.0473049660236</v>
      </c>
      <c r="H65" s="14">
        <f t="shared" si="3"/>
        <v>-1411.513610443802</v>
      </c>
      <c r="I65" s="14">
        <f t="shared" si="3"/>
        <v>2024.8106290481553</v>
      </c>
      <c r="J65" s="14">
        <f t="shared" si="3"/>
        <v>-3803.3776715387203</v>
      </c>
      <c r="K65" s="14">
        <f t="shared" si="3"/>
        <v>101.30120380432091</v>
      </c>
      <c r="L65" s="14">
        <f t="shared" si="3"/>
        <v>20.65639489428326</v>
      </c>
      <c r="M65" s="5">
        <f t="shared" si="3"/>
        <v>0</v>
      </c>
    </row>
  </sheetData>
  <mergeCells count="2">
    <mergeCell ref="C9:D14"/>
    <mergeCell ref="E9:E15"/>
  </mergeCells>
  <hyperlinks>
    <hyperlink ref="A3" location="'Delta_GIRR_EUR'!A1" display="'Delta_GIRR_EUR'!A1" xr:uid="{00000000-0004-0000-0F00-000000000000}"/>
    <hyperlink ref="A5" location="'Delta_GIRR_GBP'!A1" display="'Delta_GIRR_GBP'!A1" xr:uid="{00000000-0004-0000-0F00-000001000000}"/>
    <hyperlink ref="A4" location="Bucket!A1" display="One level Up" xr:uid="{00000000-0004-0000-0F00-000002000000}"/>
    <hyperlink ref="D32" location="Delta_GIRR!$C$557:$F$1035" display="Delta_GIRR!$C$557:$F$1035" xr:uid="{00000000-0004-0000-0F00-000003000000}"/>
    <hyperlink ref="D33" location="Delta_GIRR!$C$557:$F$1035" display="Delta_GIRR!$C$557:$F$1035" xr:uid="{00000000-0004-0000-0F00-000004000000}"/>
    <hyperlink ref="D34" location="Delta_GIRR!$C$557:$F$1035" display="Delta_GIRR!$C$557:$F$1035" xr:uid="{00000000-0004-0000-0F00-000005000000}"/>
    <hyperlink ref="D35" location="Delta_GIRR!$C$557:$F$1035" display="Delta_GIRR!$C$557:$F$1035" xr:uid="{00000000-0004-0000-0F00-000006000000}"/>
    <hyperlink ref="D36" location="Delta_GIRR!$C$557:$F$1035" display="Delta_GIRR!$C$557:$F$1035" xr:uid="{00000000-0004-0000-0F00-000007000000}"/>
    <hyperlink ref="D37" location="Delta_GIRR!$C$557:$F$1035" display="Delta_GIRR!$C$557:$F$1035" xr:uid="{00000000-0004-0000-0F00-000008000000}"/>
    <hyperlink ref="D38" location="Delta_GIRR!$C$557:$F$1035" display="Delta_GIRR!$C$557:$F$1035" xr:uid="{00000000-0004-0000-0F00-000009000000}"/>
    <hyperlink ref="D39" location="Delta_GIRR!$C$557:$F$1035" display="Delta_GIRR!$C$557:$F$1035" xr:uid="{00000000-0004-0000-0F00-00000A000000}"/>
    <hyperlink ref="D40" location="Delta_GIRR!$C$557:$F$1035" display="Delta_GIRR!$C$557:$F$1035" xr:uid="{00000000-0004-0000-0F00-00000B000000}"/>
    <hyperlink ref="D41" location="Delta_GIRR!$C$557:$F$1035" display="Delta_GIRR!$C$557:$F$1035" xr:uid="{00000000-0004-0000-0F00-00000C000000}"/>
    <hyperlink ref="E44" location="Delta_GIRR!$C$557:$F$1035" display="Delta_GIRR!$C$557:$F$1035" xr:uid="{00000000-0004-0000-0F00-00000D000000}"/>
    <hyperlink ref="F44" location="Delta_GIRR!$C$557:$F$1035" display="Delta_GIRR!$C$557:$F$1035" xr:uid="{00000000-0004-0000-0F00-00000E000000}"/>
    <hyperlink ref="G44" location="Delta_GIRR!$C$557:$F$1035" display="Delta_GIRR!$C$557:$F$1035" xr:uid="{00000000-0004-0000-0F00-00000F000000}"/>
    <hyperlink ref="H44" location="Delta_GIRR!$C$557:$F$1035" display="Delta_GIRR!$C$557:$F$1035" xr:uid="{00000000-0004-0000-0F00-000010000000}"/>
    <hyperlink ref="I44" location="Delta_GIRR!$C$557:$F$1035" display="Delta_GIRR!$C$557:$F$1035" xr:uid="{00000000-0004-0000-0F00-000011000000}"/>
    <hyperlink ref="J44" location="Delta_GIRR!$C$557:$F$1035" display="Delta_GIRR!$C$557:$F$1035" xr:uid="{00000000-0004-0000-0F00-000012000000}"/>
    <hyperlink ref="K44" location="Delta_GIRR!$C$557:$F$1035" display="Delta_GIRR!$C$557:$F$1035" xr:uid="{00000000-0004-0000-0F00-000013000000}"/>
    <hyperlink ref="L44" location="Delta_GIRR!$C$557:$F$1035" display="Delta_GIRR!$C$557:$F$1035" xr:uid="{00000000-0004-0000-0F00-000014000000}"/>
    <hyperlink ref="M44" location="Delta_GIRR!$C$557:$F$1035" display="Delta_GIRR!$C$557:$F$1035" xr:uid="{00000000-0004-0000-0F00-000015000000}"/>
    <hyperlink ref="D45" location="Delta_GIRR!$C$557:$F$1035" display="Delta_GIRR!$C$557:$F$1035" xr:uid="{00000000-0004-0000-0F00-000016000000}"/>
    <hyperlink ref="F45" location="Delta_GIRR!$C$557:$F$1035" display="Delta_GIRR!$C$557:$F$1035" xr:uid="{00000000-0004-0000-0F00-000017000000}"/>
    <hyperlink ref="G45" location="Delta_GIRR!$C$557:$F$1035" display="Delta_GIRR!$C$557:$F$1035" xr:uid="{00000000-0004-0000-0F00-000018000000}"/>
    <hyperlink ref="H45" location="Delta_GIRR!$C$557:$F$1035" display="Delta_GIRR!$C$557:$F$1035" xr:uid="{00000000-0004-0000-0F00-000019000000}"/>
    <hyperlink ref="I45" location="Delta_GIRR!$C$557:$F$1035" display="Delta_GIRR!$C$557:$F$1035" xr:uid="{00000000-0004-0000-0F00-00001A000000}"/>
    <hyperlink ref="J45" location="Delta_GIRR!$C$557:$F$1035" display="Delta_GIRR!$C$557:$F$1035" xr:uid="{00000000-0004-0000-0F00-00001B000000}"/>
    <hyperlink ref="K45" location="Delta_GIRR!$C$557:$F$1035" display="Delta_GIRR!$C$557:$F$1035" xr:uid="{00000000-0004-0000-0F00-00001C000000}"/>
    <hyperlink ref="L45" location="Delta_GIRR!$C$557:$F$1035" display="Delta_GIRR!$C$557:$F$1035" xr:uid="{00000000-0004-0000-0F00-00001D000000}"/>
    <hyperlink ref="M45" location="Delta_GIRR!$C$557:$F$1035" display="Delta_GIRR!$C$557:$F$1035" xr:uid="{00000000-0004-0000-0F00-00001E000000}"/>
    <hyperlink ref="D46" location="Delta_GIRR!$C$557:$F$1035" display="Delta_GIRR!$C$557:$F$1035" xr:uid="{00000000-0004-0000-0F00-00001F000000}"/>
    <hyperlink ref="E46" location="Delta_GIRR!$C$557:$F$1035" display="Delta_GIRR!$C$557:$F$1035" xr:uid="{00000000-0004-0000-0F00-000020000000}"/>
    <hyperlink ref="G46" location="Delta_GIRR!$C$557:$F$1035" display="Delta_GIRR!$C$557:$F$1035" xr:uid="{00000000-0004-0000-0F00-000021000000}"/>
    <hyperlink ref="H46" location="Delta_GIRR!$C$557:$F$1035" display="Delta_GIRR!$C$557:$F$1035" xr:uid="{00000000-0004-0000-0F00-000022000000}"/>
    <hyperlink ref="I46" location="Delta_GIRR!$C$557:$F$1035" display="Delta_GIRR!$C$557:$F$1035" xr:uid="{00000000-0004-0000-0F00-000023000000}"/>
    <hyperlink ref="J46" location="Delta_GIRR!$C$557:$F$1035" display="Delta_GIRR!$C$557:$F$1035" xr:uid="{00000000-0004-0000-0F00-000024000000}"/>
    <hyperlink ref="K46" location="Delta_GIRR!$C$557:$F$1035" display="Delta_GIRR!$C$557:$F$1035" xr:uid="{00000000-0004-0000-0F00-000025000000}"/>
    <hyperlink ref="L46" location="Delta_GIRR!$C$557:$F$1035" display="Delta_GIRR!$C$557:$F$1035" xr:uid="{00000000-0004-0000-0F00-000026000000}"/>
    <hyperlink ref="M46" location="Delta_GIRR!$C$557:$F$1035" display="Delta_GIRR!$C$557:$F$1035" xr:uid="{00000000-0004-0000-0F00-000027000000}"/>
    <hyperlink ref="D47" location="Delta_GIRR!$C$557:$F$1035" display="Delta_GIRR!$C$557:$F$1035" xr:uid="{00000000-0004-0000-0F00-000028000000}"/>
    <hyperlink ref="E47" location="Delta_GIRR!$C$557:$F$1035" display="Delta_GIRR!$C$557:$F$1035" xr:uid="{00000000-0004-0000-0F00-000029000000}"/>
    <hyperlink ref="F47" location="Delta_GIRR!$C$557:$F$1035" display="Delta_GIRR!$C$557:$F$1035" xr:uid="{00000000-0004-0000-0F00-00002A000000}"/>
    <hyperlink ref="H47" location="Delta_GIRR!$C$557:$F$1035" display="Delta_GIRR!$C$557:$F$1035" xr:uid="{00000000-0004-0000-0F00-00002B000000}"/>
    <hyperlink ref="I47" location="Delta_GIRR!$C$557:$F$1035" display="Delta_GIRR!$C$557:$F$1035" xr:uid="{00000000-0004-0000-0F00-00002C000000}"/>
    <hyperlink ref="J47" location="Delta_GIRR!$C$557:$F$1035" display="Delta_GIRR!$C$557:$F$1035" xr:uid="{00000000-0004-0000-0F00-00002D000000}"/>
    <hyperlink ref="K47" location="Delta_GIRR!$C$557:$F$1035" display="Delta_GIRR!$C$557:$F$1035" xr:uid="{00000000-0004-0000-0F00-00002E000000}"/>
    <hyperlink ref="L47" location="Delta_GIRR!$C$557:$F$1035" display="Delta_GIRR!$C$557:$F$1035" xr:uid="{00000000-0004-0000-0F00-00002F000000}"/>
    <hyperlink ref="M47" location="Delta_GIRR!$C$557:$F$1035" display="Delta_GIRR!$C$557:$F$1035" xr:uid="{00000000-0004-0000-0F00-000030000000}"/>
    <hyperlink ref="D48" location="Delta_GIRR!$C$557:$F$1035" display="Delta_GIRR!$C$557:$F$1035" xr:uid="{00000000-0004-0000-0F00-000031000000}"/>
    <hyperlink ref="E48" location="Delta_GIRR!$C$557:$F$1035" display="Delta_GIRR!$C$557:$F$1035" xr:uid="{00000000-0004-0000-0F00-000032000000}"/>
    <hyperlink ref="F48" location="Delta_GIRR!$C$557:$F$1035" display="Delta_GIRR!$C$557:$F$1035" xr:uid="{00000000-0004-0000-0F00-000033000000}"/>
    <hyperlink ref="G48" location="Delta_GIRR!$C$557:$F$1035" display="Delta_GIRR!$C$557:$F$1035" xr:uid="{00000000-0004-0000-0F00-000034000000}"/>
    <hyperlink ref="I48" location="Delta_GIRR!$C$557:$F$1035" display="Delta_GIRR!$C$557:$F$1035" xr:uid="{00000000-0004-0000-0F00-000035000000}"/>
    <hyperlink ref="J48" location="Delta_GIRR!$C$557:$F$1035" display="Delta_GIRR!$C$557:$F$1035" xr:uid="{00000000-0004-0000-0F00-000036000000}"/>
    <hyperlink ref="K48" location="Delta_GIRR!$C$557:$F$1035" display="Delta_GIRR!$C$557:$F$1035" xr:uid="{00000000-0004-0000-0F00-000037000000}"/>
    <hyperlink ref="L48" location="Delta_GIRR!$C$557:$F$1035" display="Delta_GIRR!$C$557:$F$1035" xr:uid="{00000000-0004-0000-0F00-000038000000}"/>
    <hyperlink ref="M48" location="Delta_GIRR!$C$557:$F$1035" display="Delta_GIRR!$C$557:$F$1035" xr:uid="{00000000-0004-0000-0F00-000039000000}"/>
    <hyperlink ref="D49" location="Delta_GIRR!$C$557:$F$1035" display="Delta_GIRR!$C$557:$F$1035" xr:uid="{00000000-0004-0000-0F00-00003A000000}"/>
    <hyperlink ref="E49" location="Delta_GIRR!$C$557:$F$1035" display="Delta_GIRR!$C$557:$F$1035" xr:uid="{00000000-0004-0000-0F00-00003B000000}"/>
    <hyperlink ref="F49" location="Delta_GIRR!$C$557:$F$1035" display="Delta_GIRR!$C$557:$F$1035" xr:uid="{00000000-0004-0000-0F00-00003C000000}"/>
    <hyperlink ref="G49" location="Delta_GIRR!$C$557:$F$1035" display="Delta_GIRR!$C$557:$F$1035" xr:uid="{00000000-0004-0000-0F00-00003D000000}"/>
    <hyperlink ref="H49" location="Delta_GIRR!$C$557:$F$1035" display="Delta_GIRR!$C$557:$F$1035" xr:uid="{00000000-0004-0000-0F00-00003E000000}"/>
    <hyperlink ref="J49" location="Delta_GIRR!$C$557:$F$1035" display="Delta_GIRR!$C$557:$F$1035" xr:uid="{00000000-0004-0000-0F00-00003F000000}"/>
    <hyperlink ref="K49" location="Delta_GIRR!$C$557:$F$1035" display="Delta_GIRR!$C$557:$F$1035" xr:uid="{00000000-0004-0000-0F00-000040000000}"/>
    <hyperlink ref="L49" location="Delta_GIRR!$C$557:$F$1035" display="Delta_GIRR!$C$557:$F$1035" xr:uid="{00000000-0004-0000-0F00-000041000000}"/>
    <hyperlink ref="M49" location="Delta_GIRR!$C$557:$F$1035" display="Delta_GIRR!$C$557:$F$1035" xr:uid="{00000000-0004-0000-0F00-000042000000}"/>
    <hyperlink ref="D50" location="Delta_GIRR!$C$557:$F$1035" display="Delta_GIRR!$C$557:$F$1035" xr:uid="{00000000-0004-0000-0F00-000043000000}"/>
    <hyperlink ref="E50" location="Delta_GIRR!$C$557:$F$1035" display="Delta_GIRR!$C$557:$F$1035" xr:uid="{00000000-0004-0000-0F00-000044000000}"/>
    <hyperlink ref="F50" location="Delta_GIRR!$C$557:$F$1035" display="Delta_GIRR!$C$557:$F$1035" xr:uid="{00000000-0004-0000-0F00-000045000000}"/>
    <hyperlink ref="G50" location="Delta_GIRR!$C$557:$F$1035" display="Delta_GIRR!$C$557:$F$1035" xr:uid="{00000000-0004-0000-0F00-000046000000}"/>
    <hyperlink ref="H50" location="Delta_GIRR!$C$557:$F$1035" display="Delta_GIRR!$C$557:$F$1035" xr:uid="{00000000-0004-0000-0F00-000047000000}"/>
    <hyperlink ref="I50" location="Delta_GIRR!$C$557:$F$1035" display="Delta_GIRR!$C$557:$F$1035" xr:uid="{00000000-0004-0000-0F00-000048000000}"/>
    <hyperlink ref="K50" location="Delta_GIRR!$C$557:$F$1035" display="Delta_GIRR!$C$557:$F$1035" xr:uid="{00000000-0004-0000-0F00-000049000000}"/>
    <hyperlink ref="L50" location="Delta_GIRR!$C$557:$F$1035" display="Delta_GIRR!$C$557:$F$1035" xr:uid="{00000000-0004-0000-0F00-00004A000000}"/>
    <hyperlink ref="M50" location="Delta_GIRR!$C$557:$F$1035" display="Delta_GIRR!$C$557:$F$1035" xr:uid="{00000000-0004-0000-0F00-00004B000000}"/>
    <hyperlink ref="D51" location="Delta_GIRR!$C$557:$F$1035" display="Delta_GIRR!$C$557:$F$1035" xr:uid="{00000000-0004-0000-0F00-00004C000000}"/>
    <hyperlink ref="E51" location="Delta_GIRR!$C$557:$F$1035" display="Delta_GIRR!$C$557:$F$1035" xr:uid="{00000000-0004-0000-0F00-00004D000000}"/>
    <hyperlink ref="F51" location="Delta_GIRR!$C$557:$F$1035" display="Delta_GIRR!$C$557:$F$1035" xr:uid="{00000000-0004-0000-0F00-00004E000000}"/>
    <hyperlink ref="G51" location="Delta_GIRR!$C$557:$F$1035" display="Delta_GIRR!$C$557:$F$1035" xr:uid="{00000000-0004-0000-0F00-00004F000000}"/>
    <hyperlink ref="H51" location="Delta_GIRR!$C$557:$F$1035" display="Delta_GIRR!$C$557:$F$1035" xr:uid="{00000000-0004-0000-0F00-000050000000}"/>
    <hyperlink ref="I51" location="Delta_GIRR!$C$557:$F$1035" display="Delta_GIRR!$C$557:$F$1035" xr:uid="{00000000-0004-0000-0F00-000051000000}"/>
    <hyperlink ref="J51" location="Delta_GIRR!$C$557:$F$1035" display="Delta_GIRR!$C$557:$F$1035" xr:uid="{00000000-0004-0000-0F00-000052000000}"/>
    <hyperlink ref="L51" location="Delta_GIRR!$C$557:$F$1035" display="Delta_GIRR!$C$557:$F$1035" xr:uid="{00000000-0004-0000-0F00-000053000000}"/>
    <hyperlink ref="M51" location="Delta_GIRR!$C$557:$F$1035" display="Delta_GIRR!$C$557:$F$1035" xr:uid="{00000000-0004-0000-0F00-000054000000}"/>
    <hyperlink ref="D52" location="Delta_GIRR!$C$557:$F$1035" display="Delta_GIRR!$C$557:$F$1035" xr:uid="{00000000-0004-0000-0F00-000055000000}"/>
    <hyperlink ref="E52" location="Delta_GIRR!$C$557:$F$1035" display="Delta_GIRR!$C$557:$F$1035" xr:uid="{00000000-0004-0000-0F00-000056000000}"/>
    <hyperlink ref="F52" location="Delta_GIRR!$C$557:$F$1035" display="Delta_GIRR!$C$557:$F$1035" xr:uid="{00000000-0004-0000-0F00-000057000000}"/>
    <hyperlink ref="G52" location="Delta_GIRR!$C$557:$F$1035" display="Delta_GIRR!$C$557:$F$1035" xr:uid="{00000000-0004-0000-0F00-000058000000}"/>
    <hyperlink ref="H52" location="Delta_GIRR!$C$557:$F$1035" display="Delta_GIRR!$C$557:$F$1035" xr:uid="{00000000-0004-0000-0F00-000059000000}"/>
    <hyperlink ref="I52" location="Delta_GIRR!$C$557:$F$1035" display="Delta_GIRR!$C$557:$F$1035" xr:uid="{00000000-0004-0000-0F00-00005A000000}"/>
    <hyperlink ref="J52" location="Delta_GIRR!$C$557:$F$1035" display="Delta_GIRR!$C$557:$F$1035" xr:uid="{00000000-0004-0000-0F00-00005B000000}"/>
    <hyperlink ref="K52" location="Delta_GIRR!$C$557:$F$1035" display="Delta_GIRR!$C$557:$F$1035" xr:uid="{00000000-0004-0000-0F00-00005C000000}"/>
    <hyperlink ref="M52" location="Delta_GIRR!$C$557:$F$1035" display="Delta_GIRR!$C$557:$F$1035" xr:uid="{00000000-0004-0000-0F00-00005D000000}"/>
    <hyperlink ref="D53" location="Delta_GIRR!$C$557:$F$1035" display="Delta_GIRR!$C$557:$F$1035" xr:uid="{00000000-0004-0000-0F00-00005E000000}"/>
    <hyperlink ref="E53" location="Delta_GIRR!$C$557:$F$1035" display="Delta_GIRR!$C$557:$F$1035" xr:uid="{00000000-0004-0000-0F00-00005F000000}"/>
    <hyperlink ref="F53" location="Delta_GIRR!$C$557:$F$1035" display="Delta_GIRR!$C$557:$F$1035" xr:uid="{00000000-0004-0000-0F00-000060000000}"/>
    <hyperlink ref="G53" location="Delta_GIRR!$C$557:$F$1035" display="Delta_GIRR!$C$557:$F$1035" xr:uid="{00000000-0004-0000-0F00-000061000000}"/>
    <hyperlink ref="H53" location="Delta_GIRR!$C$557:$F$1035" display="Delta_GIRR!$C$557:$F$1035" xr:uid="{00000000-0004-0000-0F00-000062000000}"/>
    <hyperlink ref="I53" location="Delta_GIRR!$C$557:$F$1035" display="Delta_GIRR!$C$557:$F$1035" xr:uid="{00000000-0004-0000-0F00-000063000000}"/>
    <hyperlink ref="J53" location="Delta_GIRR!$C$557:$F$1035" display="Delta_GIRR!$C$557:$F$1035" xr:uid="{00000000-0004-0000-0F00-000064000000}"/>
    <hyperlink ref="K53" location="Delta_GIRR!$C$557:$F$1035" display="Delta_GIRR!$C$557:$F$1035" xr:uid="{00000000-0004-0000-0F00-000065000000}"/>
    <hyperlink ref="L53" location="Delta_GIRR!$C$557:$F$1035" display="Delta_GIRR!$C$557:$F$1035" xr:uid="{00000000-0004-0000-0F00-00006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4B1E0D6A-8E40-4083-92E4-FB0927958973}"/>
  </hyperlinks>
  <pageMargins left="0.7" right="0.7" top="0.75" bottom="0.75" header="0.3" footer="0.3"/>
  <pageSetup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dimension ref="A1:M6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38.710937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1148</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0" t="s">
        <v>1235</v>
      </c>
    </row>
    <row r="10" spans="1:5" x14ac:dyDescent="0.25">
      <c r="A10" s="18"/>
      <c r="C10" s="172"/>
      <c r="D10" s="173"/>
      <c r="E10" s="170"/>
    </row>
    <row r="11" spans="1:5" x14ac:dyDescent="0.25">
      <c r="A11" s="18"/>
      <c r="C11" s="172"/>
      <c r="D11" s="173"/>
      <c r="E11" s="170"/>
    </row>
    <row r="12" spans="1:5" ht="68.25" customHeight="1" x14ac:dyDescent="0.25">
      <c r="A12" s="18"/>
      <c r="C12" s="172"/>
      <c r="D12" s="173"/>
      <c r="E12" s="170"/>
    </row>
    <row r="13" spans="1:5" ht="21.75" customHeight="1" x14ac:dyDescent="0.25">
      <c r="A13" s="18"/>
      <c r="C13" s="172"/>
      <c r="D13" s="173"/>
      <c r="E13" s="170"/>
    </row>
    <row r="14" spans="1:5" x14ac:dyDescent="0.25">
      <c r="C14" s="174"/>
      <c r="D14" s="175"/>
      <c r="E14" s="170"/>
    </row>
    <row r="15" spans="1:5" x14ac:dyDescent="0.25">
      <c r="C15" s="23"/>
      <c r="D15" s="24">
        <v>0.03</v>
      </c>
      <c r="E15" s="171"/>
    </row>
    <row r="16" spans="1:5" ht="18.75" x14ac:dyDescent="0.3">
      <c r="C16" s="6"/>
    </row>
    <row r="17" spans="3:13" x14ac:dyDescent="0.25">
      <c r="C17" s="67" t="s">
        <v>86</v>
      </c>
      <c r="D17" s="66">
        <v>0.25</v>
      </c>
      <c r="E17" s="66">
        <v>0.5</v>
      </c>
      <c r="F17" s="66">
        <v>1</v>
      </c>
      <c r="G17" s="66">
        <v>2</v>
      </c>
      <c r="H17" s="66">
        <v>3</v>
      </c>
      <c r="I17" s="66">
        <v>5</v>
      </c>
      <c r="J17" s="66">
        <v>10</v>
      </c>
      <c r="K17" s="66">
        <v>15</v>
      </c>
      <c r="L17" s="66">
        <v>20</v>
      </c>
      <c r="M17" s="65">
        <v>30</v>
      </c>
    </row>
    <row r="18" spans="3:13" x14ac:dyDescent="0.25">
      <c r="C18" s="70">
        <v>0.25</v>
      </c>
      <c r="D18" s="61"/>
      <c r="E18" s="41">
        <f t="shared" ref="E18:M27" si="0">MAX(EXP(-$D$15*ABS($C18-E$17)/MIN($C18,E$17)),40%)</f>
        <v>0.97044553354850815</v>
      </c>
      <c r="F18" s="41">
        <f t="shared" si="0"/>
        <v>0.91393118527122819</v>
      </c>
      <c r="G18" s="41">
        <f t="shared" si="0"/>
        <v>0.81058424597018708</v>
      </c>
      <c r="H18" s="41">
        <f t="shared" si="0"/>
        <v>0.71892373343192617</v>
      </c>
      <c r="I18" s="41">
        <f t="shared" si="0"/>
        <v>0.56552543869953709</v>
      </c>
      <c r="J18" s="41">
        <f t="shared" si="0"/>
        <v>0.4</v>
      </c>
      <c r="K18" s="41">
        <f t="shared" si="0"/>
        <v>0.4</v>
      </c>
      <c r="L18" s="41">
        <f t="shared" si="0"/>
        <v>0.4</v>
      </c>
      <c r="M18" s="41">
        <f t="shared" si="0"/>
        <v>0.4</v>
      </c>
    </row>
    <row r="19" spans="3:13" x14ac:dyDescent="0.25">
      <c r="C19" s="70">
        <v>0.5</v>
      </c>
      <c r="D19" s="69">
        <f>MAX(EXP(-$D$15*ABS($C19-D$17)/MIN($C19,D$17)),40%)</f>
        <v>0.97044553354850815</v>
      </c>
      <c r="E19" s="5"/>
      <c r="F19" s="20">
        <f t="shared" si="0"/>
        <v>0.97044553354850815</v>
      </c>
      <c r="G19" s="20">
        <f t="shared" si="0"/>
        <v>0.91393118527122819</v>
      </c>
      <c r="H19" s="20">
        <f t="shared" si="0"/>
        <v>0.86070797642505781</v>
      </c>
      <c r="I19" s="20">
        <f t="shared" si="0"/>
        <v>0.76337949433685315</v>
      </c>
      <c r="J19" s="20">
        <f t="shared" si="0"/>
        <v>0.56552543869953709</v>
      </c>
      <c r="K19" s="20">
        <f t="shared" si="0"/>
        <v>0.418951549247639</v>
      </c>
      <c r="L19" s="20">
        <f t="shared" si="0"/>
        <v>0.4</v>
      </c>
      <c r="M19" s="20">
        <f t="shared" si="0"/>
        <v>0.4</v>
      </c>
    </row>
    <row r="20" spans="3:13" x14ac:dyDescent="0.25">
      <c r="C20" s="70">
        <v>1</v>
      </c>
      <c r="D20" s="69">
        <f t="shared" ref="D20:D27" si="1">MAX(EXP(-$D$15*ABS($C20-D$17)/MIN($C20,D$17)),40%)</f>
        <v>0.91393118527122819</v>
      </c>
      <c r="E20" s="20">
        <f t="shared" si="0"/>
        <v>0.97044553354850815</v>
      </c>
      <c r="F20" s="5"/>
      <c r="G20" s="20">
        <f t="shared" si="0"/>
        <v>0.97044553354850815</v>
      </c>
      <c r="H20" s="20">
        <f t="shared" si="0"/>
        <v>0.94176453358424872</v>
      </c>
      <c r="I20" s="20">
        <f t="shared" si="0"/>
        <v>0.88692043671715748</v>
      </c>
      <c r="J20" s="20">
        <f t="shared" si="0"/>
        <v>0.76337949433685315</v>
      </c>
      <c r="K20" s="20">
        <f t="shared" si="0"/>
        <v>0.65704681981505675</v>
      </c>
      <c r="L20" s="20">
        <f t="shared" si="0"/>
        <v>0.56552543869953709</v>
      </c>
      <c r="M20" s="20">
        <f t="shared" si="0"/>
        <v>0.418951549247639</v>
      </c>
    </row>
    <row r="21" spans="3:13" x14ac:dyDescent="0.25">
      <c r="C21" s="70">
        <v>2</v>
      </c>
      <c r="D21" s="69">
        <f t="shared" si="1"/>
        <v>0.81058424597018708</v>
      </c>
      <c r="E21" s="20">
        <f t="shared" si="0"/>
        <v>0.91393118527122819</v>
      </c>
      <c r="F21" s="20">
        <f t="shared" si="0"/>
        <v>0.97044553354850815</v>
      </c>
      <c r="G21" s="5"/>
      <c r="H21" s="20">
        <f t="shared" si="0"/>
        <v>0.98511193960306265</v>
      </c>
      <c r="I21" s="20">
        <f t="shared" si="0"/>
        <v>0.95599748183309996</v>
      </c>
      <c r="J21" s="20">
        <f t="shared" si="0"/>
        <v>0.88692043671715748</v>
      </c>
      <c r="K21" s="20">
        <f t="shared" si="0"/>
        <v>0.82283465805601841</v>
      </c>
      <c r="L21" s="20">
        <f t="shared" si="0"/>
        <v>0.76337949433685315</v>
      </c>
      <c r="M21" s="20">
        <f t="shared" si="0"/>
        <v>0.65704681981505675</v>
      </c>
    </row>
    <row r="22" spans="3:13" x14ac:dyDescent="0.25">
      <c r="C22" s="70">
        <v>3</v>
      </c>
      <c r="D22" s="69">
        <f t="shared" si="1"/>
        <v>0.71892373343192617</v>
      </c>
      <c r="E22" s="20">
        <f t="shared" si="0"/>
        <v>0.86070797642505781</v>
      </c>
      <c r="F22" s="20">
        <f t="shared" si="0"/>
        <v>0.94176453358424872</v>
      </c>
      <c r="G22" s="20">
        <f t="shared" si="0"/>
        <v>0.98511193960306265</v>
      </c>
      <c r="H22" s="5"/>
      <c r="I22" s="20">
        <f t="shared" si="0"/>
        <v>0.98019867330675525</v>
      </c>
      <c r="J22" s="20">
        <f t="shared" si="0"/>
        <v>0.93239381990594827</v>
      </c>
      <c r="K22" s="20">
        <f t="shared" si="0"/>
        <v>0.88692043671715748</v>
      </c>
      <c r="L22" s="20">
        <f t="shared" si="0"/>
        <v>0.8436648165963837</v>
      </c>
      <c r="M22" s="20">
        <f t="shared" si="0"/>
        <v>0.76337949433685326</v>
      </c>
    </row>
    <row r="23" spans="3:13" x14ac:dyDescent="0.25">
      <c r="C23" s="70">
        <v>5</v>
      </c>
      <c r="D23" s="69">
        <f t="shared" si="1"/>
        <v>0.56552543869953709</v>
      </c>
      <c r="E23" s="20">
        <f t="shared" si="0"/>
        <v>0.76337949433685315</v>
      </c>
      <c r="F23" s="20">
        <f t="shared" si="0"/>
        <v>0.88692043671715748</v>
      </c>
      <c r="G23" s="20">
        <f t="shared" si="0"/>
        <v>0.95599748183309996</v>
      </c>
      <c r="H23" s="20">
        <f t="shared" si="0"/>
        <v>0.98019867330675525</v>
      </c>
      <c r="I23" s="5"/>
      <c r="J23" s="20">
        <f t="shared" si="0"/>
        <v>0.97044553354850815</v>
      </c>
      <c r="K23" s="20">
        <f t="shared" si="0"/>
        <v>0.94176453358424872</v>
      </c>
      <c r="L23" s="20">
        <f t="shared" si="0"/>
        <v>0.91393118527122819</v>
      </c>
      <c r="M23" s="20">
        <f t="shared" si="0"/>
        <v>0.86070797642505781</v>
      </c>
    </row>
    <row r="24" spans="3:13" x14ac:dyDescent="0.25">
      <c r="C24" s="70">
        <v>10</v>
      </c>
      <c r="D24" s="69">
        <f t="shared" si="1"/>
        <v>0.4</v>
      </c>
      <c r="E24" s="20">
        <f t="shared" si="0"/>
        <v>0.56552543869953709</v>
      </c>
      <c r="F24" s="20">
        <f t="shared" si="0"/>
        <v>0.76337949433685315</v>
      </c>
      <c r="G24" s="20">
        <f t="shared" si="0"/>
        <v>0.88692043671715748</v>
      </c>
      <c r="H24" s="20">
        <f t="shared" si="0"/>
        <v>0.93239381990594827</v>
      </c>
      <c r="I24" s="20">
        <f t="shared" si="0"/>
        <v>0.97044553354850815</v>
      </c>
      <c r="J24" s="5"/>
      <c r="K24" s="20">
        <f t="shared" si="0"/>
        <v>0.98511193960306265</v>
      </c>
      <c r="L24" s="20">
        <f t="shared" si="0"/>
        <v>0.97044553354850815</v>
      </c>
      <c r="M24" s="20">
        <f t="shared" si="0"/>
        <v>0.94176453358424872</v>
      </c>
    </row>
    <row r="25" spans="3:13" x14ac:dyDescent="0.25">
      <c r="C25" s="70">
        <v>15</v>
      </c>
      <c r="D25" s="69">
        <f t="shared" si="1"/>
        <v>0.4</v>
      </c>
      <c r="E25" s="20">
        <f t="shared" si="0"/>
        <v>0.418951549247639</v>
      </c>
      <c r="F25" s="20">
        <f t="shared" si="0"/>
        <v>0.65704681981505675</v>
      </c>
      <c r="G25" s="20">
        <f t="shared" si="0"/>
        <v>0.82283465805601841</v>
      </c>
      <c r="H25" s="20">
        <f t="shared" si="0"/>
        <v>0.88692043671715748</v>
      </c>
      <c r="I25" s="20">
        <f t="shared" si="0"/>
        <v>0.94176453358424872</v>
      </c>
      <c r="J25" s="20">
        <f t="shared" si="0"/>
        <v>0.98511193960306265</v>
      </c>
      <c r="K25" s="5"/>
      <c r="L25" s="20">
        <f t="shared" si="0"/>
        <v>0.99004983374916811</v>
      </c>
      <c r="M25" s="20">
        <f t="shared" si="0"/>
        <v>0.97044553354850815</v>
      </c>
    </row>
    <row r="26" spans="3:13" x14ac:dyDescent="0.25">
      <c r="C26" s="70">
        <v>20</v>
      </c>
      <c r="D26" s="69">
        <f t="shared" si="1"/>
        <v>0.4</v>
      </c>
      <c r="E26" s="20">
        <f t="shared" si="0"/>
        <v>0.4</v>
      </c>
      <c r="F26" s="20">
        <f t="shared" si="0"/>
        <v>0.56552543869953709</v>
      </c>
      <c r="G26" s="20">
        <f t="shared" si="0"/>
        <v>0.76337949433685315</v>
      </c>
      <c r="H26" s="20">
        <f t="shared" si="0"/>
        <v>0.8436648165963837</v>
      </c>
      <c r="I26" s="20">
        <f t="shared" si="0"/>
        <v>0.91393118527122819</v>
      </c>
      <c r="J26" s="20">
        <f t="shared" si="0"/>
        <v>0.97044553354850815</v>
      </c>
      <c r="K26" s="20">
        <f t="shared" si="0"/>
        <v>0.99004983374916811</v>
      </c>
      <c r="L26" s="5"/>
      <c r="M26" s="20">
        <f t="shared" si="0"/>
        <v>0.98511193960306265</v>
      </c>
    </row>
    <row r="27" spans="3:13" x14ac:dyDescent="0.25">
      <c r="C27" s="68">
        <v>30</v>
      </c>
      <c r="D27" s="69">
        <f t="shared" si="1"/>
        <v>0.4</v>
      </c>
      <c r="E27" s="20">
        <f t="shared" si="0"/>
        <v>0.4</v>
      </c>
      <c r="F27" s="20">
        <f t="shared" si="0"/>
        <v>0.418951549247639</v>
      </c>
      <c r="G27" s="20">
        <f t="shared" si="0"/>
        <v>0.65704681981505675</v>
      </c>
      <c r="H27" s="20">
        <f t="shared" si="0"/>
        <v>0.76337949433685326</v>
      </c>
      <c r="I27" s="20">
        <f t="shared" si="0"/>
        <v>0.86070797642505781</v>
      </c>
      <c r="J27" s="20">
        <f t="shared" si="0"/>
        <v>0.94176453358424872</v>
      </c>
      <c r="K27" s="20">
        <f t="shared" si="0"/>
        <v>0.97044553354850815</v>
      </c>
      <c r="L27" s="20">
        <f t="shared" si="0"/>
        <v>0.98511193960306265</v>
      </c>
      <c r="M27" s="5"/>
    </row>
    <row r="29" spans="3:13" ht="18.75" x14ac:dyDescent="0.3">
      <c r="C29" s="6" t="s">
        <v>76</v>
      </c>
    </row>
    <row r="30" spans="3:13" ht="15.75" thickBot="1" x14ac:dyDescent="0.3"/>
    <row r="31" spans="3:13" ht="28.5" customHeight="1" thickTop="1" thickBot="1" x14ac:dyDescent="0.3">
      <c r="D31" s="119"/>
    </row>
    <row r="32" spans="3:13" ht="15.75" thickTop="1" x14ac:dyDescent="0.25">
      <c r="C32" s="70" t="s">
        <v>1133</v>
      </c>
      <c r="D32" s="72">
        <f>VLOOKUP(C32,Delta_GIRR!$C$1089:$F$1568,4,0)^2</f>
        <v>0.14215082430168435</v>
      </c>
    </row>
    <row r="33" spans="3:13" x14ac:dyDescent="0.25">
      <c r="C33" s="70" t="s">
        <v>61</v>
      </c>
      <c r="D33" s="73">
        <f>VLOOKUP(C33,Delta_GIRR!$C$1089:$F$1568,4,0)^2</f>
        <v>1107.9486159343564</v>
      </c>
    </row>
    <row r="34" spans="3:13" x14ac:dyDescent="0.25">
      <c r="C34" s="70" t="s">
        <v>62</v>
      </c>
      <c r="D34" s="73">
        <f>VLOOKUP(C34,Delta_GIRR!$C$1089:$F$1568,4,0)^2</f>
        <v>25.342528547104802</v>
      </c>
    </row>
    <row r="35" spans="3:13" x14ac:dyDescent="0.25">
      <c r="C35" s="70" t="s">
        <v>1135</v>
      </c>
      <c r="D35" s="73">
        <f>VLOOKUP(C35,Delta_GIRR!$C$1089:$F$1568,4,0)^2</f>
        <v>75.734149202267403</v>
      </c>
    </row>
    <row r="36" spans="3:13" x14ac:dyDescent="0.25">
      <c r="C36" s="70" t="s">
        <v>63</v>
      </c>
      <c r="D36" s="73">
        <f>VLOOKUP(C36,Delta_GIRR!$C$1089:$F$1568,4,0)^2</f>
        <v>398.69168198219427</v>
      </c>
    </row>
    <row r="37" spans="3:13" x14ac:dyDescent="0.25">
      <c r="C37" s="70" t="s">
        <v>64</v>
      </c>
      <c r="D37" s="73">
        <f>VLOOKUP(C37,Delta_GIRR!$C$1089:$F$1568,4,0)^2</f>
        <v>6382.7381437427603</v>
      </c>
    </row>
    <row r="38" spans="3:13" x14ac:dyDescent="0.25">
      <c r="C38" s="70" t="s">
        <v>65</v>
      </c>
      <c r="D38" s="73">
        <f>VLOOKUP(C38,Delta_GIRR!$C$1089:$F$1568,4,0)^2</f>
        <v>4056400.7692463719</v>
      </c>
    </row>
    <row r="39" spans="3:13" x14ac:dyDescent="0.25">
      <c r="C39" s="70" t="s">
        <v>1134</v>
      </c>
      <c r="D39" s="73">
        <f>VLOOKUP(C39,Delta_GIRR!$C$1089:$F$1568,4,0)^2</f>
        <v>3.202843331805326E-23</v>
      </c>
    </row>
    <row r="40" spans="3:13" x14ac:dyDescent="0.25">
      <c r="C40" s="70" t="s">
        <v>1136</v>
      </c>
      <c r="D40" s="73">
        <f>VLOOKUP(C40,Delta_GIRR!$C$1089:$F$1568,4,0)^2</f>
        <v>3.202843331805326E-23</v>
      </c>
    </row>
    <row r="41" spans="3:13" x14ac:dyDescent="0.25">
      <c r="C41" s="68" t="s">
        <v>1137</v>
      </c>
      <c r="D41" s="73">
        <f>VLOOKUP(C41,Delta_GIRR!$C$1089:$F$1568,4,0)^2</f>
        <v>3.202843331805326E-23</v>
      </c>
    </row>
    <row r="42" spans="3:13" ht="15.75" thickBot="1" x14ac:dyDescent="0.3"/>
    <row r="43" spans="3:13" ht="30" customHeight="1" thickTop="1" thickBot="1" x14ac:dyDescent="0.3">
      <c r="C43" s="119"/>
      <c r="D43" s="122" t="s">
        <v>1133</v>
      </c>
      <c r="E43" s="123" t="s">
        <v>61</v>
      </c>
      <c r="F43" s="123" t="s">
        <v>62</v>
      </c>
      <c r="G43" s="123" t="s">
        <v>1135</v>
      </c>
      <c r="H43" s="124" t="s">
        <v>63</v>
      </c>
      <c r="I43" s="124" t="s">
        <v>64</v>
      </c>
      <c r="J43" s="124" t="s">
        <v>65</v>
      </c>
      <c r="K43" s="124" t="s">
        <v>1134</v>
      </c>
      <c r="L43" s="124" t="s">
        <v>1136</v>
      </c>
      <c r="M43" s="124" t="s">
        <v>1137</v>
      </c>
    </row>
    <row r="44" spans="3:13" ht="15.75" thickTop="1" x14ac:dyDescent="0.25">
      <c r="C44" s="70" t="s">
        <v>1133</v>
      </c>
      <c r="D44" s="61"/>
      <c r="E44" s="71">
        <f>VLOOKUP($C44,Delta_GIRR!$C$1089:$F$1568,4,0)*VLOOKUP(E$43,Delta_GIRR!$C$1089:$F$1568,4,0)</f>
        <v>12.549733425016608</v>
      </c>
      <c r="F44" s="71">
        <f>VLOOKUP($C44,Delta_GIRR!$C$1089:$F$1568,4,0)*VLOOKUP(F$43,Delta_GIRR!$C$1089:$F$1568,4,0)</f>
        <v>1.8980151007987041</v>
      </c>
      <c r="G44" s="71">
        <f>VLOOKUP($C44,Delta_GIRR!$C$1089:$F$1568,4,0)*VLOOKUP(G$43,Delta_GIRR!$C$1089:$F$1568,4,0)</f>
        <v>3.2811083092286153</v>
      </c>
      <c r="H44" s="71">
        <f>VLOOKUP($C44,Delta_GIRR!$C$1089:$F$1568,4,0)*VLOOKUP(H$43,Delta_GIRR!$C$1089:$F$1568,4,0)</f>
        <v>7.52823692746143</v>
      </c>
      <c r="I44" s="71">
        <f>VLOOKUP($C44,Delta_GIRR!$C$1089:$F$1568,4,0)*VLOOKUP(I$43,Delta_GIRR!$C$1089:$F$1568,4,0)</f>
        <v>30.121611650687552</v>
      </c>
      <c r="J44" s="71">
        <f>VLOOKUP($C44,Delta_GIRR!$C$1089:$F$1568,4,0)*VLOOKUP(J$43,Delta_GIRR!$C$1089:$F$1568,4,0)</f>
        <v>759.35545895605333</v>
      </c>
      <c r="K44" s="71">
        <f>VLOOKUP($C44,Delta_GIRR!$C$1089:$F$1568,4,0)*VLOOKUP(K$43,Delta_GIRR!$C$1089:$F$1568,4,0)</f>
        <v>-2.133745110657035E-12</v>
      </c>
      <c r="L44" s="71">
        <f>VLOOKUP($C44,Delta_GIRR!$C$1089:$F$1568,4,0)*VLOOKUP(L$43,Delta_GIRR!$C$1089:$F$1568,4,0)</f>
        <v>-2.133745110657035E-12</v>
      </c>
      <c r="M44" s="71">
        <f>VLOOKUP($C44,Delta_GIRR!$C$1089:$F$1568,4,0)*VLOOKUP(M$43,Delta_GIRR!$C$1089:$F$1568,4,0)</f>
        <v>-2.133745110657035E-12</v>
      </c>
    </row>
    <row r="45" spans="3:13" x14ac:dyDescent="0.25">
      <c r="C45" s="70" t="s">
        <v>61</v>
      </c>
      <c r="D45" s="73">
        <f>VLOOKUP($C45,Delta_GIRR!$C$1089:$F$1568,4,0)*VLOOKUP(D$43,Delta_GIRR!$C$1089:$F$1568,4,0)</f>
        <v>12.549733425016608</v>
      </c>
      <c r="E45" s="5"/>
      <c r="F45" s="14">
        <f>VLOOKUP($C45,Delta_GIRR!$C$1089:$F$1568,4,0)*VLOOKUP(F$43,Delta_GIRR!$C$1089:$F$1568,4,0)</f>
        <v>167.56556754906924</v>
      </c>
      <c r="G45" s="14">
        <f>VLOOKUP($C45,Delta_GIRR!$C$1089:$F$1568,4,0)*VLOOKUP(G$43,Delta_GIRR!$C$1089:$F$1568,4,0)</f>
        <v>289.67144454988693</v>
      </c>
      <c r="H45" s="14">
        <f>VLOOKUP($C45,Delta_GIRR!$C$1089:$F$1568,4,0)*VLOOKUP(H$43,Delta_GIRR!$C$1089:$F$1568,4,0)</f>
        <v>664.62763803253983</v>
      </c>
      <c r="I45" s="14">
        <f>VLOOKUP($C45,Delta_GIRR!$C$1089:$F$1568,4,0)*VLOOKUP(I$43,Delta_GIRR!$C$1089:$F$1568,4,0)</f>
        <v>2659.2754449720351</v>
      </c>
      <c r="J45" s="14">
        <f>VLOOKUP($C45,Delta_GIRR!$C$1089:$F$1568,4,0)*VLOOKUP(J$43,Delta_GIRR!$C$1089:$F$1568,4,0)</f>
        <v>67039.4183891953</v>
      </c>
      <c r="K45" s="14">
        <f>VLOOKUP($C45,Delta_GIRR!$C$1089:$F$1568,4,0)*VLOOKUP(K$43,Delta_GIRR!$C$1089:$F$1568,4,0)</f>
        <v>-1.8837690507406406E-10</v>
      </c>
      <c r="L45" s="14">
        <f>VLOOKUP($C45,Delta_GIRR!$C$1089:$F$1568,4,0)*VLOOKUP(L$43,Delta_GIRR!$C$1089:$F$1568,4,0)</f>
        <v>-1.8837690507406406E-10</v>
      </c>
      <c r="M45" s="14">
        <f>VLOOKUP($C45,Delta_GIRR!$C$1089:$F$1568,4,0)*VLOOKUP(M$43,Delta_GIRR!$C$1089:$F$1568,4,0)</f>
        <v>-1.8837690507406406E-10</v>
      </c>
    </row>
    <row r="46" spans="3:13" x14ac:dyDescent="0.25">
      <c r="C46" s="70" t="s">
        <v>62</v>
      </c>
      <c r="D46" s="73">
        <f>VLOOKUP($C46,Delta_GIRR!$C$1089:$F$1568,4,0)*VLOOKUP(D$43,Delta_GIRR!$C$1089:$F$1568,4,0)</f>
        <v>1.8980151007987041</v>
      </c>
      <c r="E46" s="14">
        <f>VLOOKUP($C46,Delta_GIRR!$C$1089:$F$1568,4,0)*VLOOKUP(E$43,Delta_GIRR!$C$1089:$F$1568,4,0)</f>
        <v>167.56556754906924</v>
      </c>
      <c r="F46" s="5"/>
      <c r="G46" s="14">
        <f>VLOOKUP($C46,Delta_GIRR!$C$1089:$F$1568,4,0)*VLOOKUP(G$43,Delta_GIRR!$C$1089:$F$1568,4,0)</f>
        <v>43.809757339537455</v>
      </c>
      <c r="H46" s="14">
        <f>VLOOKUP($C46,Delta_GIRR!$C$1089:$F$1568,4,0)*VLOOKUP(H$43,Delta_GIRR!$C$1089:$F$1568,4,0)</f>
        <v>100.51793537536965</v>
      </c>
      <c r="I46" s="14">
        <f>VLOOKUP($C46,Delta_GIRR!$C$1089:$F$1568,4,0)*VLOOKUP(I$43,Delta_GIRR!$C$1089:$F$1568,4,0)</f>
        <v>402.18742349369353</v>
      </c>
      <c r="J46" s="14">
        <f>VLOOKUP($C46,Delta_GIRR!$C$1089:$F$1568,4,0)*VLOOKUP(J$43,Delta_GIRR!$C$1089:$F$1568,4,0)</f>
        <v>10139.006474656384</v>
      </c>
      <c r="K46" s="14">
        <f>VLOOKUP($C46,Delta_GIRR!$C$1089:$F$1568,4,0)*VLOOKUP(K$43,Delta_GIRR!$C$1089:$F$1568,4,0)</f>
        <v>-2.8490024318729658E-11</v>
      </c>
      <c r="L46" s="14">
        <f>VLOOKUP($C46,Delta_GIRR!$C$1089:$F$1568,4,0)*VLOOKUP(L$43,Delta_GIRR!$C$1089:$F$1568,4,0)</f>
        <v>-2.8490024318729658E-11</v>
      </c>
      <c r="M46" s="14">
        <f>VLOOKUP($C46,Delta_GIRR!$C$1089:$F$1568,4,0)*VLOOKUP(M$43,Delta_GIRR!$C$1089:$F$1568,4,0)</f>
        <v>-2.8490024318729658E-11</v>
      </c>
    </row>
    <row r="47" spans="3:13" x14ac:dyDescent="0.25">
      <c r="C47" s="70" t="s">
        <v>1135</v>
      </c>
      <c r="D47" s="73">
        <f>VLOOKUP($C47,Delta_GIRR!$C$1089:$F$1568,4,0)*VLOOKUP(D$43,Delta_GIRR!$C$1089:$F$1568,4,0)</f>
        <v>3.2811083092286153</v>
      </c>
      <c r="E47" s="14">
        <f>VLOOKUP($C47,Delta_GIRR!$C$1089:$F$1568,4,0)*VLOOKUP(E$43,Delta_GIRR!$C$1089:$F$1568,4,0)</f>
        <v>289.67144454988693</v>
      </c>
      <c r="F47" s="14">
        <f>VLOOKUP($C47,Delta_GIRR!$C$1089:$F$1568,4,0)*VLOOKUP(F$43,Delta_GIRR!$C$1089:$F$1568,4,0)</f>
        <v>43.809757339537455</v>
      </c>
      <c r="G47" s="5"/>
      <c r="H47" s="14">
        <f>VLOOKUP($C47,Delta_GIRR!$C$1089:$F$1568,4,0)*VLOOKUP(H$43,Delta_GIRR!$C$1089:$F$1568,4,0)</f>
        <v>173.76586353177211</v>
      </c>
      <c r="I47" s="14">
        <f>VLOOKUP($C47,Delta_GIRR!$C$1089:$F$1568,4,0)*VLOOKUP(I$43,Delta_GIRR!$C$1089:$F$1568,4,0)</f>
        <v>695.26343417241321</v>
      </c>
      <c r="J47" s="14">
        <f>VLOOKUP($C47,Delta_GIRR!$C$1089:$F$1568,4,0)*VLOOKUP(J$43,Delta_GIRR!$C$1089:$F$1568,4,0)</f>
        <v>17527.351798896976</v>
      </c>
      <c r="K47" s="14">
        <f>VLOOKUP($C47,Delta_GIRR!$C$1089:$F$1568,4,0)*VLOOKUP(K$43,Delta_GIRR!$C$1089:$F$1568,4,0)</f>
        <v>-4.9250849207138734E-11</v>
      </c>
      <c r="L47" s="14">
        <f>VLOOKUP($C47,Delta_GIRR!$C$1089:$F$1568,4,0)*VLOOKUP(L$43,Delta_GIRR!$C$1089:$F$1568,4,0)</f>
        <v>-4.9250849207138734E-11</v>
      </c>
      <c r="M47" s="14">
        <f>VLOOKUP($C47,Delta_GIRR!$C$1089:$F$1568,4,0)*VLOOKUP(M$43,Delta_GIRR!$C$1089:$F$1568,4,0)</f>
        <v>-4.9250849207138734E-11</v>
      </c>
    </row>
    <row r="48" spans="3:13" x14ac:dyDescent="0.25">
      <c r="C48" s="70" t="s">
        <v>63</v>
      </c>
      <c r="D48" s="73">
        <f>VLOOKUP($C48,Delta_GIRR!$C$1089:$F$1568,4,0)*VLOOKUP(D$43,Delta_GIRR!$C$1089:$F$1568,4,0)</f>
        <v>7.52823692746143</v>
      </c>
      <c r="E48" s="14">
        <f>VLOOKUP($C48,Delta_GIRR!$C$1089:$F$1568,4,0)*VLOOKUP(E$43,Delta_GIRR!$C$1089:$F$1568,4,0)</f>
        <v>664.62763803253983</v>
      </c>
      <c r="F48" s="14">
        <f>VLOOKUP($C48,Delta_GIRR!$C$1089:$F$1568,4,0)*VLOOKUP(F$43,Delta_GIRR!$C$1089:$F$1568,4,0)</f>
        <v>100.51793537536965</v>
      </c>
      <c r="G48" s="14">
        <f>VLOOKUP($C48,Delta_GIRR!$C$1089:$F$1568,4,0)*VLOOKUP(G$43,Delta_GIRR!$C$1089:$F$1568,4,0)</f>
        <v>173.76586353177211</v>
      </c>
      <c r="H48" s="5"/>
      <c r="I48" s="14">
        <f>VLOOKUP($C48,Delta_GIRR!$C$1089:$F$1568,4,0)*VLOOKUP(I$43,Delta_GIRR!$C$1089:$F$1568,4,0)</f>
        <v>1595.2255659249915</v>
      </c>
      <c r="J48" s="14">
        <f>VLOOKUP($C48,Delta_GIRR!$C$1089:$F$1568,4,0)*VLOOKUP(J$43,Delta_GIRR!$C$1089:$F$1568,4,0)</f>
        <v>40215.087286797017</v>
      </c>
      <c r="K48" s="14">
        <f>VLOOKUP($C48,Delta_GIRR!$C$1089:$F$1568,4,0)*VLOOKUP(K$43,Delta_GIRR!$C$1089:$F$1568,4,0)</f>
        <v>-1.1300207940931532E-10</v>
      </c>
      <c r="L48" s="14">
        <f>VLOOKUP($C48,Delta_GIRR!$C$1089:$F$1568,4,0)*VLOOKUP(L$43,Delta_GIRR!$C$1089:$F$1568,4,0)</f>
        <v>-1.1300207940931532E-10</v>
      </c>
      <c r="M48" s="14">
        <f>VLOOKUP($C48,Delta_GIRR!$C$1089:$F$1568,4,0)*VLOOKUP(M$43,Delta_GIRR!$C$1089:$F$1568,4,0)</f>
        <v>-1.1300207940931532E-10</v>
      </c>
    </row>
    <row r="49" spans="3:13" x14ac:dyDescent="0.25">
      <c r="C49" s="70" t="s">
        <v>64</v>
      </c>
      <c r="D49" s="73">
        <f>VLOOKUP($C49,Delta_GIRR!$C$1089:$F$1568,4,0)*VLOOKUP(D$43,Delta_GIRR!$C$1089:$F$1568,4,0)</f>
        <v>30.121611650687552</v>
      </c>
      <c r="E49" s="14">
        <f>VLOOKUP($C49,Delta_GIRR!$C$1089:$F$1568,4,0)*VLOOKUP(E$43,Delta_GIRR!$C$1089:$F$1568,4,0)</f>
        <v>2659.2754449720351</v>
      </c>
      <c r="F49" s="14">
        <f>VLOOKUP($C49,Delta_GIRR!$C$1089:$F$1568,4,0)*VLOOKUP(F$43,Delta_GIRR!$C$1089:$F$1568,4,0)</f>
        <v>402.18742349369353</v>
      </c>
      <c r="G49" s="14">
        <f>VLOOKUP($C49,Delta_GIRR!$C$1089:$F$1568,4,0)*VLOOKUP(G$43,Delta_GIRR!$C$1089:$F$1568,4,0)</f>
        <v>695.26343417241321</v>
      </c>
      <c r="H49" s="14">
        <f>VLOOKUP($C49,Delta_GIRR!$C$1089:$F$1568,4,0)*VLOOKUP(H$43,Delta_GIRR!$C$1089:$F$1568,4,0)</f>
        <v>1595.2255659249915</v>
      </c>
      <c r="I49" s="5"/>
      <c r="J49" s="14">
        <f>VLOOKUP($C49,Delta_GIRR!$C$1089:$F$1568,4,0)*VLOOKUP(J$43,Delta_GIRR!$C$1089:$F$1568,4,0)</f>
        <v>160906.63105098027</v>
      </c>
      <c r="K49" s="14">
        <f>VLOOKUP($C49,Delta_GIRR!$C$1089:$F$1568,4,0)*VLOOKUP(K$43,Delta_GIRR!$C$1089:$F$1568,4,0)</f>
        <v>-4.5213836712168106E-10</v>
      </c>
      <c r="L49" s="14">
        <f>VLOOKUP($C49,Delta_GIRR!$C$1089:$F$1568,4,0)*VLOOKUP(L$43,Delta_GIRR!$C$1089:$F$1568,4,0)</f>
        <v>-4.5213836712168106E-10</v>
      </c>
      <c r="M49" s="14">
        <f>VLOOKUP($C49,Delta_GIRR!$C$1089:$F$1568,4,0)*VLOOKUP(M$43,Delta_GIRR!$C$1089:$F$1568,4,0)</f>
        <v>-4.5213836712168106E-10</v>
      </c>
    </row>
    <row r="50" spans="3:13" x14ac:dyDescent="0.25">
      <c r="C50" s="70" t="s">
        <v>65</v>
      </c>
      <c r="D50" s="73">
        <f>VLOOKUP($C50,Delta_GIRR!$C$1089:$F$1568,4,0)*VLOOKUP(D$43,Delta_GIRR!$C$1089:$F$1568,4,0)</f>
        <v>759.35545895605333</v>
      </c>
      <c r="E50" s="14">
        <f>VLOOKUP($C50,Delta_GIRR!$C$1089:$F$1568,4,0)*VLOOKUP(E$43,Delta_GIRR!$C$1089:$F$1568,4,0)</f>
        <v>67039.4183891953</v>
      </c>
      <c r="F50" s="14">
        <f>VLOOKUP($C50,Delta_GIRR!$C$1089:$F$1568,4,0)*VLOOKUP(F$43,Delta_GIRR!$C$1089:$F$1568,4,0)</f>
        <v>10139.006474656384</v>
      </c>
      <c r="G50" s="14">
        <f>VLOOKUP($C50,Delta_GIRR!$C$1089:$F$1568,4,0)*VLOOKUP(G$43,Delta_GIRR!$C$1089:$F$1568,4,0)</f>
        <v>17527.351798896976</v>
      </c>
      <c r="H50" s="14">
        <f>VLOOKUP($C50,Delta_GIRR!$C$1089:$F$1568,4,0)*VLOOKUP(H$43,Delta_GIRR!$C$1089:$F$1568,4,0)</f>
        <v>40215.087286797017</v>
      </c>
      <c r="I50" s="14">
        <f>VLOOKUP($C50,Delta_GIRR!$C$1089:$F$1568,4,0)*VLOOKUP(I$43,Delta_GIRR!$C$1089:$F$1568,4,0)</f>
        <v>160906.63105098027</v>
      </c>
      <c r="J50" s="5"/>
      <c r="K50" s="14">
        <f>VLOOKUP($C50,Delta_GIRR!$C$1089:$F$1568,4,0)*VLOOKUP(K$43,Delta_GIRR!$C$1089:$F$1568,4,0)</f>
        <v>-1.1398252565595631E-8</v>
      </c>
      <c r="L50" s="14">
        <f>VLOOKUP($C50,Delta_GIRR!$C$1089:$F$1568,4,0)*VLOOKUP(L$43,Delta_GIRR!$C$1089:$F$1568,4,0)</f>
        <v>-1.1398252565595631E-8</v>
      </c>
      <c r="M50" s="14">
        <f>VLOOKUP($C50,Delta_GIRR!$C$1089:$F$1568,4,0)*VLOOKUP(M$43,Delta_GIRR!$C$1089:$F$1568,4,0)</f>
        <v>-1.1398252565595631E-8</v>
      </c>
    </row>
    <row r="51" spans="3:13" x14ac:dyDescent="0.25">
      <c r="C51" s="70" t="s">
        <v>1134</v>
      </c>
      <c r="D51" s="73">
        <f>VLOOKUP($C51,Delta_GIRR!$C$1089:$F$1568,4,0)*VLOOKUP(D$43,Delta_GIRR!$C$1089:$F$1568,4,0)</f>
        <v>-2.133745110657035E-12</v>
      </c>
      <c r="E51" s="14">
        <f>VLOOKUP($C51,Delta_GIRR!$C$1089:$F$1568,4,0)*VLOOKUP(E$43,Delta_GIRR!$C$1089:$F$1568,4,0)</f>
        <v>-1.8837690507406406E-10</v>
      </c>
      <c r="F51" s="14">
        <f>VLOOKUP($C51,Delta_GIRR!$C$1089:$F$1568,4,0)*VLOOKUP(F$43,Delta_GIRR!$C$1089:$F$1568,4,0)</f>
        <v>-2.8490024318729658E-11</v>
      </c>
      <c r="G51" s="14">
        <f>VLOOKUP($C51,Delta_GIRR!$C$1089:$F$1568,4,0)*VLOOKUP(G$43,Delta_GIRR!$C$1089:$F$1568,4,0)</f>
        <v>-4.9250849207138734E-11</v>
      </c>
      <c r="H51" s="14">
        <f>VLOOKUP($C51,Delta_GIRR!$C$1089:$F$1568,4,0)*VLOOKUP(H$43,Delta_GIRR!$C$1089:$F$1568,4,0)</f>
        <v>-1.1300207940931532E-10</v>
      </c>
      <c r="I51" s="14">
        <f>VLOOKUP($C51,Delta_GIRR!$C$1089:$F$1568,4,0)*VLOOKUP(I$43,Delta_GIRR!$C$1089:$F$1568,4,0)</f>
        <v>-4.5213836712168106E-10</v>
      </c>
      <c r="J51" s="14">
        <f>VLOOKUP($C51,Delta_GIRR!$C$1089:$F$1568,4,0)*VLOOKUP(J$43,Delta_GIRR!$C$1089:$F$1568,4,0)</f>
        <v>-1.1398252565595631E-8</v>
      </c>
      <c r="K51" s="5"/>
      <c r="L51" s="14">
        <f>VLOOKUP($C51,Delta_GIRR!$C$1089:$F$1568,4,0)*VLOOKUP(L$43,Delta_GIRR!$C$1089:$F$1568,4,0)</f>
        <v>3.202843331805326E-23</v>
      </c>
      <c r="M51" s="14">
        <f>VLOOKUP($C51,Delta_GIRR!$C$1089:$F$1568,4,0)*VLOOKUP(M$43,Delta_GIRR!$C$1089:$F$1568,4,0)</f>
        <v>3.202843331805326E-23</v>
      </c>
    </row>
    <row r="52" spans="3:13" x14ac:dyDescent="0.25">
      <c r="C52" s="70" t="s">
        <v>1136</v>
      </c>
      <c r="D52" s="73">
        <f>VLOOKUP($C52,Delta_GIRR!$C$1089:$F$1568,4,0)*VLOOKUP(D$43,Delta_GIRR!$C$1089:$F$1568,4,0)</f>
        <v>-2.133745110657035E-12</v>
      </c>
      <c r="E52" s="14">
        <f>VLOOKUP($C52,Delta_GIRR!$C$1089:$F$1568,4,0)*VLOOKUP(E$43,Delta_GIRR!$C$1089:$F$1568,4,0)</f>
        <v>-1.8837690507406406E-10</v>
      </c>
      <c r="F52" s="14">
        <f>VLOOKUP($C52,Delta_GIRR!$C$1089:$F$1568,4,0)*VLOOKUP(F$43,Delta_GIRR!$C$1089:$F$1568,4,0)</f>
        <v>-2.8490024318729658E-11</v>
      </c>
      <c r="G52" s="14">
        <f>VLOOKUP($C52,Delta_GIRR!$C$1089:$F$1568,4,0)*VLOOKUP(G$43,Delta_GIRR!$C$1089:$F$1568,4,0)</f>
        <v>-4.9250849207138734E-11</v>
      </c>
      <c r="H52" s="14">
        <f>VLOOKUP($C52,Delta_GIRR!$C$1089:$F$1568,4,0)*VLOOKUP(H$43,Delta_GIRR!$C$1089:$F$1568,4,0)</f>
        <v>-1.1300207940931532E-10</v>
      </c>
      <c r="I52" s="14">
        <f>VLOOKUP($C52,Delta_GIRR!$C$1089:$F$1568,4,0)*VLOOKUP(I$43,Delta_GIRR!$C$1089:$F$1568,4,0)</f>
        <v>-4.5213836712168106E-10</v>
      </c>
      <c r="J52" s="14">
        <f>VLOOKUP($C52,Delta_GIRR!$C$1089:$F$1568,4,0)*VLOOKUP(J$43,Delta_GIRR!$C$1089:$F$1568,4,0)</f>
        <v>-1.1398252565595631E-8</v>
      </c>
      <c r="K52" s="14">
        <f>VLOOKUP($C52,Delta_GIRR!$C$1089:$F$1568,4,0)*VLOOKUP(K$43,Delta_GIRR!$C$1089:$F$1568,4,0)</f>
        <v>3.202843331805326E-23</v>
      </c>
      <c r="L52" s="5"/>
      <c r="M52" s="14">
        <f>VLOOKUP($C52,Delta_GIRR!$C$1089:$F$1568,4,0)*VLOOKUP(M$43,Delta_GIRR!$C$1089:$F$1568,4,0)</f>
        <v>3.202843331805326E-23</v>
      </c>
    </row>
    <row r="53" spans="3:13" x14ac:dyDescent="0.25">
      <c r="C53" s="68" t="s">
        <v>1137</v>
      </c>
      <c r="D53" s="73">
        <f>VLOOKUP($C53,Delta_GIRR!$C$1089:$F$1568,4,0)*VLOOKUP(D$43,Delta_GIRR!$C$1089:$F$1568,4,0)</f>
        <v>-2.133745110657035E-12</v>
      </c>
      <c r="E53" s="14">
        <f>VLOOKUP($C53,Delta_GIRR!$C$1089:$F$1568,4,0)*VLOOKUP(E$43,Delta_GIRR!$C$1089:$F$1568,4,0)</f>
        <v>-1.8837690507406406E-10</v>
      </c>
      <c r="F53" s="14">
        <f>VLOOKUP($C53,Delta_GIRR!$C$1089:$F$1568,4,0)*VLOOKUP(F$43,Delta_GIRR!$C$1089:$F$1568,4,0)</f>
        <v>-2.8490024318729658E-11</v>
      </c>
      <c r="G53" s="14">
        <f>VLOOKUP($C53,Delta_GIRR!$C$1089:$F$1568,4,0)*VLOOKUP(G$43,Delta_GIRR!$C$1089:$F$1568,4,0)</f>
        <v>-4.9250849207138734E-11</v>
      </c>
      <c r="H53" s="14">
        <f>VLOOKUP($C53,Delta_GIRR!$C$1089:$F$1568,4,0)*VLOOKUP(H$43,Delta_GIRR!$C$1089:$F$1568,4,0)</f>
        <v>-1.1300207940931532E-10</v>
      </c>
      <c r="I53" s="14">
        <f>VLOOKUP($C53,Delta_GIRR!$C$1089:$F$1568,4,0)*VLOOKUP(I$43,Delta_GIRR!$C$1089:$F$1568,4,0)</f>
        <v>-4.5213836712168106E-10</v>
      </c>
      <c r="J53" s="14">
        <f>VLOOKUP($C53,Delta_GIRR!$C$1089:$F$1568,4,0)*VLOOKUP(J$43,Delta_GIRR!$C$1089:$F$1568,4,0)</f>
        <v>-1.1398252565595631E-8</v>
      </c>
      <c r="K53" s="14">
        <f>VLOOKUP($C53,Delta_GIRR!$C$1089:$F$1568,4,0)*VLOOKUP(K$43,Delta_GIRR!$C$1089:$F$1568,4,0)</f>
        <v>3.202843331805326E-23</v>
      </c>
      <c r="L53" s="14">
        <f>VLOOKUP($C53,Delta_GIRR!$C$1089:$F$1568,4,0)*VLOOKUP(L$43,Delta_GIRR!$C$1089:$F$1568,4,0)</f>
        <v>3.202843331805326E-23</v>
      </c>
      <c r="M53" s="5"/>
    </row>
    <row r="54" spans="3:13" ht="15.75" thickBot="1" x14ac:dyDescent="0.3"/>
    <row r="55" spans="3:13" ht="30.75" customHeight="1" thickTop="1" thickBot="1" x14ac:dyDescent="0.3">
      <c r="C55" s="119"/>
      <c r="D55" s="122" t="s">
        <v>1133</v>
      </c>
      <c r="E55" s="123" t="s">
        <v>61</v>
      </c>
      <c r="F55" s="123" t="s">
        <v>62</v>
      </c>
      <c r="G55" s="123" t="s">
        <v>1135</v>
      </c>
      <c r="H55" s="124" t="s">
        <v>63</v>
      </c>
      <c r="I55" s="124" t="s">
        <v>64</v>
      </c>
      <c r="J55" s="124" t="s">
        <v>65</v>
      </c>
      <c r="K55" s="124" t="s">
        <v>1134</v>
      </c>
      <c r="L55" s="124" t="s">
        <v>1136</v>
      </c>
      <c r="M55" s="124" t="s">
        <v>1137</v>
      </c>
    </row>
    <row r="56" spans="3:13" ht="15.75" thickTop="1" x14ac:dyDescent="0.25">
      <c r="C56" s="70" t="s">
        <v>1133</v>
      </c>
      <c r="D56" s="61">
        <f>D44*D18</f>
        <v>0</v>
      </c>
      <c r="E56" s="71">
        <f t="shared" ref="E56:M56" si="2">E44*E18</f>
        <v>12.178832749531789</v>
      </c>
      <c r="F56" s="71">
        <f t="shared" si="2"/>
        <v>1.7346551907356493</v>
      </c>
      <c r="G56" s="71">
        <f t="shared" si="2"/>
        <v>2.6596147047825927</v>
      </c>
      <c r="H56" s="71">
        <f t="shared" si="2"/>
        <v>5.4122281980506637</v>
      </c>
      <c r="I56" s="71">
        <f t="shared" si="2"/>
        <v>17.034537643092165</v>
      </c>
      <c r="J56" s="71">
        <f t="shared" si="2"/>
        <v>303.74218358242132</v>
      </c>
      <c r="K56" s="71">
        <f t="shared" si="2"/>
        <v>-8.5349804426281404E-13</v>
      </c>
      <c r="L56" s="71">
        <f t="shared" si="2"/>
        <v>-8.5349804426281404E-13</v>
      </c>
      <c r="M56" s="71">
        <f t="shared" si="2"/>
        <v>-8.5349804426281404E-13</v>
      </c>
    </row>
    <row r="57" spans="3:13" x14ac:dyDescent="0.25">
      <c r="C57" s="70" t="s">
        <v>61</v>
      </c>
      <c r="D57" s="73">
        <f t="shared" ref="D57:M65" si="3">D45*D19</f>
        <v>12.178832749531789</v>
      </c>
      <c r="E57" s="5">
        <f t="shared" si="3"/>
        <v>0</v>
      </c>
      <c r="F57" s="14">
        <f t="shared" si="3"/>
        <v>162.61325660451507</v>
      </c>
      <c r="G57" s="14">
        <f t="shared" si="3"/>
        <v>264.73976665670699</v>
      </c>
      <c r="H57" s="14">
        <f t="shared" si="3"/>
        <v>572.05030940715312</v>
      </c>
      <c r="I57" s="14">
        <f t="shared" si="3"/>
        <v>2030.0363444851623</v>
      </c>
      <c r="J57" s="14">
        <f t="shared" si="3"/>
        <v>37912.496494711486</v>
      </c>
      <c r="K57" s="14">
        <f t="shared" si="3"/>
        <v>-7.8920796223254565E-11</v>
      </c>
      <c r="L57" s="14">
        <f t="shared" si="3"/>
        <v>-7.5350762029625633E-11</v>
      </c>
      <c r="M57" s="14">
        <f t="shared" si="3"/>
        <v>-7.5350762029625633E-11</v>
      </c>
    </row>
    <row r="58" spans="3:13" x14ac:dyDescent="0.25">
      <c r="C58" s="70" t="s">
        <v>62</v>
      </c>
      <c r="D58" s="73">
        <f t="shared" si="3"/>
        <v>1.7346551907356493</v>
      </c>
      <c r="E58" s="14">
        <f t="shared" si="3"/>
        <v>162.61325660451507</v>
      </c>
      <c r="F58" s="5">
        <f t="shared" si="3"/>
        <v>0</v>
      </c>
      <c r="G58" s="14">
        <f t="shared" si="3"/>
        <v>42.514983335998096</v>
      </c>
      <c r="H58" s="14">
        <f t="shared" si="3"/>
        <v>94.66422652563665</v>
      </c>
      <c r="I58" s="14">
        <f t="shared" si="3"/>
        <v>356.70824528717503</v>
      </c>
      <c r="J58" s="14">
        <f t="shared" si="3"/>
        <v>7739.9096357012704</v>
      </c>
      <c r="K58" s="14">
        <f t="shared" si="3"/>
        <v>-1.871927987507495E-11</v>
      </c>
      <c r="L58" s="14">
        <f t="shared" si="3"/>
        <v>-1.611183350141007E-11</v>
      </c>
      <c r="M58" s="14">
        <f t="shared" si="3"/>
        <v>-1.19359398264347E-11</v>
      </c>
    </row>
    <row r="59" spans="3:13" x14ac:dyDescent="0.25">
      <c r="C59" s="70" t="s">
        <v>1135</v>
      </c>
      <c r="D59" s="73">
        <f t="shared" si="3"/>
        <v>2.6596147047825927</v>
      </c>
      <c r="E59" s="14">
        <f t="shared" si="3"/>
        <v>264.73976665670699</v>
      </c>
      <c r="F59" s="14">
        <f t="shared" si="3"/>
        <v>42.514983335998096</v>
      </c>
      <c r="G59" s="5">
        <f t="shared" si="3"/>
        <v>0</v>
      </c>
      <c r="H59" s="14">
        <f t="shared" si="3"/>
        <v>171.1788268605851</v>
      </c>
      <c r="I59" s="14">
        <f t="shared" si="3"/>
        <v>664.67009227946028</v>
      </c>
      <c r="J59" s="14">
        <f t="shared" si="3"/>
        <v>15545.366511972961</v>
      </c>
      <c r="K59" s="14">
        <f t="shared" si="3"/>
        <v>-4.0525305666324523E-11</v>
      </c>
      <c r="L59" s="14">
        <f t="shared" si="3"/>
        <v>-3.7597088363406173E-11</v>
      </c>
      <c r="M59" s="14">
        <f t="shared" si="3"/>
        <v>-3.2360113844741417E-11</v>
      </c>
    </row>
    <row r="60" spans="3:13" x14ac:dyDescent="0.25">
      <c r="C60" s="70" t="s">
        <v>63</v>
      </c>
      <c r="D60" s="73">
        <f t="shared" si="3"/>
        <v>5.4122281980506637</v>
      </c>
      <c r="E60" s="14">
        <f t="shared" si="3"/>
        <v>572.05030940715312</v>
      </c>
      <c r="F60" s="14">
        <f t="shared" si="3"/>
        <v>94.66422652563665</v>
      </c>
      <c r="G60" s="14">
        <f t="shared" si="3"/>
        <v>171.1788268605851</v>
      </c>
      <c r="H60" s="5">
        <f t="shared" si="3"/>
        <v>0</v>
      </c>
      <c r="I60" s="14">
        <f t="shared" si="3"/>
        <v>1563.6379833446945</v>
      </c>
      <c r="J60" s="14">
        <f t="shared" si="3"/>
        <v>37496.298853187807</v>
      </c>
      <c r="K60" s="14">
        <f t="shared" si="3"/>
        <v>-1.0022385361965685E-10</v>
      </c>
      <c r="L60" s="14">
        <f t="shared" si="3"/>
        <v>-9.533587859987E-11</v>
      </c>
      <c r="M60" s="14">
        <f t="shared" si="3"/>
        <v>-8.6263470238496069E-11</v>
      </c>
    </row>
    <row r="61" spans="3:13" x14ac:dyDescent="0.25">
      <c r="C61" s="70" t="s">
        <v>64</v>
      </c>
      <c r="D61" s="73">
        <f t="shared" si="3"/>
        <v>17.034537643092165</v>
      </c>
      <c r="E61" s="14">
        <f t="shared" si="3"/>
        <v>2030.0363444851623</v>
      </c>
      <c r="F61" s="14">
        <f t="shared" si="3"/>
        <v>356.70824528717503</v>
      </c>
      <c r="G61" s="14">
        <f t="shared" si="3"/>
        <v>664.67009227946028</v>
      </c>
      <c r="H61" s="14">
        <f t="shared" si="3"/>
        <v>1563.6379833446945</v>
      </c>
      <c r="I61" s="5">
        <f t="shared" si="3"/>
        <v>0</v>
      </c>
      <c r="J61" s="14">
        <f t="shared" si="3"/>
        <v>156151.12142176149</v>
      </c>
      <c r="K61" s="14">
        <f t="shared" si="3"/>
        <v>-4.2580787842789379E-10</v>
      </c>
      <c r="L61" s="14">
        <f t="shared" si="3"/>
        <v>-4.1322335377011566E-10</v>
      </c>
      <c r="M61" s="14">
        <f t="shared" si="3"/>
        <v>-3.8915909902943197E-10</v>
      </c>
    </row>
    <row r="62" spans="3:13" x14ac:dyDescent="0.25">
      <c r="C62" s="70" t="s">
        <v>65</v>
      </c>
      <c r="D62" s="73">
        <f t="shared" si="3"/>
        <v>303.74218358242132</v>
      </c>
      <c r="E62" s="14">
        <f t="shared" si="3"/>
        <v>37912.496494711486</v>
      </c>
      <c r="F62" s="14">
        <f t="shared" si="3"/>
        <v>7739.9096357012704</v>
      </c>
      <c r="G62" s="14">
        <f t="shared" si="3"/>
        <v>15545.366511972961</v>
      </c>
      <c r="H62" s="14">
        <f t="shared" si="3"/>
        <v>37496.298853187807</v>
      </c>
      <c r="I62" s="14">
        <f t="shared" si="3"/>
        <v>156151.12142176149</v>
      </c>
      <c r="J62" s="5">
        <f t="shared" si="3"/>
        <v>0</v>
      </c>
      <c r="K62" s="14">
        <f t="shared" si="3"/>
        <v>-1.1228554692979498E-8</v>
      </c>
      <c r="L62" s="14">
        <f t="shared" si="3"/>
        <v>-1.1061383292540103E-8</v>
      </c>
      <c r="M62" s="14">
        <f t="shared" si="3"/>
        <v>-1.0734470011113636E-8</v>
      </c>
    </row>
    <row r="63" spans="3:13" x14ac:dyDescent="0.25">
      <c r="C63" s="70" t="s">
        <v>1134</v>
      </c>
      <c r="D63" s="73">
        <f t="shared" si="3"/>
        <v>-8.5349804426281404E-13</v>
      </c>
      <c r="E63" s="14">
        <f t="shared" si="3"/>
        <v>-7.8920796223254565E-11</v>
      </c>
      <c r="F63" s="14">
        <f t="shared" si="3"/>
        <v>-1.871927987507495E-11</v>
      </c>
      <c r="G63" s="14">
        <f t="shared" si="3"/>
        <v>-4.0525305666324523E-11</v>
      </c>
      <c r="H63" s="14">
        <f t="shared" si="3"/>
        <v>-1.0022385361965685E-10</v>
      </c>
      <c r="I63" s="14">
        <f t="shared" si="3"/>
        <v>-4.2580787842789379E-10</v>
      </c>
      <c r="J63" s="14">
        <f t="shared" si="3"/>
        <v>-1.1228554692979498E-8</v>
      </c>
      <c r="K63" s="5">
        <f t="shared" si="3"/>
        <v>0</v>
      </c>
      <c r="L63" s="14">
        <f t="shared" si="3"/>
        <v>3.1709745081784949E-23</v>
      </c>
      <c r="M63" s="14">
        <f t="shared" si="3"/>
        <v>3.1081850060061011E-23</v>
      </c>
    </row>
    <row r="64" spans="3:13" x14ac:dyDescent="0.25">
      <c r="C64" s="70" t="s">
        <v>1136</v>
      </c>
      <c r="D64" s="73">
        <f t="shared" si="3"/>
        <v>-8.5349804426281404E-13</v>
      </c>
      <c r="E64" s="14">
        <f t="shared" si="3"/>
        <v>-7.5350762029625633E-11</v>
      </c>
      <c r="F64" s="14">
        <f t="shared" si="3"/>
        <v>-1.611183350141007E-11</v>
      </c>
      <c r="G64" s="14">
        <f t="shared" si="3"/>
        <v>-3.7597088363406173E-11</v>
      </c>
      <c r="H64" s="14">
        <f t="shared" si="3"/>
        <v>-9.533587859987E-11</v>
      </c>
      <c r="I64" s="14">
        <f t="shared" si="3"/>
        <v>-4.1322335377011566E-10</v>
      </c>
      <c r="J64" s="14">
        <f t="shared" si="3"/>
        <v>-1.1061383292540103E-8</v>
      </c>
      <c r="K64" s="14">
        <f t="shared" si="3"/>
        <v>3.1709745081784949E-23</v>
      </c>
      <c r="L64" s="5">
        <f t="shared" si="3"/>
        <v>0</v>
      </c>
      <c r="M64" s="14">
        <f t="shared" si="3"/>
        <v>3.1551592068394803E-23</v>
      </c>
    </row>
    <row r="65" spans="3:13" x14ac:dyDescent="0.25">
      <c r="C65" s="68" t="s">
        <v>1137</v>
      </c>
      <c r="D65" s="73">
        <f t="shared" si="3"/>
        <v>-8.5349804426281404E-13</v>
      </c>
      <c r="E65" s="14">
        <f t="shared" si="3"/>
        <v>-7.5350762029625633E-11</v>
      </c>
      <c r="F65" s="14">
        <f t="shared" si="3"/>
        <v>-1.19359398264347E-11</v>
      </c>
      <c r="G65" s="14">
        <f t="shared" si="3"/>
        <v>-3.2360113844741417E-11</v>
      </c>
      <c r="H65" s="14">
        <f t="shared" si="3"/>
        <v>-8.6263470238496069E-11</v>
      </c>
      <c r="I65" s="14">
        <f t="shared" si="3"/>
        <v>-3.8915909902943197E-10</v>
      </c>
      <c r="J65" s="14">
        <f t="shared" si="3"/>
        <v>-1.0734470011113636E-8</v>
      </c>
      <c r="K65" s="14">
        <f t="shared" si="3"/>
        <v>3.1081850060061011E-23</v>
      </c>
      <c r="L65" s="14">
        <f t="shared" si="3"/>
        <v>3.1551592068394803E-23</v>
      </c>
      <c r="M65" s="5">
        <f t="shared" si="3"/>
        <v>0</v>
      </c>
    </row>
  </sheetData>
  <mergeCells count="2">
    <mergeCell ref="C9:D14"/>
    <mergeCell ref="E9:E15"/>
  </mergeCells>
  <hyperlinks>
    <hyperlink ref="A3" location="'Delta_GIRR_USD'!A1" display="'Delta_GIRR_USD'!A1" xr:uid="{00000000-0004-0000-1000-000000000000}"/>
    <hyperlink ref="A5" location="'Delta_GIRR_JPY'!A1" display="'Delta_GIRR_JPY'!A1" xr:uid="{00000000-0004-0000-1000-000001000000}"/>
    <hyperlink ref="A4" location="Bucket!A1" display="One level Up" xr:uid="{00000000-0004-0000-1000-000002000000}"/>
    <hyperlink ref="D32" location="Delta_GIRR!$C$1089:$F$1568" display="Delta_GIRR!$C$1089:$F$1568" xr:uid="{00000000-0004-0000-1000-000003000000}"/>
    <hyperlink ref="D33" location="Delta_GIRR!$C$1089:$F$1568" display="Delta_GIRR!$C$1089:$F$1568" xr:uid="{00000000-0004-0000-1000-000004000000}"/>
    <hyperlink ref="D34" location="Delta_GIRR!$C$1089:$F$1568" display="Delta_GIRR!$C$1089:$F$1568" xr:uid="{00000000-0004-0000-1000-000005000000}"/>
    <hyperlink ref="D35" location="Delta_GIRR!$C$1089:$F$1568" display="Delta_GIRR!$C$1089:$F$1568" xr:uid="{00000000-0004-0000-1000-000006000000}"/>
    <hyperlink ref="D36" location="Delta_GIRR!$C$1089:$F$1568" display="Delta_GIRR!$C$1089:$F$1568" xr:uid="{00000000-0004-0000-1000-000007000000}"/>
    <hyperlink ref="D37" location="Delta_GIRR!$C$1089:$F$1568" display="Delta_GIRR!$C$1089:$F$1568" xr:uid="{00000000-0004-0000-1000-000008000000}"/>
    <hyperlink ref="D38" location="Delta_GIRR!$C$1089:$F$1568" display="Delta_GIRR!$C$1089:$F$1568" xr:uid="{00000000-0004-0000-1000-000009000000}"/>
    <hyperlink ref="D39" location="Delta_GIRR!$C$1089:$F$1568" display="Delta_GIRR!$C$1089:$F$1568" xr:uid="{00000000-0004-0000-1000-00000A000000}"/>
    <hyperlink ref="D40" location="Delta_GIRR!$C$1089:$F$1568" display="Delta_GIRR!$C$1089:$F$1568" xr:uid="{00000000-0004-0000-1000-00000B000000}"/>
    <hyperlink ref="D41" location="Delta_GIRR!$C$1089:$F$1568" display="Delta_GIRR!$C$1089:$F$1568" xr:uid="{00000000-0004-0000-1000-00000C000000}"/>
    <hyperlink ref="E44" location="Delta_GIRR!$C$1089:$F$1568" display="Delta_GIRR!$C$1089:$F$1568" xr:uid="{00000000-0004-0000-1000-00000D000000}"/>
    <hyperlink ref="F44" location="Delta_GIRR!$C$1089:$F$1568" display="Delta_GIRR!$C$1089:$F$1568" xr:uid="{00000000-0004-0000-1000-00000E000000}"/>
    <hyperlink ref="G44" location="Delta_GIRR!$C$1089:$F$1568" display="Delta_GIRR!$C$1089:$F$1568" xr:uid="{00000000-0004-0000-1000-00000F000000}"/>
    <hyperlink ref="H44" location="Delta_GIRR!$C$1089:$F$1568" display="Delta_GIRR!$C$1089:$F$1568" xr:uid="{00000000-0004-0000-1000-000010000000}"/>
    <hyperlink ref="I44" location="Delta_GIRR!$C$1089:$F$1568" display="Delta_GIRR!$C$1089:$F$1568" xr:uid="{00000000-0004-0000-1000-000011000000}"/>
    <hyperlink ref="J44" location="Delta_GIRR!$C$1089:$F$1568" display="Delta_GIRR!$C$1089:$F$1568" xr:uid="{00000000-0004-0000-1000-000012000000}"/>
    <hyperlink ref="K44" location="Delta_GIRR!$C$1089:$F$1568" display="Delta_GIRR!$C$1089:$F$1568" xr:uid="{00000000-0004-0000-1000-000013000000}"/>
    <hyperlink ref="L44" location="Delta_GIRR!$C$1089:$F$1568" display="Delta_GIRR!$C$1089:$F$1568" xr:uid="{00000000-0004-0000-1000-000014000000}"/>
    <hyperlink ref="M44" location="Delta_GIRR!$C$1089:$F$1568" display="Delta_GIRR!$C$1089:$F$1568" xr:uid="{00000000-0004-0000-1000-000015000000}"/>
    <hyperlink ref="D45" location="Delta_GIRR!$C$1089:$F$1568" display="Delta_GIRR!$C$1089:$F$1568" xr:uid="{00000000-0004-0000-1000-000016000000}"/>
    <hyperlink ref="F45" location="Delta_GIRR!$C$1089:$F$1568" display="Delta_GIRR!$C$1089:$F$1568" xr:uid="{00000000-0004-0000-1000-000017000000}"/>
    <hyperlink ref="G45" location="Delta_GIRR!$C$1089:$F$1568" display="Delta_GIRR!$C$1089:$F$1568" xr:uid="{00000000-0004-0000-1000-000018000000}"/>
    <hyperlink ref="H45" location="Delta_GIRR!$C$1089:$F$1568" display="Delta_GIRR!$C$1089:$F$1568" xr:uid="{00000000-0004-0000-1000-000019000000}"/>
    <hyperlink ref="I45" location="Delta_GIRR!$C$1089:$F$1568" display="Delta_GIRR!$C$1089:$F$1568" xr:uid="{00000000-0004-0000-1000-00001A000000}"/>
    <hyperlink ref="J45" location="Delta_GIRR!$C$1089:$F$1568" display="Delta_GIRR!$C$1089:$F$1568" xr:uid="{00000000-0004-0000-1000-00001B000000}"/>
    <hyperlink ref="K45" location="Delta_GIRR!$C$1089:$F$1568" display="Delta_GIRR!$C$1089:$F$1568" xr:uid="{00000000-0004-0000-1000-00001C000000}"/>
    <hyperlink ref="L45" location="Delta_GIRR!$C$1089:$F$1568" display="Delta_GIRR!$C$1089:$F$1568" xr:uid="{00000000-0004-0000-1000-00001D000000}"/>
    <hyperlink ref="M45" location="Delta_GIRR!$C$1089:$F$1568" display="Delta_GIRR!$C$1089:$F$1568" xr:uid="{00000000-0004-0000-1000-00001E000000}"/>
    <hyperlink ref="D46" location="Delta_GIRR!$C$1089:$F$1568" display="Delta_GIRR!$C$1089:$F$1568" xr:uid="{00000000-0004-0000-1000-00001F000000}"/>
    <hyperlink ref="E46" location="Delta_GIRR!$C$1089:$F$1568" display="Delta_GIRR!$C$1089:$F$1568" xr:uid="{00000000-0004-0000-1000-000020000000}"/>
    <hyperlink ref="G46" location="Delta_GIRR!$C$1089:$F$1568" display="Delta_GIRR!$C$1089:$F$1568" xr:uid="{00000000-0004-0000-1000-000021000000}"/>
    <hyperlink ref="H46" location="Delta_GIRR!$C$1089:$F$1568" display="Delta_GIRR!$C$1089:$F$1568" xr:uid="{00000000-0004-0000-1000-000022000000}"/>
    <hyperlink ref="I46" location="Delta_GIRR!$C$1089:$F$1568" display="Delta_GIRR!$C$1089:$F$1568" xr:uid="{00000000-0004-0000-1000-000023000000}"/>
    <hyperlink ref="J46" location="Delta_GIRR!$C$1089:$F$1568" display="Delta_GIRR!$C$1089:$F$1568" xr:uid="{00000000-0004-0000-1000-000024000000}"/>
    <hyperlink ref="K46" location="Delta_GIRR!$C$1089:$F$1568" display="Delta_GIRR!$C$1089:$F$1568" xr:uid="{00000000-0004-0000-1000-000025000000}"/>
    <hyperlink ref="L46" location="Delta_GIRR!$C$1089:$F$1568" display="Delta_GIRR!$C$1089:$F$1568" xr:uid="{00000000-0004-0000-1000-000026000000}"/>
    <hyperlink ref="M46" location="Delta_GIRR!$C$1089:$F$1568" display="Delta_GIRR!$C$1089:$F$1568" xr:uid="{00000000-0004-0000-1000-000027000000}"/>
    <hyperlink ref="D47" location="Delta_GIRR!$C$1089:$F$1568" display="Delta_GIRR!$C$1089:$F$1568" xr:uid="{00000000-0004-0000-1000-000028000000}"/>
    <hyperlink ref="E47" location="Delta_GIRR!$C$1089:$F$1568" display="Delta_GIRR!$C$1089:$F$1568" xr:uid="{00000000-0004-0000-1000-000029000000}"/>
    <hyperlink ref="F47" location="Delta_GIRR!$C$1089:$F$1568" display="Delta_GIRR!$C$1089:$F$1568" xr:uid="{00000000-0004-0000-1000-00002A000000}"/>
    <hyperlink ref="H47" location="Delta_GIRR!$C$1089:$F$1568" display="Delta_GIRR!$C$1089:$F$1568" xr:uid="{00000000-0004-0000-1000-00002B000000}"/>
    <hyperlink ref="I47" location="Delta_GIRR!$C$1089:$F$1568" display="Delta_GIRR!$C$1089:$F$1568" xr:uid="{00000000-0004-0000-1000-00002C000000}"/>
    <hyperlink ref="J47" location="Delta_GIRR!$C$1089:$F$1568" display="Delta_GIRR!$C$1089:$F$1568" xr:uid="{00000000-0004-0000-1000-00002D000000}"/>
    <hyperlink ref="K47" location="Delta_GIRR!$C$1089:$F$1568" display="Delta_GIRR!$C$1089:$F$1568" xr:uid="{00000000-0004-0000-1000-00002E000000}"/>
    <hyperlink ref="L47" location="Delta_GIRR!$C$1089:$F$1568" display="Delta_GIRR!$C$1089:$F$1568" xr:uid="{00000000-0004-0000-1000-00002F000000}"/>
    <hyperlink ref="M47" location="Delta_GIRR!$C$1089:$F$1568" display="Delta_GIRR!$C$1089:$F$1568" xr:uid="{00000000-0004-0000-1000-000030000000}"/>
    <hyperlink ref="D48" location="Delta_GIRR!$C$1089:$F$1568" display="Delta_GIRR!$C$1089:$F$1568" xr:uid="{00000000-0004-0000-1000-000031000000}"/>
    <hyperlink ref="E48" location="Delta_GIRR!$C$1089:$F$1568" display="Delta_GIRR!$C$1089:$F$1568" xr:uid="{00000000-0004-0000-1000-000032000000}"/>
    <hyperlink ref="F48" location="Delta_GIRR!$C$1089:$F$1568" display="Delta_GIRR!$C$1089:$F$1568" xr:uid="{00000000-0004-0000-1000-000033000000}"/>
    <hyperlink ref="G48" location="Delta_GIRR!$C$1089:$F$1568" display="Delta_GIRR!$C$1089:$F$1568" xr:uid="{00000000-0004-0000-1000-000034000000}"/>
    <hyperlink ref="I48" location="Delta_GIRR!$C$1089:$F$1568" display="Delta_GIRR!$C$1089:$F$1568" xr:uid="{00000000-0004-0000-1000-000035000000}"/>
    <hyperlink ref="J48" location="Delta_GIRR!$C$1089:$F$1568" display="Delta_GIRR!$C$1089:$F$1568" xr:uid="{00000000-0004-0000-1000-000036000000}"/>
    <hyperlink ref="K48" location="Delta_GIRR!$C$1089:$F$1568" display="Delta_GIRR!$C$1089:$F$1568" xr:uid="{00000000-0004-0000-1000-000037000000}"/>
    <hyperlink ref="L48" location="Delta_GIRR!$C$1089:$F$1568" display="Delta_GIRR!$C$1089:$F$1568" xr:uid="{00000000-0004-0000-1000-000038000000}"/>
    <hyperlink ref="M48" location="Delta_GIRR!$C$1089:$F$1568" display="Delta_GIRR!$C$1089:$F$1568" xr:uid="{00000000-0004-0000-1000-000039000000}"/>
    <hyperlink ref="D49" location="Delta_GIRR!$C$1089:$F$1568" display="Delta_GIRR!$C$1089:$F$1568" xr:uid="{00000000-0004-0000-1000-00003A000000}"/>
    <hyperlink ref="E49" location="Delta_GIRR!$C$1089:$F$1568" display="Delta_GIRR!$C$1089:$F$1568" xr:uid="{00000000-0004-0000-1000-00003B000000}"/>
    <hyperlink ref="F49" location="Delta_GIRR!$C$1089:$F$1568" display="Delta_GIRR!$C$1089:$F$1568" xr:uid="{00000000-0004-0000-1000-00003C000000}"/>
    <hyperlink ref="G49" location="Delta_GIRR!$C$1089:$F$1568" display="Delta_GIRR!$C$1089:$F$1568" xr:uid="{00000000-0004-0000-1000-00003D000000}"/>
    <hyperlink ref="H49" location="Delta_GIRR!$C$1089:$F$1568" display="Delta_GIRR!$C$1089:$F$1568" xr:uid="{00000000-0004-0000-1000-00003E000000}"/>
    <hyperlink ref="J49" location="Delta_GIRR!$C$1089:$F$1568" display="Delta_GIRR!$C$1089:$F$1568" xr:uid="{00000000-0004-0000-1000-00003F000000}"/>
    <hyperlink ref="K49" location="Delta_GIRR!$C$1089:$F$1568" display="Delta_GIRR!$C$1089:$F$1568" xr:uid="{00000000-0004-0000-1000-000040000000}"/>
    <hyperlink ref="L49" location="Delta_GIRR!$C$1089:$F$1568" display="Delta_GIRR!$C$1089:$F$1568" xr:uid="{00000000-0004-0000-1000-000041000000}"/>
    <hyperlink ref="M49" location="Delta_GIRR!$C$1089:$F$1568" display="Delta_GIRR!$C$1089:$F$1568" xr:uid="{00000000-0004-0000-1000-000042000000}"/>
    <hyperlink ref="D50" location="Delta_GIRR!$C$1089:$F$1568" display="Delta_GIRR!$C$1089:$F$1568" xr:uid="{00000000-0004-0000-1000-000043000000}"/>
    <hyperlink ref="E50" location="Delta_GIRR!$C$1089:$F$1568" display="Delta_GIRR!$C$1089:$F$1568" xr:uid="{00000000-0004-0000-1000-000044000000}"/>
    <hyperlink ref="F50" location="Delta_GIRR!$C$1089:$F$1568" display="Delta_GIRR!$C$1089:$F$1568" xr:uid="{00000000-0004-0000-1000-000045000000}"/>
    <hyperlink ref="G50" location="Delta_GIRR!$C$1089:$F$1568" display="Delta_GIRR!$C$1089:$F$1568" xr:uid="{00000000-0004-0000-1000-000046000000}"/>
    <hyperlink ref="H50" location="Delta_GIRR!$C$1089:$F$1568" display="Delta_GIRR!$C$1089:$F$1568" xr:uid="{00000000-0004-0000-1000-000047000000}"/>
    <hyperlink ref="I50" location="Delta_GIRR!$C$1089:$F$1568" display="Delta_GIRR!$C$1089:$F$1568" xr:uid="{00000000-0004-0000-1000-000048000000}"/>
    <hyperlink ref="K50" location="Delta_GIRR!$C$1089:$F$1568" display="Delta_GIRR!$C$1089:$F$1568" xr:uid="{00000000-0004-0000-1000-000049000000}"/>
    <hyperlink ref="L50" location="Delta_GIRR!$C$1089:$F$1568" display="Delta_GIRR!$C$1089:$F$1568" xr:uid="{00000000-0004-0000-1000-00004A000000}"/>
    <hyperlink ref="M50" location="Delta_GIRR!$C$1089:$F$1568" display="Delta_GIRR!$C$1089:$F$1568" xr:uid="{00000000-0004-0000-1000-00004B000000}"/>
    <hyperlink ref="D51" location="Delta_GIRR!$C$1089:$F$1568" display="Delta_GIRR!$C$1089:$F$1568" xr:uid="{00000000-0004-0000-1000-00004C000000}"/>
    <hyperlink ref="E51" location="Delta_GIRR!$C$1089:$F$1568" display="Delta_GIRR!$C$1089:$F$1568" xr:uid="{00000000-0004-0000-1000-00004D000000}"/>
    <hyperlink ref="F51" location="Delta_GIRR!$C$1089:$F$1568" display="Delta_GIRR!$C$1089:$F$1568" xr:uid="{00000000-0004-0000-1000-00004E000000}"/>
    <hyperlink ref="G51" location="Delta_GIRR!$C$1089:$F$1568" display="Delta_GIRR!$C$1089:$F$1568" xr:uid="{00000000-0004-0000-1000-00004F000000}"/>
    <hyperlink ref="H51" location="Delta_GIRR!$C$1089:$F$1568" display="Delta_GIRR!$C$1089:$F$1568" xr:uid="{00000000-0004-0000-1000-000050000000}"/>
    <hyperlink ref="I51" location="Delta_GIRR!$C$1089:$F$1568" display="Delta_GIRR!$C$1089:$F$1568" xr:uid="{00000000-0004-0000-1000-000051000000}"/>
    <hyperlink ref="J51" location="Delta_GIRR!$C$1089:$F$1568" display="Delta_GIRR!$C$1089:$F$1568" xr:uid="{00000000-0004-0000-1000-000052000000}"/>
    <hyperlink ref="L51" location="Delta_GIRR!$C$1089:$F$1568" display="Delta_GIRR!$C$1089:$F$1568" xr:uid="{00000000-0004-0000-1000-000053000000}"/>
    <hyperlink ref="M51" location="Delta_GIRR!$C$1089:$F$1568" display="Delta_GIRR!$C$1089:$F$1568" xr:uid="{00000000-0004-0000-1000-000054000000}"/>
    <hyperlink ref="D52" location="Delta_GIRR!$C$1089:$F$1568" display="Delta_GIRR!$C$1089:$F$1568" xr:uid="{00000000-0004-0000-1000-000055000000}"/>
    <hyperlink ref="E52" location="Delta_GIRR!$C$1089:$F$1568" display="Delta_GIRR!$C$1089:$F$1568" xr:uid="{00000000-0004-0000-1000-000056000000}"/>
    <hyperlink ref="F52" location="Delta_GIRR!$C$1089:$F$1568" display="Delta_GIRR!$C$1089:$F$1568" xr:uid="{00000000-0004-0000-1000-000057000000}"/>
    <hyperlink ref="G52" location="Delta_GIRR!$C$1089:$F$1568" display="Delta_GIRR!$C$1089:$F$1568" xr:uid="{00000000-0004-0000-1000-000058000000}"/>
    <hyperlink ref="H52" location="Delta_GIRR!$C$1089:$F$1568" display="Delta_GIRR!$C$1089:$F$1568" xr:uid="{00000000-0004-0000-1000-000059000000}"/>
    <hyperlink ref="I52" location="Delta_GIRR!$C$1089:$F$1568" display="Delta_GIRR!$C$1089:$F$1568" xr:uid="{00000000-0004-0000-1000-00005A000000}"/>
    <hyperlink ref="J52" location="Delta_GIRR!$C$1089:$F$1568" display="Delta_GIRR!$C$1089:$F$1568" xr:uid="{00000000-0004-0000-1000-00005B000000}"/>
    <hyperlink ref="K52" location="Delta_GIRR!$C$1089:$F$1568" display="Delta_GIRR!$C$1089:$F$1568" xr:uid="{00000000-0004-0000-1000-00005C000000}"/>
    <hyperlink ref="M52" location="Delta_GIRR!$C$1089:$F$1568" display="Delta_GIRR!$C$1089:$F$1568" xr:uid="{00000000-0004-0000-1000-00005D000000}"/>
    <hyperlink ref="D53" location="Delta_GIRR!$C$1089:$F$1568" display="Delta_GIRR!$C$1089:$F$1568" xr:uid="{00000000-0004-0000-1000-00005E000000}"/>
    <hyperlink ref="E53" location="Delta_GIRR!$C$1089:$F$1568" display="Delta_GIRR!$C$1089:$F$1568" xr:uid="{00000000-0004-0000-1000-00005F000000}"/>
    <hyperlink ref="F53" location="Delta_GIRR!$C$1089:$F$1568" display="Delta_GIRR!$C$1089:$F$1568" xr:uid="{00000000-0004-0000-1000-000060000000}"/>
    <hyperlink ref="G53" location="Delta_GIRR!$C$1089:$F$1568" display="Delta_GIRR!$C$1089:$F$1568" xr:uid="{00000000-0004-0000-1000-000061000000}"/>
    <hyperlink ref="H53" location="Delta_GIRR!$C$1089:$F$1568" display="Delta_GIRR!$C$1089:$F$1568" xr:uid="{00000000-0004-0000-1000-000062000000}"/>
    <hyperlink ref="I53" location="Delta_GIRR!$C$1089:$F$1568" display="Delta_GIRR!$C$1089:$F$1568" xr:uid="{00000000-0004-0000-1000-000063000000}"/>
    <hyperlink ref="J53" location="Delta_GIRR!$C$1089:$F$1568" display="Delta_GIRR!$C$1089:$F$1568" xr:uid="{00000000-0004-0000-1000-000064000000}"/>
    <hyperlink ref="K53" location="Delta_GIRR!$C$1089:$F$1568" display="Delta_GIRR!$C$1089:$F$1568" xr:uid="{00000000-0004-0000-1000-000065000000}"/>
    <hyperlink ref="L53" location="Delta_GIRR!$C$1089:$F$1568" display="Delta_GIRR!$C$1089:$F$1568" xr:uid="{00000000-0004-0000-1000-00006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6E8E6C55-56B2-4A12-9EEF-849E64639328}"/>
  </hyperlinks>
  <pageMargins left="0.7" right="0.7" top="0.75" bottom="0.75" header="0.3" footer="0.3"/>
  <pageSetup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5"/>
  <dimension ref="A1:M6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37.8554687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1149</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0" t="s">
        <v>1235</v>
      </c>
    </row>
    <row r="10" spans="1:5" x14ac:dyDescent="0.25">
      <c r="A10" s="18"/>
      <c r="C10" s="172"/>
      <c r="D10" s="173"/>
      <c r="E10" s="170"/>
    </row>
    <row r="11" spans="1:5" x14ac:dyDescent="0.25">
      <c r="A11" s="18"/>
      <c r="C11" s="172"/>
      <c r="D11" s="173"/>
      <c r="E11" s="170"/>
    </row>
    <row r="12" spans="1:5" ht="69.75" customHeight="1" x14ac:dyDescent="0.25">
      <c r="A12" s="18"/>
      <c r="C12" s="172"/>
      <c r="D12" s="173"/>
      <c r="E12" s="170"/>
    </row>
    <row r="13" spans="1:5" ht="21.75" customHeight="1" x14ac:dyDescent="0.25">
      <c r="A13" s="18"/>
      <c r="C13" s="172"/>
      <c r="D13" s="173"/>
      <c r="E13" s="170"/>
    </row>
    <row r="14" spans="1:5" x14ac:dyDescent="0.25">
      <c r="C14" s="174"/>
      <c r="D14" s="175"/>
      <c r="E14" s="170"/>
    </row>
    <row r="15" spans="1:5" x14ac:dyDescent="0.25">
      <c r="C15" s="23"/>
      <c r="D15" s="24">
        <v>0.03</v>
      </c>
      <c r="E15" s="171"/>
    </row>
    <row r="16" spans="1:5" ht="18.75" x14ac:dyDescent="0.3">
      <c r="C16" s="6"/>
    </row>
    <row r="17" spans="3:13" x14ac:dyDescent="0.25">
      <c r="C17" s="67" t="s">
        <v>86</v>
      </c>
      <c r="D17" s="66">
        <v>0.25</v>
      </c>
      <c r="E17" s="66">
        <v>0.5</v>
      </c>
      <c r="F17" s="66">
        <v>1</v>
      </c>
      <c r="G17" s="66">
        <v>2</v>
      </c>
      <c r="H17" s="66">
        <v>3</v>
      </c>
      <c r="I17" s="66">
        <v>5</v>
      </c>
      <c r="J17" s="66">
        <v>10</v>
      </c>
      <c r="K17" s="66">
        <v>15</v>
      </c>
      <c r="L17" s="66">
        <v>20</v>
      </c>
      <c r="M17" s="65">
        <v>30</v>
      </c>
    </row>
    <row r="18" spans="3:13" x14ac:dyDescent="0.25">
      <c r="C18" s="70">
        <v>0.25</v>
      </c>
      <c r="D18" s="61"/>
      <c r="E18" s="41">
        <f t="shared" ref="E18:M27" si="0">MAX(EXP(-$D$15*ABS($C18-E$17)/MIN($C18,E$17)),40%)</f>
        <v>0.97044553354850815</v>
      </c>
      <c r="F18" s="41">
        <f t="shared" si="0"/>
        <v>0.91393118527122819</v>
      </c>
      <c r="G18" s="41">
        <f t="shared" si="0"/>
        <v>0.81058424597018708</v>
      </c>
      <c r="H18" s="41">
        <f t="shared" si="0"/>
        <v>0.71892373343192617</v>
      </c>
      <c r="I18" s="41">
        <f t="shared" si="0"/>
        <v>0.56552543869953709</v>
      </c>
      <c r="J18" s="41">
        <f t="shared" si="0"/>
        <v>0.4</v>
      </c>
      <c r="K18" s="41">
        <f t="shared" si="0"/>
        <v>0.4</v>
      </c>
      <c r="L18" s="41">
        <f t="shared" si="0"/>
        <v>0.4</v>
      </c>
      <c r="M18" s="41">
        <f t="shared" si="0"/>
        <v>0.4</v>
      </c>
    </row>
    <row r="19" spans="3:13" x14ac:dyDescent="0.25">
      <c r="C19" s="70">
        <v>0.5</v>
      </c>
      <c r="D19" s="69">
        <f>MAX(EXP(-$D$15*ABS($C19-D$17)/MIN($C19,D$17)),40%)</f>
        <v>0.97044553354850815</v>
      </c>
      <c r="E19" s="5"/>
      <c r="F19" s="20">
        <f t="shared" si="0"/>
        <v>0.97044553354850815</v>
      </c>
      <c r="G19" s="20">
        <f t="shared" si="0"/>
        <v>0.91393118527122819</v>
      </c>
      <c r="H19" s="20">
        <f t="shared" si="0"/>
        <v>0.86070797642505781</v>
      </c>
      <c r="I19" s="20">
        <f t="shared" si="0"/>
        <v>0.76337949433685315</v>
      </c>
      <c r="J19" s="20">
        <f t="shared" si="0"/>
        <v>0.56552543869953709</v>
      </c>
      <c r="K19" s="20">
        <f t="shared" si="0"/>
        <v>0.418951549247639</v>
      </c>
      <c r="L19" s="20">
        <f t="shared" si="0"/>
        <v>0.4</v>
      </c>
      <c r="M19" s="20">
        <f t="shared" si="0"/>
        <v>0.4</v>
      </c>
    </row>
    <row r="20" spans="3:13" x14ac:dyDescent="0.25">
      <c r="C20" s="70">
        <v>1</v>
      </c>
      <c r="D20" s="69">
        <f t="shared" ref="D20:D27" si="1">MAX(EXP(-$D$15*ABS($C20-D$17)/MIN($C20,D$17)),40%)</f>
        <v>0.91393118527122819</v>
      </c>
      <c r="E20" s="20">
        <f t="shared" si="0"/>
        <v>0.97044553354850815</v>
      </c>
      <c r="F20" s="5"/>
      <c r="G20" s="20">
        <f t="shared" si="0"/>
        <v>0.97044553354850815</v>
      </c>
      <c r="H20" s="20">
        <f t="shared" si="0"/>
        <v>0.94176453358424872</v>
      </c>
      <c r="I20" s="20">
        <f t="shared" si="0"/>
        <v>0.88692043671715748</v>
      </c>
      <c r="J20" s="20">
        <f t="shared" si="0"/>
        <v>0.76337949433685315</v>
      </c>
      <c r="K20" s="20">
        <f t="shared" si="0"/>
        <v>0.65704681981505675</v>
      </c>
      <c r="L20" s="20">
        <f t="shared" si="0"/>
        <v>0.56552543869953709</v>
      </c>
      <c r="M20" s="20">
        <f t="shared" si="0"/>
        <v>0.418951549247639</v>
      </c>
    </row>
    <row r="21" spans="3:13" x14ac:dyDescent="0.25">
      <c r="C21" s="70">
        <v>2</v>
      </c>
      <c r="D21" s="69">
        <f t="shared" si="1"/>
        <v>0.81058424597018708</v>
      </c>
      <c r="E21" s="20">
        <f t="shared" si="0"/>
        <v>0.91393118527122819</v>
      </c>
      <c r="F21" s="20">
        <f t="shared" si="0"/>
        <v>0.97044553354850815</v>
      </c>
      <c r="G21" s="5"/>
      <c r="H21" s="20">
        <f t="shared" si="0"/>
        <v>0.98511193960306265</v>
      </c>
      <c r="I21" s="20">
        <f t="shared" si="0"/>
        <v>0.95599748183309996</v>
      </c>
      <c r="J21" s="20">
        <f t="shared" si="0"/>
        <v>0.88692043671715748</v>
      </c>
      <c r="K21" s="20">
        <f t="shared" si="0"/>
        <v>0.82283465805601841</v>
      </c>
      <c r="L21" s="20">
        <f t="shared" si="0"/>
        <v>0.76337949433685315</v>
      </c>
      <c r="M21" s="20">
        <f t="shared" si="0"/>
        <v>0.65704681981505675</v>
      </c>
    </row>
    <row r="22" spans="3:13" x14ac:dyDescent="0.25">
      <c r="C22" s="70">
        <v>3</v>
      </c>
      <c r="D22" s="69">
        <f t="shared" si="1"/>
        <v>0.71892373343192617</v>
      </c>
      <c r="E22" s="20">
        <f t="shared" si="0"/>
        <v>0.86070797642505781</v>
      </c>
      <c r="F22" s="20">
        <f t="shared" si="0"/>
        <v>0.94176453358424872</v>
      </c>
      <c r="G22" s="20">
        <f t="shared" si="0"/>
        <v>0.98511193960306265</v>
      </c>
      <c r="H22" s="5"/>
      <c r="I22" s="20">
        <f t="shared" si="0"/>
        <v>0.98019867330675525</v>
      </c>
      <c r="J22" s="20">
        <f t="shared" si="0"/>
        <v>0.93239381990594827</v>
      </c>
      <c r="K22" s="20">
        <f t="shared" si="0"/>
        <v>0.88692043671715748</v>
      </c>
      <c r="L22" s="20">
        <f t="shared" si="0"/>
        <v>0.8436648165963837</v>
      </c>
      <c r="M22" s="20">
        <f t="shared" si="0"/>
        <v>0.76337949433685326</v>
      </c>
    </row>
    <row r="23" spans="3:13" x14ac:dyDescent="0.25">
      <c r="C23" s="70">
        <v>5</v>
      </c>
      <c r="D23" s="69">
        <f t="shared" si="1"/>
        <v>0.56552543869953709</v>
      </c>
      <c r="E23" s="20">
        <f t="shared" si="0"/>
        <v>0.76337949433685315</v>
      </c>
      <c r="F23" s="20">
        <f t="shared" si="0"/>
        <v>0.88692043671715748</v>
      </c>
      <c r="G23" s="20">
        <f t="shared" si="0"/>
        <v>0.95599748183309996</v>
      </c>
      <c r="H23" s="20">
        <f t="shared" si="0"/>
        <v>0.98019867330675525</v>
      </c>
      <c r="I23" s="5"/>
      <c r="J23" s="20">
        <f t="shared" si="0"/>
        <v>0.97044553354850815</v>
      </c>
      <c r="K23" s="20">
        <f t="shared" si="0"/>
        <v>0.94176453358424872</v>
      </c>
      <c r="L23" s="20">
        <f t="shared" si="0"/>
        <v>0.91393118527122819</v>
      </c>
      <c r="M23" s="20">
        <f t="shared" si="0"/>
        <v>0.86070797642505781</v>
      </c>
    </row>
    <row r="24" spans="3:13" x14ac:dyDescent="0.25">
      <c r="C24" s="70">
        <v>10</v>
      </c>
      <c r="D24" s="69">
        <f t="shared" si="1"/>
        <v>0.4</v>
      </c>
      <c r="E24" s="20">
        <f t="shared" si="0"/>
        <v>0.56552543869953709</v>
      </c>
      <c r="F24" s="20">
        <f t="shared" si="0"/>
        <v>0.76337949433685315</v>
      </c>
      <c r="G24" s="20">
        <f t="shared" si="0"/>
        <v>0.88692043671715748</v>
      </c>
      <c r="H24" s="20">
        <f t="shared" si="0"/>
        <v>0.93239381990594827</v>
      </c>
      <c r="I24" s="20">
        <f t="shared" si="0"/>
        <v>0.97044553354850815</v>
      </c>
      <c r="J24" s="5"/>
      <c r="K24" s="20">
        <f t="shared" si="0"/>
        <v>0.98511193960306265</v>
      </c>
      <c r="L24" s="20">
        <f t="shared" si="0"/>
        <v>0.97044553354850815</v>
      </c>
      <c r="M24" s="20">
        <f t="shared" si="0"/>
        <v>0.94176453358424872</v>
      </c>
    </row>
    <row r="25" spans="3:13" x14ac:dyDescent="0.25">
      <c r="C25" s="70">
        <v>15</v>
      </c>
      <c r="D25" s="69">
        <f t="shared" si="1"/>
        <v>0.4</v>
      </c>
      <c r="E25" s="20">
        <f t="shared" si="0"/>
        <v>0.418951549247639</v>
      </c>
      <c r="F25" s="20">
        <f t="shared" si="0"/>
        <v>0.65704681981505675</v>
      </c>
      <c r="G25" s="20">
        <f t="shared" si="0"/>
        <v>0.82283465805601841</v>
      </c>
      <c r="H25" s="20">
        <f t="shared" si="0"/>
        <v>0.88692043671715748</v>
      </c>
      <c r="I25" s="20">
        <f t="shared" si="0"/>
        <v>0.94176453358424872</v>
      </c>
      <c r="J25" s="20">
        <f t="shared" si="0"/>
        <v>0.98511193960306265</v>
      </c>
      <c r="K25" s="5"/>
      <c r="L25" s="20">
        <f t="shared" si="0"/>
        <v>0.99004983374916811</v>
      </c>
      <c r="M25" s="20">
        <f t="shared" si="0"/>
        <v>0.97044553354850815</v>
      </c>
    </row>
    <row r="26" spans="3:13" x14ac:dyDescent="0.25">
      <c r="C26" s="70">
        <v>20</v>
      </c>
      <c r="D26" s="69">
        <f t="shared" si="1"/>
        <v>0.4</v>
      </c>
      <c r="E26" s="20">
        <f t="shared" si="0"/>
        <v>0.4</v>
      </c>
      <c r="F26" s="20">
        <f t="shared" si="0"/>
        <v>0.56552543869953709</v>
      </c>
      <c r="G26" s="20">
        <f t="shared" si="0"/>
        <v>0.76337949433685315</v>
      </c>
      <c r="H26" s="20">
        <f t="shared" si="0"/>
        <v>0.8436648165963837</v>
      </c>
      <c r="I26" s="20">
        <f t="shared" si="0"/>
        <v>0.91393118527122819</v>
      </c>
      <c r="J26" s="20">
        <f t="shared" si="0"/>
        <v>0.97044553354850815</v>
      </c>
      <c r="K26" s="20">
        <f t="shared" si="0"/>
        <v>0.99004983374916811</v>
      </c>
      <c r="L26" s="5"/>
      <c r="M26" s="20">
        <f t="shared" si="0"/>
        <v>0.98511193960306265</v>
      </c>
    </row>
    <row r="27" spans="3:13" x14ac:dyDescent="0.25">
      <c r="C27" s="68">
        <v>30</v>
      </c>
      <c r="D27" s="69">
        <f t="shared" si="1"/>
        <v>0.4</v>
      </c>
      <c r="E27" s="20">
        <f t="shared" si="0"/>
        <v>0.4</v>
      </c>
      <c r="F27" s="20">
        <f t="shared" si="0"/>
        <v>0.418951549247639</v>
      </c>
      <c r="G27" s="20">
        <f t="shared" si="0"/>
        <v>0.65704681981505675</v>
      </c>
      <c r="H27" s="20">
        <f t="shared" si="0"/>
        <v>0.76337949433685326</v>
      </c>
      <c r="I27" s="20">
        <f t="shared" si="0"/>
        <v>0.86070797642505781</v>
      </c>
      <c r="J27" s="20">
        <f t="shared" si="0"/>
        <v>0.94176453358424872</v>
      </c>
      <c r="K27" s="20">
        <f t="shared" si="0"/>
        <v>0.97044553354850815</v>
      </c>
      <c r="L27" s="20">
        <f t="shared" si="0"/>
        <v>0.98511193960306265</v>
      </c>
      <c r="M27" s="5"/>
    </row>
    <row r="29" spans="3:13" ht="18.75" x14ac:dyDescent="0.3">
      <c r="C29" s="6" t="s">
        <v>76</v>
      </c>
    </row>
    <row r="30" spans="3:13" ht="15.75" thickBot="1" x14ac:dyDescent="0.3"/>
    <row r="31" spans="3:13" ht="28.5" customHeight="1" thickTop="1" thickBot="1" x14ac:dyDescent="0.3">
      <c r="D31" s="119"/>
    </row>
    <row r="32" spans="3:13" ht="15.75" thickTop="1" x14ac:dyDescent="0.25">
      <c r="C32" s="70" t="s">
        <v>1133</v>
      </c>
      <c r="D32" s="72">
        <f>VLOOKUP(C32,Delta_GIRR!$C$1622:$F$2101,4,0)^2</f>
        <v>8177.9109286875464</v>
      </c>
    </row>
    <row r="33" spans="3:13" x14ac:dyDescent="0.25">
      <c r="C33" s="70" t="s">
        <v>61</v>
      </c>
      <c r="D33" s="73">
        <f>VLOOKUP(C33,Delta_GIRR!$C$1622:$F$2101,4,0)^2</f>
        <v>238.60766840777515</v>
      </c>
    </row>
    <row r="34" spans="3:13" x14ac:dyDescent="0.25">
      <c r="C34" s="70" t="s">
        <v>62</v>
      </c>
      <c r="D34" s="73">
        <f>VLOOKUP(C34,Delta_GIRR!$C$1622:$F$2101,4,0)^2</f>
        <v>198.34263889738179</v>
      </c>
    </row>
    <row r="35" spans="3:13" x14ac:dyDescent="0.25">
      <c r="C35" s="70" t="s">
        <v>1135</v>
      </c>
      <c r="D35" s="73">
        <f>VLOOKUP(C35,Delta_GIRR!$C$1622:$F$2101,4,0)^2</f>
        <v>75682.977209226912</v>
      </c>
    </row>
    <row r="36" spans="3:13" x14ac:dyDescent="0.25">
      <c r="C36" s="70" t="s">
        <v>63</v>
      </c>
      <c r="D36" s="73">
        <f>VLOOKUP(C36,Delta_GIRR!$C$1622:$F$2101,4,0)^2</f>
        <v>36037.513430461862</v>
      </c>
    </row>
    <row r="37" spans="3:13" x14ac:dyDescent="0.25">
      <c r="C37" s="70" t="s">
        <v>64</v>
      </c>
      <c r="D37" s="73">
        <f>VLOOKUP(C37,Delta_GIRR!$C$1622:$F$2101,4,0)^2</f>
        <v>46203.103420330575</v>
      </c>
    </row>
    <row r="38" spans="3:13" x14ac:dyDescent="0.25">
      <c r="C38" s="70" t="s">
        <v>65</v>
      </c>
      <c r="D38" s="73">
        <f>VLOOKUP(C38,Delta_GIRR!$C$1622:$F$2101,4,0)^2</f>
        <v>166066.7936807457</v>
      </c>
    </row>
    <row r="39" spans="3:13" x14ac:dyDescent="0.25">
      <c r="C39" s="70" t="s">
        <v>1134</v>
      </c>
      <c r="D39" s="73">
        <f>VLOOKUP(C39,Delta_GIRR!$C$1622:$F$2101,4,0)^2</f>
        <v>5.3536544022877554E-7</v>
      </c>
    </row>
    <row r="40" spans="3:13" x14ac:dyDescent="0.25">
      <c r="C40" s="70" t="s">
        <v>1136</v>
      </c>
      <c r="D40" s="73">
        <f>VLOOKUP(C40,Delta_GIRR!$C$1622:$F$2101,4,0)^2</f>
        <v>3.2636994205666309E-6</v>
      </c>
    </row>
    <row r="41" spans="3:13" x14ac:dyDescent="0.25">
      <c r="C41" s="68" t="s">
        <v>1137</v>
      </c>
      <c r="D41" s="73">
        <f>VLOOKUP(C41,Delta_GIRR!$C$1622:$F$2101,4,0)^2</f>
        <v>3.2636994205666309E-6</v>
      </c>
    </row>
    <row r="42" spans="3:13" ht="15.75" thickBot="1" x14ac:dyDescent="0.3"/>
    <row r="43" spans="3:13" ht="30" customHeight="1" thickTop="1" thickBot="1" x14ac:dyDescent="0.3">
      <c r="C43" s="119"/>
      <c r="D43" s="122" t="s">
        <v>1133</v>
      </c>
      <c r="E43" s="123" t="s">
        <v>61</v>
      </c>
      <c r="F43" s="123" t="s">
        <v>62</v>
      </c>
      <c r="G43" s="123" t="s">
        <v>1135</v>
      </c>
      <c r="H43" s="124" t="s">
        <v>63</v>
      </c>
      <c r="I43" s="124" t="s">
        <v>64</v>
      </c>
      <c r="J43" s="124" t="s">
        <v>65</v>
      </c>
      <c r="K43" s="124" t="s">
        <v>1134</v>
      </c>
      <c r="L43" s="124" t="s">
        <v>1136</v>
      </c>
      <c r="M43" s="124" t="s">
        <v>1137</v>
      </c>
    </row>
    <row r="44" spans="3:13" ht="15.75" thickTop="1" x14ac:dyDescent="0.25">
      <c r="C44" s="70" t="s">
        <v>1133</v>
      </c>
      <c r="D44" s="61"/>
      <c r="E44" s="71">
        <f>VLOOKUP($C44,Delta_GIRR!$C$1622:$F$2101,4,0)*VLOOKUP(E$43,Delta_GIRR!$C$1622:$F$2101,4,0)</f>
        <v>1396.8937894989006</v>
      </c>
      <c r="F44" s="71">
        <f>VLOOKUP($C44,Delta_GIRR!$C$1622:$F$2101,4,0)*VLOOKUP(F$43,Delta_GIRR!$C$1622:$F$2101,4,0)</f>
        <v>-1273.588801090692</v>
      </c>
      <c r="G44" s="71">
        <f>VLOOKUP($C44,Delta_GIRR!$C$1622:$F$2101,4,0)*VLOOKUP(G$43,Delta_GIRR!$C$1622:$F$2101,4,0)</f>
        <v>-24878.276596962001</v>
      </c>
      <c r="H44" s="71">
        <f>VLOOKUP($C44,Delta_GIRR!$C$1622:$F$2101,4,0)*VLOOKUP(H$43,Delta_GIRR!$C$1622:$F$2101,4,0)</f>
        <v>17167.165605471928</v>
      </c>
      <c r="I44" s="71">
        <f>VLOOKUP($C44,Delta_GIRR!$C$1622:$F$2101,4,0)*VLOOKUP(I$43,Delta_GIRR!$C$1622:$F$2101,4,0)</f>
        <v>-19438.232028669747</v>
      </c>
      <c r="J44" s="71">
        <f>VLOOKUP($C44,Delta_GIRR!$C$1622:$F$2101,4,0)*VLOOKUP(J$43,Delta_GIRR!$C$1622:$F$2101,4,0)</f>
        <v>36852.129476244249</v>
      </c>
      <c r="K44" s="71">
        <f>VLOOKUP($C44,Delta_GIRR!$C$1622:$F$2101,4,0)*VLOOKUP(K$43,Delta_GIRR!$C$1622:$F$2101,4,0)</f>
        <v>6.6167748068742094E-2</v>
      </c>
      <c r="L44" s="71">
        <f>VLOOKUP($C44,Delta_GIRR!$C$1622:$F$2101,4,0)*VLOOKUP(L$43,Delta_GIRR!$C$1622:$F$2101,4,0)</f>
        <v>0.16337148820832559</v>
      </c>
      <c r="M44" s="71">
        <f>VLOOKUP($C44,Delta_GIRR!$C$1622:$F$2101,4,0)*VLOOKUP(M$43,Delta_GIRR!$C$1622:$F$2101,4,0)</f>
        <v>0.16337148820832559</v>
      </c>
    </row>
    <row r="45" spans="3:13" x14ac:dyDescent="0.25">
      <c r="C45" s="70" t="s">
        <v>61</v>
      </c>
      <c r="D45" s="73">
        <f>VLOOKUP($C45,Delta_GIRR!$C$1622:$F$2101,4,0)*VLOOKUP(D$43,Delta_GIRR!$C$1622:$F$2101,4,0)</f>
        <v>1396.8937894989006</v>
      </c>
      <c r="E45" s="5"/>
      <c r="F45" s="14">
        <f>VLOOKUP($C45,Delta_GIRR!$C$1622:$F$2101,4,0)*VLOOKUP(F$43,Delta_GIRR!$C$1622:$F$2101,4,0)</f>
        <v>-217.54556904968109</v>
      </c>
      <c r="G45" s="14">
        <f>VLOOKUP($C45,Delta_GIRR!$C$1622:$F$2101,4,0)*VLOOKUP(G$43,Delta_GIRR!$C$1622:$F$2101,4,0)</f>
        <v>-4249.5339426874116</v>
      </c>
      <c r="H45" s="14">
        <f>VLOOKUP($C45,Delta_GIRR!$C$1622:$F$2101,4,0)*VLOOKUP(H$43,Delta_GIRR!$C$1622:$F$2101,4,0)</f>
        <v>2932.3756674165038</v>
      </c>
      <c r="I45" s="14">
        <f>VLOOKUP($C45,Delta_GIRR!$C$1622:$F$2101,4,0)*VLOOKUP(I$43,Delta_GIRR!$C$1622:$F$2101,4,0)</f>
        <v>-3320.3034169076145</v>
      </c>
      <c r="J45" s="14">
        <f>VLOOKUP($C45,Delta_GIRR!$C$1622:$F$2101,4,0)*VLOOKUP(J$43,Delta_GIRR!$C$1622:$F$2101,4,0)</f>
        <v>6294.8240992197534</v>
      </c>
      <c r="K45" s="14">
        <f>VLOOKUP($C45,Delta_GIRR!$C$1622:$F$2101,4,0)*VLOOKUP(K$43,Delta_GIRR!$C$1622:$F$2101,4,0)</f>
        <v>1.130231389756497E-2</v>
      </c>
      <c r="L45" s="14">
        <f>VLOOKUP($C45,Delta_GIRR!$C$1622:$F$2101,4,0)*VLOOKUP(L$43,Delta_GIRR!$C$1622:$F$2101,4,0)</f>
        <v>2.7905979809446049E-2</v>
      </c>
      <c r="M45" s="14">
        <f>VLOOKUP($C45,Delta_GIRR!$C$1622:$F$2101,4,0)*VLOOKUP(M$43,Delta_GIRR!$C$1622:$F$2101,4,0)</f>
        <v>2.7905979809446049E-2</v>
      </c>
    </row>
    <row r="46" spans="3:13" x14ac:dyDescent="0.25">
      <c r="C46" s="70" t="s">
        <v>62</v>
      </c>
      <c r="D46" s="73">
        <f>VLOOKUP($C46,Delta_GIRR!$C$1622:$F$2101,4,0)*VLOOKUP(D$43,Delta_GIRR!$C$1622:$F$2101,4,0)</f>
        <v>-1273.588801090692</v>
      </c>
      <c r="E46" s="14">
        <f>VLOOKUP($C46,Delta_GIRR!$C$1622:$F$2101,4,0)*VLOOKUP(E$43,Delta_GIRR!$C$1622:$F$2101,4,0)</f>
        <v>-217.54556904968109</v>
      </c>
      <c r="F46" s="5"/>
      <c r="G46" s="14">
        <f>VLOOKUP($C46,Delta_GIRR!$C$1622:$F$2101,4,0)*VLOOKUP(G$43,Delta_GIRR!$C$1622:$F$2101,4,0)</f>
        <v>3874.42401129361</v>
      </c>
      <c r="H46" s="14">
        <f>VLOOKUP($C46,Delta_GIRR!$C$1622:$F$2101,4,0)*VLOOKUP(H$43,Delta_GIRR!$C$1622:$F$2101,4,0)</f>
        <v>-2673.5324035997101</v>
      </c>
      <c r="I46" s="14">
        <f>VLOOKUP($C46,Delta_GIRR!$C$1622:$F$2101,4,0)*VLOOKUP(I$43,Delta_GIRR!$C$1622:$F$2101,4,0)</f>
        <v>3027.217444723291</v>
      </c>
      <c r="J46" s="14">
        <f>VLOOKUP($C46,Delta_GIRR!$C$1622:$F$2101,4,0)*VLOOKUP(J$43,Delta_GIRR!$C$1622:$F$2101,4,0)</f>
        <v>-5739.1746873453985</v>
      </c>
      <c r="K46" s="14">
        <f>VLOOKUP($C46,Delta_GIRR!$C$1622:$F$2101,4,0)*VLOOKUP(K$43,Delta_GIRR!$C$1622:$F$2101,4,0)</f>
        <v>-1.0304649154116498E-2</v>
      </c>
      <c r="L46" s="14">
        <f>VLOOKUP($C46,Delta_GIRR!$C$1622:$F$2101,4,0)*VLOOKUP(L$43,Delta_GIRR!$C$1622:$F$2101,4,0)</f>
        <v>-2.5442695526281044E-2</v>
      </c>
      <c r="M46" s="14">
        <f>VLOOKUP($C46,Delta_GIRR!$C$1622:$F$2101,4,0)*VLOOKUP(M$43,Delta_GIRR!$C$1622:$F$2101,4,0)</f>
        <v>-2.5442695526281044E-2</v>
      </c>
    </row>
    <row r="47" spans="3:13" x14ac:dyDescent="0.25">
      <c r="C47" s="70" t="s">
        <v>1135</v>
      </c>
      <c r="D47" s="73">
        <f>VLOOKUP($C47,Delta_GIRR!$C$1622:$F$2101,4,0)*VLOOKUP(D$43,Delta_GIRR!$C$1622:$F$2101,4,0)</f>
        <v>-24878.276596962001</v>
      </c>
      <c r="E47" s="14">
        <f>VLOOKUP($C47,Delta_GIRR!$C$1622:$F$2101,4,0)*VLOOKUP(E$43,Delta_GIRR!$C$1622:$F$2101,4,0)</f>
        <v>-4249.5339426874116</v>
      </c>
      <c r="F47" s="14">
        <f>VLOOKUP($C47,Delta_GIRR!$C$1622:$F$2101,4,0)*VLOOKUP(F$43,Delta_GIRR!$C$1622:$F$2101,4,0)</f>
        <v>3874.42401129361</v>
      </c>
      <c r="G47" s="5"/>
      <c r="H47" s="14">
        <f>VLOOKUP($C47,Delta_GIRR!$C$1622:$F$2101,4,0)*VLOOKUP(H$43,Delta_GIRR!$C$1622:$F$2101,4,0)</f>
        <v>-52224.767186028257</v>
      </c>
      <c r="I47" s="14">
        <f>VLOOKUP($C47,Delta_GIRR!$C$1622:$F$2101,4,0)*VLOOKUP(I$43,Delta_GIRR!$C$1622:$F$2101,4,0)</f>
        <v>59133.648823292075</v>
      </c>
      <c r="J47" s="14">
        <f>VLOOKUP($C47,Delta_GIRR!$C$1622:$F$2101,4,0)*VLOOKUP(J$43,Delta_GIRR!$C$1622:$F$2101,4,0)</f>
        <v>-112109.00660227645</v>
      </c>
      <c r="K47" s="14">
        <f>VLOOKUP($C47,Delta_GIRR!$C$1622:$F$2101,4,0)*VLOOKUP(K$43,Delta_GIRR!$C$1622:$F$2101,4,0)</f>
        <v>-0.20129095958696741</v>
      </c>
      <c r="L47" s="14">
        <f>VLOOKUP($C47,Delta_GIRR!$C$1622:$F$2101,4,0)*VLOOKUP(L$43,Delta_GIRR!$C$1622:$F$2101,4,0)</f>
        <v>-0.4969974737003312</v>
      </c>
      <c r="M47" s="14">
        <f>VLOOKUP($C47,Delta_GIRR!$C$1622:$F$2101,4,0)*VLOOKUP(M$43,Delta_GIRR!$C$1622:$F$2101,4,0)</f>
        <v>-0.4969974737003312</v>
      </c>
    </row>
    <row r="48" spans="3:13" x14ac:dyDescent="0.25">
      <c r="C48" s="70" t="s">
        <v>63</v>
      </c>
      <c r="D48" s="73">
        <f>VLOOKUP($C48,Delta_GIRR!$C$1622:$F$2101,4,0)*VLOOKUP(D$43,Delta_GIRR!$C$1622:$F$2101,4,0)</f>
        <v>17167.165605471928</v>
      </c>
      <c r="E48" s="14">
        <f>VLOOKUP($C48,Delta_GIRR!$C$1622:$F$2101,4,0)*VLOOKUP(E$43,Delta_GIRR!$C$1622:$F$2101,4,0)</f>
        <v>2932.3756674165038</v>
      </c>
      <c r="F48" s="14">
        <f>VLOOKUP($C48,Delta_GIRR!$C$1622:$F$2101,4,0)*VLOOKUP(F$43,Delta_GIRR!$C$1622:$F$2101,4,0)</f>
        <v>-2673.5324035997101</v>
      </c>
      <c r="G48" s="14">
        <f>VLOOKUP($C48,Delta_GIRR!$C$1622:$F$2101,4,0)*VLOOKUP(G$43,Delta_GIRR!$C$1622:$F$2101,4,0)</f>
        <v>-52224.767186028257</v>
      </c>
      <c r="H48" s="5"/>
      <c r="I48" s="14">
        <f>VLOOKUP($C48,Delta_GIRR!$C$1622:$F$2101,4,0)*VLOOKUP(I$43,Delta_GIRR!$C$1622:$F$2101,4,0)</f>
        <v>-40804.962443790842</v>
      </c>
      <c r="J48" s="14">
        <f>VLOOKUP($C48,Delta_GIRR!$C$1622:$F$2101,4,0)*VLOOKUP(J$43,Delta_GIRR!$C$1622:$F$2101,4,0)</f>
        <v>77360.418222910434</v>
      </c>
      <c r="K48" s="14">
        <f>VLOOKUP($C48,Delta_GIRR!$C$1622:$F$2101,4,0)*VLOOKUP(K$43,Delta_GIRR!$C$1622:$F$2101,4,0)</f>
        <v>0.13890010526435762</v>
      </c>
      <c r="L48" s="14">
        <f>VLOOKUP($C48,Delta_GIRR!$C$1622:$F$2101,4,0)*VLOOKUP(L$43,Delta_GIRR!$C$1622:$F$2101,4,0)</f>
        <v>0.34295132555752073</v>
      </c>
      <c r="M48" s="14">
        <f>VLOOKUP($C48,Delta_GIRR!$C$1622:$F$2101,4,0)*VLOOKUP(M$43,Delta_GIRR!$C$1622:$F$2101,4,0)</f>
        <v>0.34295132555752073</v>
      </c>
    </row>
    <row r="49" spans="3:13" x14ac:dyDescent="0.25">
      <c r="C49" s="70" t="s">
        <v>64</v>
      </c>
      <c r="D49" s="73">
        <f>VLOOKUP($C49,Delta_GIRR!$C$1622:$F$2101,4,0)*VLOOKUP(D$43,Delta_GIRR!$C$1622:$F$2101,4,0)</f>
        <v>-19438.232028669747</v>
      </c>
      <c r="E49" s="14">
        <f>VLOOKUP($C49,Delta_GIRR!$C$1622:$F$2101,4,0)*VLOOKUP(E$43,Delta_GIRR!$C$1622:$F$2101,4,0)</f>
        <v>-3320.3034169076145</v>
      </c>
      <c r="F49" s="14">
        <f>VLOOKUP($C49,Delta_GIRR!$C$1622:$F$2101,4,0)*VLOOKUP(F$43,Delta_GIRR!$C$1622:$F$2101,4,0)</f>
        <v>3027.217444723291</v>
      </c>
      <c r="G49" s="14">
        <f>VLOOKUP($C49,Delta_GIRR!$C$1622:$F$2101,4,0)*VLOOKUP(G$43,Delta_GIRR!$C$1622:$F$2101,4,0)</f>
        <v>59133.648823292075</v>
      </c>
      <c r="H49" s="14">
        <f>VLOOKUP($C49,Delta_GIRR!$C$1622:$F$2101,4,0)*VLOOKUP(H$43,Delta_GIRR!$C$1622:$F$2101,4,0)</f>
        <v>-40804.962443790842</v>
      </c>
      <c r="I49" s="5"/>
      <c r="J49" s="14">
        <f>VLOOKUP($C49,Delta_GIRR!$C$1622:$F$2101,4,0)*VLOOKUP(J$43,Delta_GIRR!$C$1622:$F$2101,4,0)</f>
        <v>-87594.527472406597</v>
      </c>
      <c r="K49" s="14">
        <f>VLOOKUP($C49,Delta_GIRR!$C$1622:$F$2101,4,0)*VLOOKUP(K$43,Delta_GIRR!$C$1622:$F$2101,4,0)</f>
        <v>-0.15727537888226792</v>
      </c>
      <c r="L49" s="14">
        <f>VLOOKUP($C49,Delta_GIRR!$C$1622:$F$2101,4,0)*VLOOKUP(L$43,Delta_GIRR!$C$1622:$F$2101,4,0)</f>
        <v>-0.38832079761624028</v>
      </c>
      <c r="M49" s="14">
        <f>VLOOKUP($C49,Delta_GIRR!$C$1622:$F$2101,4,0)*VLOOKUP(M$43,Delta_GIRR!$C$1622:$F$2101,4,0)</f>
        <v>-0.38832079761624028</v>
      </c>
    </row>
    <row r="50" spans="3:13" x14ac:dyDescent="0.25">
      <c r="C50" s="70" t="s">
        <v>65</v>
      </c>
      <c r="D50" s="73">
        <f>VLOOKUP($C50,Delta_GIRR!$C$1622:$F$2101,4,0)*VLOOKUP(D$43,Delta_GIRR!$C$1622:$F$2101,4,0)</f>
        <v>36852.129476244249</v>
      </c>
      <c r="E50" s="14">
        <f>VLOOKUP($C50,Delta_GIRR!$C$1622:$F$2101,4,0)*VLOOKUP(E$43,Delta_GIRR!$C$1622:$F$2101,4,0)</f>
        <v>6294.8240992197534</v>
      </c>
      <c r="F50" s="14">
        <f>VLOOKUP($C50,Delta_GIRR!$C$1622:$F$2101,4,0)*VLOOKUP(F$43,Delta_GIRR!$C$1622:$F$2101,4,0)</f>
        <v>-5739.1746873453985</v>
      </c>
      <c r="G50" s="14">
        <f>VLOOKUP($C50,Delta_GIRR!$C$1622:$F$2101,4,0)*VLOOKUP(G$43,Delta_GIRR!$C$1622:$F$2101,4,0)</f>
        <v>-112109.00660227645</v>
      </c>
      <c r="H50" s="14">
        <f>VLOOKUP($C50,Delta_GIRR!$C$1622:$F$2101,4,0)*VLOOKUP(H$43,Delta_GIRR!$C$1622:$F$2101,4,0)</f>
        <v>77360.418222910434</v>
      </c>
      <c r="I50" s="14">
        <f>VLOOKUP($C50,Delta_GIRR!$C$1622:$F$2101,4,0)*VLOOKUP(I$43,Delta_GIRR!$C$1622:$F$2101,4,0)</f>
        <v>-87594.527472406597</v>
      </c>
      <c r="J50" s="5"/>
      <c r="K50" s="14">
        <f>VLOOKUP($C50,Delta_GIRR!$C$1622:$F$2101,4,0)*VLOOKUP(K$43,Delta_GIRR!$C$1622:$F$2101,4,0)</f>
        <v>0.29817179964958734</v>
      </c>
      <c r="L50" s="14">
        <f>VLOOKUP($C50,Delta_GIRR!$C$1622:$F$2101,4,0)*VLOOKUP(L$43,Delta_GIRR!$C$1622:$F$2101,4,0)</f>
        <v>0.73620112626320267</v>
      </c>
      <c r="M50" s="14">
        <f>VLOOKUP($C50,Delta_GIRR!$C$1622:$F$2101,4,0)*VLOOKUP(M$43,Delta_GIRR!$C$1622:$F$2101,4,0)</f>
        <v>0.73620112626320267</v>
      </c>
    </row>
    <row r="51" spans="3:13" x14ac:dyDescent="0.25">
      <c r="C51" s="70" t="s">
        <v>1134</v>
      </c>
      <c r="D51" s="73">
        <f>VLOOKUP($C51,Delta_GIRR!$C$1622:$F$2101,4,0)*VLOOKUP(D$43,Delta_GIRR!$C$1622:$F$2101,4,0)</f>
        <v>6.6167748068742094E-2</v>
      </c>
      <c r="E51" s="14">
        <f>VLOOKUP($C51,Delta_GIRR!$C$1622:$F$2101,4,0)*VLOOKUP(E$43,Delta_GIRR!$C$1622:$F$2101,4,0)</f>
        <v>1.130231389756497E-2</v>
      </c>
      <c r="F51" s="14">
        <f>VLOOKUP($C51,Delta_GIRR!$C$1622:$F$2101,4,0)*VLOOKUP(F$43,Delta_GIRR!$C$1622:$F$2101,4,0)</f>
        <v>-1.0304649154116498E-2</v>
      </c>
      <c r="G51" s="14">
        <f>VLOOKUP($C51,Delta_GIRR!$C$1622:$F$2101,4,0)*VLOOKUP(G$43,Delta_GIRR!$C$1622:$F$2101,4,0)</f>
        <v>-0.20129095958696741</v>
      </c>
      <c r="H51" s="14">
        <f>VLOOKUP($C51,Delta_GIRR!$C$1622:$F$2101,4,0)*VLOOKUP(H$43,Delta_GIRR!$C$1622:$F$2101,4,0)</f>
        <v>0.13890010526435762</v>
      </c>
      <c r="I51" s="14">
        <f>VLOOKUP($C51,Delta_GIRR!$C$1622:$F$2101,4,0)*VLOOKUP(I$43,Delta_GIRR!$C$1622:$F$2101,4,0)</f>
        <v>-0.15727537888226792</v>
      </c>
      <c r="J51" s="14">
        <f>VLOOKUP($C51,Delta_GIRR!$C$1622:$F$2101,4,0)*VLOOKUP(J$43,Delta_GIRR!$C$1622:$F$2101,4,0)</f>
        <v>0.29817179964958734</v>
      </c>
      <c r="K51" s="5"/>
      <c r="L51" s="14">
        <f>VLOOKUP($C51,Delta_GIRR!$C$1622:$F$2101,4,0)*VLOOKUP(L$43,Delta_GIRR!$C$1622:$F$2101,4,0)</f>
        <v>1.3218441198061344E-6</v>
      </c>
      <c r="M51" s="14">
        <f>VLOOKUP($C51,Delta_GIRR!$C$1622:$F$2101,4,0)*VLOOKUP(M$43,Delta_GIRR!$C$1622:$F$2101,4,0)</f>
        <v>1.3218441198061344E-6</v>
      </c>
    </row>
    <row r="52" spans="3:13" x14ac:dyDescent="0.25">
      <c r="C52" s="70" t="s">
        <v>1136</v>
      </c>
      <c r="D52" s="73">
        <f>VLOOKUP($C52,Delta_GIRR!$C$1622:$F$2101,4,0)*VLOOKUP(D$43,Delta_GIRR!$C$1622:$F$2101,4,0)</f>
        <v>0.16337148820832559</v>
      </c>
      <c r="E52" s="14">
        <f>VLOOKUP($C52,Delta_GIRR!$C$1622:$F$2101,4,0)*VLOOKUP(E$43,Delta_GIRR!$C$1622:$F$2101,4,0)</f>
        <v>2.7905979809446049E-2</v>
      </c>
      <c r="F52" s="14">
        <f>VLOOKUP($C52,Delta_GIRR!$C$1622:$F$2101,4,0)*VLOOKUP(F$43,Delta_GIRR!$C$1622:$F$2101,4,0)</f>
        <v>-2.5442695526281044E-2</v>
      </c>
      <c r="G52" s="14">
        <f>VLOOKUP($C52,Delta_GIRR!$C$1622:$F$2101,4,0)*VLOOKUP(G$43,Delta_GIRR!$C$1622:$F$2101,4,0)</f>
        <v>-0.4969974737003312</v>
      </c>
      <c r="H52" s="14">
        <f>VLOOKUP($C52,Delta_GIRR!$C$1622:$F$2101,4,0)*VLOOKUP(H$43,Delta_GIRR!$C$1622:$F$2101,4,0)</f>
        <v>0.34295132555752073</v>
      </c>
      <c r="I52" s="14">
        <f>VLOOKUP($C52,Delta_GIRR!$C$1622:$F$2101,4,0)*VLOOKUP(I$43,Delta_GIRR!$C$1622:$F$2101,4,0)</f>
        <v>-0.38832079761624028</v>
      </c>
      <c r="J52" s="14">
        <f>VLOOKUP($C52,Delta_GIRR!$C$1622:$F$2101,4,0)*VLOOKUP(J$43,Delta_GIRR!$C$1622:$F$2101,4,0)</f>
        <v>0.73620112626320267</v>
      </c>
      <c r="K52" s="14">
        <f>VLOOKUP($C52,Delta_GIRR!$C$1622:$F$2101,4,0)*VLOOKUP(K$43,Delta_GIRR!$C$1622:$F$2101,4,0)</f>
        <v>1.3218441198061344E-6</v>
      </c>
      <c r="L52" s="5"/>
      <c r="M52" s="14">
        <f>VLOOKUP($C52,Delta_GIRR!$C$1622:$F$2101,4,0)*VLOOKUP(M$43,Delta_GIRR!$C$1622:$F$2101,4,0)</f>
        <v>3.2636994205666309E-6</v>
      </c>
    </row>
    <row r="53" spans="3:13" x14ac:dyDescent="0.25">
      <c r="C53" s="68" t="s">
        <v>1137</v>
      </c>
      <c r="D53" s="73">
        <f>VLOOKUP($C53,Delta_GIRR!$C$1622:$F$2101,4,0)*VLOOKUP(D$43,Delta_GIRR!$C$1622:$F$2101,4,0)</f>
        <v>0.16337148820832559</v>
      </c>
      <c r="E53" s="14">
        <f>VLOOKUP($C53,Delta_GIRR!$C$1622:$F$2101,4,0)*VLOOKUP(E$43,Delta_GIRR!$C$1622:$F$2101,4,0)</f>
        <v>2.7905979809446049E-2</v>
      </c>
      <c r="F53" s="14">
        <f>VLOOKUP($C53,Delta_GIRR!$C$1622:$F$2101,4,0)*VLOOKUP(F$43,Delta_GIRR!$C$1622:$F$2101,4,0)</f>
        <v>-2.5442695526281044E-2</v>
      </c>
      <c r="G53" s="14">
        <f>VLOOKUP($C53,Delta_GIRR!$C$1622:$F$2101,4,0)*VLOOKUP(G$43,Delta_GIRR!$C$1622:$F$2101,4,0)</f>
        <v>-0.4969974737003312</v>
      </c>
      <c r="H53" s="14">
        <f>VLOOKUP($C53,Delta_GIRR!$C$1622:$F$2101,4,0)*VLOOKUP(H$43,Delta_GIRR!$C$1622:$F$2101,4,0)</f>
        <v>0.34295132555752073</v>
      </c>
      <c r="I53" s="14">
        <f>VLOOKUP($C53,Delta_GIRR!$C$1622:$F$2101,4,0)*VLOOKUP(I$43,Delta_GIRR!$C$1622:$F$2101,4,0)</f>
        <v>-0.38832079761624028</v>
      </c>
      <c r="J53" s="14">
        <f>VLOOKUP($C53,Delta_GIRR!$C$1622:$F$2101,4,0)*VLOOKUP(J$43,Delta_GIRR!$C$1622:$F$2101,4,0)</f>
        <v>0.73620112626320267</v>
      </c>
      <c r="K53" s="14">
        <f>VLOOKUP($C53,Delta_GIRR!$C$1622:$F$2101,4,0)*VLOOKUP(K$43,Delta_GIRR!$C$1622:$F$2101,4,0)</f>
        <v>1.3218441198061344E-6</v>
      </c>
      <c r="L53" s="14">
        <f>VLOOKUP($C53,Delta_GIRR!$C$1622:$F$2101,4,0)*VLOOKUP(L$43,Delta_GIRR!$C$1622:$F$2101,4,0)</f>
        <v>3.2636994205666309E-6</v>
      </c>
      <c r="M53" s="5"/>
    </row>
    <row r="54" spans="3:13" ht="15.75" thickBot="1" x14ac:dyDescent="0.3"/>
    <row r="55" spans="3:13" ht="30.75" customHeight="1" thickTop="1" thickBot="1" x14ac:dyDescent="0.3">
      <c r="C55" s="119"/>
      <c r="D55" s="122" t="s">
        <v>1133</v>
      </c>
      <c r="E55" s="123" t="s">
        <v>61</v>
      </c>
      <c r="F55" s="123" t="s">
        <v>62</v>
      </c>
      <c r="G55" s="123" t="s">
        <v>1135</v>
      </c>
      <c r="H55" s="124" t="s">
        <v>63</v>
      </c>
      <c r="I55" s="124" t="s">
        <v>64</v>
      </c>
      <c r="J55" s="124" t="s">
        <v>65</v>
      </c>
      <c r="K55" s="124" t="s">
        <v>1134</v>
      </c>
      <c r="L55" s="124" t="s">
        <v>1136</v>
      </c>
      <c r="M55" s="124" t="s">
        <v>1137</v>
      </c>
    </row>
    <row r="56" spans="3:13" ht="15.75" thickTop="1" x14ac:dyDescent="0.25">
      <c r="C56" s="70" t="s">
        <v>1133</v>
      </c>
      <c r="D56" s="61">
        <f>D44*D18</f>
        <v>0</v>
      </c>
      <c r="E56" s="71">
        <f t="shared" ref="E56:M56" si="2">E44*E18</f>
        <v>1355.6093388608581</v>
      </c>
      <c r="F56" s="71">
        <f t="shared" si="2"/>
        <v>-1163.9725225289785</v>
      </c>
      <c r="G56" s="71">
        <f t="shared" si="2"/>
        <v>-20165.939076386196</v>
      </c>
      <c r="H56" s="71">
        <f t="shared" si="2"/>
        <v>12341.882789530031</v>
      </c>
      <c r="I56" s="71">
        <f t="shared" si="2"/>
        <v>-10992.814695556852</v>
      </c>
      <c r="J56" s="71">
        <f t="shared" si="2"/>
        <v>14740.8517904977</v>
      </c>
      <c r="K56" s="71">
        <f t="shared" si="2"/>
        <v>2.6467099227496838E-2</v>
      </c>
      <c r="L56" s="71">
        <f t="shared" si="2"/>
        <v>6.5348595283330244E-2</v>
      </c>
      <c r="M56" s="71">
        <f t="shared" si="2"/>
        <v>6.5348595283330244E-2</v>
      </c>
    </row>
    <row r="57" spans="3:13" x14ac:dyDescent="0.25">
      <c r="C57" s="70" t="s">
        <v>61</v>
      </c>
      <c r="D57" s="73">
        <f t="shared" ref="D57:M65" si="3">D45*D19</f>
        <v>1355.6093388608581</v>
      </c>
      <c r="E57" s="5">
        <f t="shared" si="3"/>
        <v>0</v>
      </c>
      <c r="F57" s="14">
        <f t="shared" si="3"/>
        <v>-211.11612582753159</v>
      </c>
      <c r="G57" s="14">
        <f t="shared" si="3"/>
        <v>-3883.7815930906218</v>
      </c>
      <c r="H57" s="14">
        <f t="shared" si="3"/>
        <v>2523.9191268201375</v>
      </c>
      <c r="I57" s="14">
        <f t="shared" si="3"/>
        <v>-2534.6515434438606</v>
      </c>
      <c r="J57" s="14">
        <f t="shared" si="3"/>
        <v>3559.8831602476694</v>
      </c>
      <c r="K57" s="14">
        <f t="shared" si="3"/>
        <v>4.7351219174679654E-3</v>
      </c>
      <c r="L57" s="14">
        <f t="shared" si="3"/>
        <v>1.1162391923778421E-2</v>
      </c>
      <c r="M57" s="14">
        <f t="shared" si="3"/>
        <v>1.1162391923778421E-2</v>
      </c>
    </row>
    <row r="58" spans="3:13" x14ac:dyDescent="0.25">
      <c r="C58" s="70" t="s">
        <v>62</v>
      </c>
      <c r="D58" s="73">
        <f t="shared" si="3"/>
        <v>-1163.9725225289785</v>
      </c>
      <c r="E58" s="14">
        <f t="shared" si="3"/>
        <v>-211.11612582753159</v>
      </c>
      <c r="F58" s="5">
        <f t="shared" si="3"/>
        <v>0</v>
      </c>
      <c r="G58" s="14">
        <f t="shared" si="3"/>
        <v>3759.9174768329785</v>
      </c>
      <c r="H58" s="14">
        <f t="shared" si="3"/>
        <v>-2517.8379970984565</v>
      </c>
      <c r="I58" s="14">
        <f t="shared" si="3"/>
        <v>2684.9010181117787</v>
      </c>
      <c r="J58" s="14">
        <f t="shared" si="3"/>
        <v>-4381.1682707365972</v>
      </c>
      <c r="K58" s="14">
        <f t="shared" si="3"/>
        <v>-6.7706369560221599E-3</v>
      </c>
      <c r="L58" s="14">
        <f t="shared" si="3"/>
        <v>-1.4388491549198837E-2</v>
      </c>
      <c r="M58" s="14">
        <f t="shared" si="3"/>
        <v>-1.0659256707771417E-2</v>
      </c>
    </row>
    <row r="59" spans="3:13" x14ac:dyDescent="0.25">
      <c r="C59" s="70" t="s">
        <v>1135</v>
      </c>
      <c r="D59" s="73">
        <f t="shared" si="3"/>
        <v>-20165.939076386196</v>
      </c>
      <c r="E59" s="14">
        <f t="shared" si="3"/>
        <v>-3883.7815930906218</v>
      </c>
      <c r="F59" s="14">
        <f t="shared" si="3"/>
        <v>3759.9174768329785</v>
      </c>
      <c r="G59" s="5">
        <f t="shared" si="3"/>
        <v>0</v>
      </c>
      <c r="H59" s="14">
        <f t="shared" si="3"/>
        <v>-51447.24169794668</v>
      </c>
      <c r="I59" s="14">
        <f t="shared" si="3"/>
        <v>56531.619366670078</v>
      </c>
      <c r="J59" s="14">
        <f t="shared" si="3"/>
        <v>-99431.769095617725</v>
      </c>
      <c r="K59" s="14">
        <f t="shared" si="3"/>
        <v>-0.16562917790151016</v>
      </c>
      <c r="L59" s="14">
        <f t="shared" si="3"/>
        <v>-0.37939768016005232</v>
      </c>
      <c r="M59" s="14">
        <f t="shared" si="3"/>
        <v>-0.32655060955091991</v>
      </c>
    </row>
    <row r="60" spans="3:13" x14ac:dyDescent="0.25">
      <c r="C60" s="70" t="s">
        <v>63</v>
      </c>
      <c r="D60" s="73">
        <f t="shared" si="3"/>
        <v>12341.882789530031</v>
      </c>
      <c r="E60" s="14">
        <f t="shared" si="3"/>
        <v>2523.9191268201375</v>
      </c>
      <c r="F60" s="14">
        <f t="shared" si="3"/>
        <v>-2517.8379970984565</v>
      </c>
      <c r="G60" s="14">
        <f t="shared" si="3"/>
        <v>-51447.24169794668</v>
      </c>
      <c r="H60" s="5">
        <f t="shared" si="3"/>
        <v>0</v>
      </c>
      <c r="I60" s="14">
        <f t="shared" si="3"/>
        <v>-39996.970051735756</v>
      </c>
      <c r="J60" s="14">
        <f t="shared" si="3"/>
        <v>72130.375856381186</v>
      </c>
      <c r="K60" s="14">
        <f t="shared" si="3"/>
        <v>0.1231933420211232</v>
      </c>
      <c r="L60" s="14">
        <f t="shared" si="3"/>
        <v>0.28933596717797239</v>
      </c>
      <c r="M60" s="14">
        <f t="shared" si="3"/>
        <v>0.26180200948625371</v>
      </c>
    </row>
    <row r="61" spans="3:13" x14ac:dyDescent="0.25">
      <c r="C61" s="70" t="s">
        <v>64</v>
      </c>
      <c r="D61" s="73">
        <f t="shared" si="3"/>
        <v>-10992.814695556852</v>
      </c>
      <c r="E61" s="14">
        <f t="shared" si="3"/>
        <v>-2534.6515434438606</v>
      </c>
      <c r="F61" s="14">
        <f t="shared" si="3"/>
        <v>2684.9010181117787</v>
      </c>
      <c r="G61" s="14">
        <f t="shared" si="3"/>
        <v>56531.619366670078</v>
      </c>
      <c r="H61" s="14">
        <f t="shared" si="3"/>
        <v>-39996.970051735756</v>
      </c>
      <c r="I61" s="5">
        <f t="shared" si="3"/>
        <v>0</v>
      </c>
      <c r="J61" s="14">
        <f t="shared" si="3"/>
        <v>-85005.717948889069</v>
      </c>
      <c r="K61" s="14">
        <f t="shared" si="3"/>
        <v>-0.14811637383734505</v>
      </c>
      <c r="L61" s="14">
        <f t="shared" si="3"/>
        <v>-0.35489848683087921</v>
      </c>
      <c r="M61" s="14">
        <f t="shared" si="3"/>
        <v>-0.33423080792003856</v>
      </c>
    </row>
    <row r="62" spans="3:13" x14ac:dyDescent="0.25">
      <c r="C62" s="70" t="s">
        <v>65</v>
      </c>
      <c r="D62" s="73">
        <f t="shared" si="3"/>
        <v>14740.8517904977</v>
      </c>
      <c r="E62" s="14">
        <f t="shared" si="3"/>
        <v>3559.8831602476694</v>
      </c>
      <c r="F62" s="14">
        <f t="shared" si="3"/>
        <v>-4381.1682707365972</v>
      </c>
      <c r="G62" s="14">
        <f t="shared" si="3"/>
        <v>-99431.769095617725</v>
      </c>
      <c r="H62" s="14">
        <f t="shared" si="3"/>
        <v>72130.375856381186</v>
      </c>
      <c r="I62" s="14">
        <f t="shared" si="3"/>
        <v>-85005.717948889069</v>
      </c>
      <c r="J62" s="5">
        <f t="shared" si="3"/>
        <v>0</v>
      </c>
      <c r="K62" s="14">
        <f t="shared" si="3"/>
        <v>0.29373259988774081</v>
      </c>
      <c r="L62" s="14">
        <f t="shared" si="3"/>
        <v>0.71444309477550638</v>
      </c>
      <c r="M62" s="14">
        <f t="shared" si="3"/>
        <v>0.69332811029946362</v>
      </c>
    </row>
    <row r="63" spans="3:13" x14ac:dyDescent="0.25">
      <c r="C63" s="70" t="s">
        <v>1134</v>
      </c>
      <c r="D63" s="73">
        <f t="shared" si="3"/>
        <v>2.6467099227496838E-2</v>
      </c>
      <c r="E63" s="14">
        <f t="shared" si="3"/>
        <v>4.7351219174679654E-3</v>
      </c>
      <c r="F63" s="14">
        <f t="shared" si="3"/>
        <v>-6.7706369560221599E-3</v>
      </c>
      <c r="G63" s="14">
        <f t="shared" si="3"/>
        <v>-0.16562917790151016</v>
      </c>
      <c r="H63" s="14">
        <f t="shared" si="3"/>
        <v>0.1231933420211232</v>
      </c>
      <c r="I63" s="14">
        <f t="shared" si="3"/>
        <v>-0.14811637383734505</v>
      </c>
      <c r="J63" s="14">
        <f t="shared" si="3"/>
        <v>0.29373259988774081</v>
      </c>
      <c r="K63" s="5">
        <f t="shared" si="3"/>
        <v>0</v>
      </c>
      <c r="L63" s="14">
        <f t="shared" si="3"/>
        <v>1.3086915510563787E-6</v>
      </c>
      <c r="M63" s="14">
        <f t="shared" si="3"/>
        <v>1.2827777221132224E-6</v>
      </c>
    </row>
    <row r="64" spans="3:13" x14ac:dyDescent="0.25">
      <c r="C64" s="70" t="s">
        <v>1136</v>
      </c>
      <c r="D64" s="73">
        <f t="shared" si="3"/>
        <v>6.5348595283330244E-2</v>
      </c>
      <c r="E64" s="14">
        <f t="shared" si="3"/>
        <v>1.1162391923778421E-2</v>
      </c>
      <c r="F64" s="14">
        <f t="shared" si="3"/>
        <v>-1.4388491549198837E-2</v>
      </c>
      <c r="G64" s="14">
        <f t="shared" si="3"/>
        <v>-0.37939768016005232</v>
      </c>
      <c r="H64" s="14">
        <f t="shared" si="3"/>
        <v>0.28933596717797239</v>
      </c>
      <c r="I64" s="14">
        <f t="shared" si="3"/>
        <v>-0.35489848683087921</v>
      </c>
      <c r="J64" s="14">
        <f t="shared" si="3"/>
        <v>0.71444309477550638</v>
      </c>
      <c r="K64" s="14">
        <f t="shared" si="3"/>
        <v>1.3086915510563787E-6</v>
      </c>
      <c r="L64" s="5">
        <f t="shared" si="3"/>
        <v>0</v>
      </c>
      <c r="M64" s="14">
        <f t="shared" si="3"/>
        <v>3.2151092664757855E-6</v>
      </c>
    </row>
    <row r="65" spans="3:13" x14ac:dyDescent="0.25">
      <c r="C65" s="68" t="s">
        <v>1137</v>
      </c>
      <c r="D65" s="73">
        <f t="shared" si="3"/>
        <v>6.5348595283330244E-2</v>
      </c>
      <c r="E65" s="14">
        <f t="shared" si="3"/>
        <v>1.1162391923778421E-2</v>
      </c>
      <c r="F65" s="14">
        <f t="shared" si="3"/>
        <v>-1.0659256707771417E-2</v>
      </c>
      <c r="G65" s="14">
        <f t="shared" si="3"/>
        <v>-0.32655060955091991</v>
      </c>
      <c r="H65" s="14">
        <f t="shared" si="3"/>
        <v>0.26180200948625371</v>
      </c>
      <c r="I65" s="14">
        <f t="shared" si="3"/>
        <v>-0.33423080792003856</v>
      </c>
      <c r="J65" s="14">
        <f t="shared" si="3"/>
        <v>0.69332811029946362</v>
      </c>
      <c r="K65" s="14">
        <f t="shared" si="3"/>
        <v>1.2827777221132224E-6</v>
      </c>
      <c r="L65" s="14">
        <f t="shared" si="3"/>
        <v>3.2151092664757855E-6</v>
      </c>
      <c r="M65" s="5">
        <f t="shared" si="3"/>
        <v>0</v>
      </c>
    </row>
  </sheetData>
  <mergeCells count="2">
    <mergeCell ref="C9:D14"/>
    <mergeCell ref="E9:E15"/>
  </mergeCells>
  <hyperlinks>
    <hyperlink ref="A3" location="'Delta_GIRR_GBP'!A1" display="'Delta_GIRR_GBP'!A1" xr:uid="{00000000-0004-0000-1100-000000000000}"/>
    <hyperlink ref="A5" location="'Delta_GIRR_AUD'!A1" display="'Delta_GIRR_AUD'!A1" xr:uid="{00000000-0004-0000-1100-000001000000}"/>
    <hyperlink ref="A4" location="Bucket!A1" display="One level Up" xr:uid="{00000000-0004-0000-1100-000002000000}"/>
    <hyperlink ref="D32" location="Delta_GIRR!$C$1622:$F$2101" display="Delta_GIRR!$C$1622:$F$2101" xr:uid="{00000000-0004-0000-1100-000003000000}"/>
    <hyperlink ref="D33" location="Delta_GIRR!$C$1622:$F$2101" display="Delta_GIRR!$C$1622:$F$2101" xr:uid="{00000000-0004-0000-1100-000004000000}"/>
    <hyperlink ref="D34" location="Delta_GIRR!$C$1622:$F$2101" display="Delta_GIRR!$C$1622:$F$2101" xr:uid="{00000000-0004-0000-1100-000005000000}"/>
    <hyperlink ref="D35" location="Delta_GIRR!$C$1622:$F$2101" display="Delta_GIRR!$C$1622:$F$2101" xr:uid="{00000000-0004-0000-1100-000006000000}"/>
    <hyperlink ref="D36" location="Delta_GIRR!$C$1622:$F$2101" display="Delta_GIRR!$C$1622:$F$2101" xr:uid="{00000000-0004-0000-1100-000007000000}"/>
    <hyperlink ref="D37" location="Delta_GIRR!$C$1622:$F$2101" display="Delta_GIRR!$C$1622:$F$2101" xr:uid="{00000000-0004-0000-1100-000008000000}"/>
    <hyperlink ref="D38" location="Delta_GIRR!$C$1622:$F$2101" display="Delta_GIRR!$C$1622:$F$2101" xr:uid="{00000000-0004-0000-1100-000009000000}"/>
    <hyperlink ref="D39" location="Delta_GIRR!$C$1622:$F$2101" display="Delta_GIRR!$C$1622:$F$2101" xr:uid="{00000000-0004-0000-1100-00000A000000}"/>
    <hyperlink ref="D40" location="Delta_GIRR!$C$1622:$F$2101" display="Delta_GIRR!$C$1622:$F$2101" xr:uid="{00000000-0004-0000-1100-00000B000000}"/>
    <hyperlink ref="D41" location="Delta_GIRR!$C$1622:$F$2101" display="Delta_GIRR!$C$1622:$F$2101" xr:uid="{00000000-0004-0000-1100-00000C000000}"/>
    <hyperlink ref="E44" location="Delta_GIRR!$C$1622:$F$2101" display="Delta_GIRR!$C$1622:$F$2101" xr:uid="{00000000-0004-0000-1100-00000D000000}"/>
    <hyperlink ref="F44" location="Delta_GIRR!$C$1622:$F$2101" display="Delta_GIRR!$C$1622:$F$2101" xr:uid="{00000000-0004-0000-1100-00000E000000}"/>
    <hyperlink ref="G44" location="Delta_GIRR!$C$1622:$F$2101" display="Delta_GIRR!$C$1622:$F$2101" xr:uid="{00000000-0004-0000-1100-00000F000000}"/>
    <hyperlink ref="H44" location="Delta_GIRR!$C$1622:$F$2101" display="Delta_GIRR!$C$1622:$F$2101" xr:uid="{00000000-0004-0000-1100-000010000000}"/>
    <hyperlink ref="I44" location="Delta_GIRR!$C$1622:$F$2101" display="Delta_GIRR!$C$1622:$F$2101" xr:uid="{00000000-0004-0000-1100-000011000000}"/>
    <hyperlink ref="J44" location="Delta_GIRR!$C$1622:$F$2101" display="Delta_GIRR!$C$1622:$F$2101" xr:uid="{00000000-0004-0000-1100-000012000000}"/>
    <hyperlink ref="K44" location="Delta_GIRR!$C$1622:$F$2101" display="Delta_GIRR!$C$1622:$F$2101" xr:uid="{00000000-0004-0000-1100-000013000000}"/>
    <hyperlink ref="L44" location="Delta_GIRR!$C$1622:$F$2101" display="Delta_GIRR!$C$1622:$F$2101" xr:uid="{00000000-0004-0000-1100-000014000000}"/>
    <hyperlink ref="M44" location="Delta_GIRR!$C$1622:$F$2101" display="Delta_GIRR!$C$1622:$F$2101" xr:uid="{00000000-0004-0000-1100-000015000000}"/>
    <hyperlink ref="D45" location="Delta_GIRR!$C$1622:$F$2101" display="Delta_GIRR!$C$1622:$F$2101" xr:uid="{00000000-0004-0000-1100-000016000000}"/>
    <hyperlink ref="F45" location="Delta_GIRR!$C$1622:$F$2101" display="Delta_GIRR!$C$1622:$F$2101" xr:uid="{00000000-0004-0000-1100-000017000000}"/>
    <hyperlink ref="G45" location="Delta_GIRR!$C$1622:$F$2101" display="Delta_GIRR!$C$1622:$F$2101" xr:uid="{00000000-0004-0000-1100-000018000000}"/>
    <hyperlink ref="H45" location="Delta_GIRR!$C$1622:$F$2101" display="Delta_GIRR!$C$1622:$F$2101" xr:uid="{00000000-0004-0000-1100-000019000000}"/>
    <hyperlink ref="I45" location="Delta_GIRR!$C$1622:$F$2101" display="Delta_GIRR!$C$1622:$F$2101" xr:uid="{00000000-0004-0000-1100-00001A000000}"/>
    <hyperlink ref="J45" location="Delta_GIRR!$C$1622:$F$2101" display="Delta_GIRR!$C$1622:$F$2101" xr:uid="{00000000-0004-0000-1100-00001B000000}"/>
    <hyperlink ref="K45" location="Delta_GIRR!$C$1622:$F$2101" display="Delta_GIRR!$C$1622:$F$2101" xr:uid="{00000000-0004-0000-1100-00001C000000}"/>
    <hyperlink ref="L45" location="Delta_GIRR!$C$1622:$F$2101" display="Delta_GIRR!$C$1622:$F$2101" xr:uid="{00000000-0004-0000-1100-00001D000000}"/>
    <hyperlink ref="M45" location="Delta_GIRR!$C$1622:$F$2101" display="Delta_GIRR!$C$1622:$F$2101" xr:uid="{00000000-0004-0000-1100-00001E000000}"/>
    <hyperlink ref="D46" location="Delta_GIRR!$C$1622:$F$2101" display="Delta_GIRR!$C$1622:$F$2101" xr:uid="{00000000-0004-0000-1100-00001F000000}"/>
    <hyperlink ref="E46" location="Delta_GIRR!$C$1622:$F$2101" display="Delta_GIRR!$C$1622:$F$2101" xr:uid="{00000000-0004-0000-1100-000020000000}"/>
    <hyperlink ref="G46" location="Delta_GIRR!$C$1622:$F$2101" display="Delta_GIRR!$C$1622:$F$2101" xr:uid="{00000000-0004-0000-1100-000021000000}"/>
    <hyperlink ref="H46" location="Delta_GIRR!$C$1622:$F$2101" display="Delta_GIRR!$C$1622:$F$2101" xr:uid="{00000000-0004-0000-1100-000022000000}"/>
    <hyperlink ref="I46" location="Delta_GIRR!$C$1622:$F$2101" display="Delta_GIRR!$C$1622:$F$2101" xr:uid="{00000000-0004-0000-1100-000023000000}"/>
    <hyperlink ref="J46" location="Delta_GIRR!$C$1622:$F$2101" display="Delta_GIRR!$C$1622:$F$2101" xr:uid="{00000000-0004-0000-1100-000024000000}"/>
    <hyperlink ref="K46" location="Delta_GIRR!$C$1622:$F$2101" display="Delta_GIRR!$C$1622:$F$2101" xr:uid="{00000000-0004-0000-1100-000025000000}"/>
    <hyperlink ref="L46" location="Delta_GIRR!$C$1622:$F$2101" display="Delta_GIRR!$C$1622:$F$2101" xr:uid="{00000000-0004-0000-1100-000026000000}"/>
    <hyperlink ref="M46" location="Delta_GIRR!$C$1622:$F$2101" display="Delta_GIRR!$C$1622:$F$2101" xr:uid="{00000000-0004-0000-1100-000027000000}"/>
    <hyperlink ref="D47" location="Delta_GIRR!$C$1622:$F$2101" display="Delta_GIRR!$C$1622:$F$2101" xr:uid="{00000000-0004-0000-1100-000028000000}"/>
    <hyperlink ref="E47" location="Delta_GIRR!$C$1622:$F$2101" display="Delta_GIRR!$C$1622:$F$2101" xr:uid="{00000000-0004-0000-1100-000029000000}"/>
    <hyperlink ref="F47" location="Delta_GIRR!$C$1622:$F$2101" display="Delta_GIRR!$C$1622:$F$2101" xr:uid="{00000000-0004-0000-1100-00002A000000}"/>
    <hyperlink ref="H47" location="Delta_GIRR!$C$1622:$F$2101" display="Delta_GIRR!$C$1622:$F$2101" xr:uid="{00000000-0004-0000-1100-00002B000000}"/>
    <hyperlink ref="I47" location="Delta_GIRR!$C$1622:$F$2101" display="Delta_GIRR!$C$1622:$F$2101" xr:uid="{00000000-0004-0000-1100-00002C000000}"/>
    <hyperlink ref="J47" location="Delta_GIRR!$C$1622:$F$2101" display="Delta_GIRR!$C$1622:$F$2101" xr:uid="{00000000-0004-0000-1100-00002D000000}"/>
    <hyperlink ref="K47" location="Delta_GIRR!$C$1622:$F$2101" display="Delta_GIRR!$C$1622:$F$2101" xr:uid="{00000000-0004-0000-1100-00002E000000}"/>
    <hyperlink ref="L47" location="Delta_GIRR!$C$1622:$F$2101" display="Delta_GIRR!$C$1622:$F$2101" xr:uid="{00000000-0004-0000-1100-00002F000000}"/>
    <hyperlink ref="M47" location="Delta_GIRR!$C$1622:$F$2101" display="Delta_GIRR!$C$1622:$F$2101" xr:uid="{00000000-0004-0000-1100-000030000000}"/>
    <hyperlink ref="D48" location="Delta_GIRR!$C$1622:$F$2101" display="Delta_GIRR!$C$1622:$F$2101" xr:uid="{00000000-0004-0000-1100-000031000000}"/>
    <hyperlink ref="E48" location="Delta_GIRR!$C$1622:$F$2101" display="Delta_GIRR!$C$1622:$F$2101" xr:uid="{00000000-0004-0000-1100-000032000000}"/>
    <hyperlink ref="F48" location="Delta_GIRR!$C$1622:$F$2101" display="Delta_GIRR!$C$1622:$F$2101" xr:uid="{00000000-0004-0000-1100-000033000000}"/>
    <hyperlink ref="G48" location="Delta_GIRR!$C$1622:$F$2101" display="Delta_GIRR!$C$1622:$F$2101" xr:uid="{00000000-0004-0000-1100-000034000000}"/>
    <hyperlink ref="I48" location="Delta_GIRR!$C$1622:$F$2101" display="Delta_GIRR!$C$1622:$F$2101" xr:uid="{00000000-0004-0000-1100-000035000000}"/>
    <hyperlink ref="J48" location="Delta_GIRR!$C$1622:$F$2101" display="Delta_GIRR!$C$1622:$F$2101" xr:uid="{00000000-0004-0000-1100-000036000000}"/>
    <hyperlink ref="K48" location="Delta_GIRR!$C$1622:$F$2101" display="Delta_GIRR!$C$1622:$F$2101" xr:uid="{00000000-0004-0000-1100-000037000000}"/>
    <hyperlink ref="L48" location="Delta_GIRR!$C$1622:$F$2101" display="Delta_GIRR!$C$1622:$F$2101" xr:uid="{00000000-0004-0000-1100-000038000000}"/>
    <hyperlink ref="M48" location="Delta_GIRR!$C$1622:$F$2101" display="Delta_GIRR!$C$1622:$F$2101" xr:uid="{00000000-0004-0000-1100-000039000000}"/>
    <hyperlink ref="D49" location="Delta_GIRR!$C$1622:$F$2101" display="Delta_GIRR!$C$1622:$F$2101" xr:uid="{00000000-0004-0000-1100-00003A000000}"/>
    <hyperlink ref="E49" location="Delta_GIRR!$C$1622:$F$2101" display="Delta_GIRR!$C$1622:$F$2101" xr:uid="{00000000-0004-0000-1100-00003B000000}"/>
    <hyperlink ref="F49" location="Delta_GIRR!$C$1622:$F$2101" display="Delta_GIRR!$C$1622:$F$2101" xr:uid="{00000000-0004-0000-1100-00003C000000}"/>
    <hyperlink ref="G49" location="Delta_GIRR!$C$1622:$F$2101" display="Delta_GIRR!$C$1622:$F$2101" xr:uid="{00000000-0004-0000-1100-00003D000000}"/>
    <hyperlink ref="H49" location="Delta_GIRR!$C$1622:$F$2101" display="Delta_GIRR!$C$1622:$F$2101" xr:uid="{00000000-0004-0000-1100-00003E000000}"/>
    <hyperlink ref="J49" location="Delta_GIRR!$C$1622:$F$2101" display="Delta_GIRR!$C$1622:$F$2101" xr:uid="{00000000-0004-0000-1100-00003F000000}"/>
    <hyperlink ref="K49" location="Delta_GIRR!$C$1622:$F$2101" display="Delta_GIRR!$C$1622:$F$2101" xr:uid="{00000000-0004-0000-1100-000040000000}"/>
    <hyperlink ref="L49" location="Delta_GIRR!$C$1622:$F$2101" display="Delta_GIRR!$C$1622:$F$2101" xr:uid="{00000000-0004-0000-1100-000041000000}"/>
    <hyperlink ref="M49" location="Delta_GIRR!$C$1622:$F$2101" display="Delta_GIRR!$C$1622:$F$2101" xr:uid="{00000000-0004-0000-1100-000042000000}"/>
    <hyperlink ref="D50" location="Delta_GIRR!$C$1622:$F$2101" display="Delta_GIRR!$C$1622:$F$2101" xr:uid="{00000000-0004-0000-1100-000043000000}"/>
    <hyperlink ref="E50" location="Delta_GIRR!$C$1622:$F$2101" display="Delta_GIRR!$C$1622:$F$2101" xr:uid="{00000000-0004-0000-1100-000044000000}"/>
    <hyperlink ref="F50" location="Delta_GIRR!$C$1622:$F$2101" display="Delta_GIRR!$C$1622:$F$2101" xr:uid="{00000000-0004-0000-1100-000045000000}"/>
    <hyperlink ref="G50" location="Delta_GIRR!$C$1622:$F$2101" display="Delta_GIRR!$C$1622:$F$2101" xr:uid="{00000000-0004-0000-1100-000046000000}"/>
    <hyperlink ref="H50" location="Delta_GIRR!$C$1622:$F$2101" display="Delta_GIRR!$C$1622:$F$2101" xr:uid="{00000000-0004-0000-1100-000047000000}"/>
    <hyperlink ref="I50" location="Delta_GIRR!$C$1622:$F$2101" display="Delta_GIRR!$C$1622:$F$2101" xr:uid="{00000000-0004-0000-1100-000048000000}"/>
    <hyperlink ref="K50" location="Delta_GIRR!$C$1622:$F$2101" display="Delta_GIRR!$C$1622:$F$2101" xr:uid="{00000000-0004-0000-1100-000049000000}"/>
    <hyperlink ref="L50" location="Delta_GIRR!$C$1622:$F$2101" display="Delta_GIRR!$C$1622:$F$2101" xr:uid="{00000000-0004-0000-1100-00004A000000}"/>
    <hyperlink ref="M50" location="Delta_GIRR!$C$1622:$F$2101" display="Delta_GIRR!$C$1622:$F$2101" xr:uid="{00000000-0004-0000-1100-00004B000000}"/>
    <hyperlink ref="D51" location="Delta_GIRR!$C$1622:$F$2101" display="Delta_GIRR!$C$1622:$F$2101" xr:uid="{00000000-0004-0000-1100-00004C000000}"/>
    <hyperlink ref="E51" location="Delta_GIRR!$C$1622:$F$2101" display="Delta_GIRR!$C$1622:$F$2101" xr:uid="{00000000-0004-0000-1100-00004D000000}"/>
    <hyperlink ref="F51" location="Delta_GIRR!$C$1622:$F$2101" display="Delta_GIRR!$C$1622:$F$2101" xr:uid="{00000000-0004-0000-1100-00004E000000}"/>
    <hyperlink ref="G51" location="Delta_GIRR!$C$1622:$F$2101" display="Delta_GIRR!$C$1622:$F$2101" xr:uid="{00000000-0004-0000-1100-00004F000000}"/>
    <hyperlink ref="H51" location="Delta_GIRR!$C$1622:$F$2101" display="Delta_GIRR!$C$1622:$F$2101" xr:uid="{00000000-0004-0000-1100-000050000000}"/>
    <hyperlink ref="I51" location="Delta_GIRR!$C$1622:$F$2101" display="Delta_GIRR!$C$1622:$F$2101" xr:uid="{00000000-0004-0000-1100-000051000000}"/>
    <hyperlink ref="J51" location="Delta_GIRR!$C$1622:$F$2101" display="Delta_GIRR!$C$1622:$F$2101" xr:uid="{00000000-0004-0000-1100-000052000000}"/>
    <hyperlink ref="L51" location="Delta_GIRR!$C$1622:$F$2101" display="Delta_GIRR!$C$1622:$F$2101" xr:uid="{00000000-0004-0000-1100-000053000000}"/>
    <hyperlink ref="M51" location="Delta_GIRR!$C$1622:$F$2101" display="Delta_GIRR!$C$1622:$F$2101" xr:uid="{00000000-0004-0000-1100-000054000000}"/>
    <hyperlink ref="D52" location="Delta_GIRR!$C$1622:$F$2101" display="Delta_GIRR!$C$1622:$F$2101" xr:uid="{00000000-0004-0000-1100-000055000000}"/>
    <hyperlink ref="E52" location="Delta_GIRR!$C$1622:$F$2101" display="Delta_GIRR!$C$1622:$F$2101" xr:uid="{00000000-0004-0000-1100-000056000000}"/>
    <hyperlink ref="F52" location="Delta_GIRR!$C$1622:$F$2101" display="Delta_GIRR!$C$1622:$F$2101" xr:uid="{00000000-0004-0000-1100-000057000000}"/>
    <hyperlink ref="G52" location="Delta_GIRR!$C$1622:$F$2101" display="Delta_GIRR!$C$1622:$F$2101" xr:uid="{00000000-0004-0000-1100-000058000000}"/>
    <hyperlink ref="H52" location="Delta_GIRR!$C$1622:$F$2101" display="Delta_GIRR!$C$1622:$F$2101" xr:uid="{00000000-0004-0000-1100-000059000000}"/>
    <hyperlink ref="I52" location="Delta_GIRR!$C$1622:$F$2101" display="Delta_GIRR!$C$1622:$F$2101" xr:uid="{00000000-0004-0000-1100-00005A000000}"/>
    <hyperlink ref="J52" location="Delta_GIRR!$C$1622:$F$2101" display="Delta_GIRR!$C$1622:$F$2101" xr:uid="{00000000-0004-0000-1100-00005B000000}"/>
    <hyperlink ref="K52" location="Delta_GIRR!$C$1622:$F$2101" display="Delta_GIRR!$C$1622:$F$2101" xr:uid="{00000000-0004-0000-1100-00005C000000}"/>
    <hyperlink ref="M52" location="Delta_GIRR!$C$1622:$F$2101" display="Delta_GIRR!$C$1622:$F$2101" xr:uid="{00000000-0004-0000-1100-00005D000000}"/>
    <hyperlink ref="D53" location="Delta_GIRR!$C$1622:$F$2101" display="Delta_GIRR!$C$1622:$F$2101" xr:uid="{00000000-0004-0000-1100-00005E000000}"/>
    <hyperlink ref="E53" location="Delta_GIRR!$C$1622:$F$2101" display="Delta_GIRR!$C$1622:$F$2101" xr:uid="{00000000-0004-0000-1100-00005F000000}"/>
    <hyperlink ref="F53" location="Delta_GIRR!$C$1622:$F$2101" display="Delta_GIRR!$C$1622:$F$2101" xr:uid="{00000000-0004-0000-1100-000060000000}"/>
    <hyperlink ref="G53" location="Delta_GIRR!$C$1622:$F$2101" display="Delta_GIRR!$C$1622:$F$2101" xr:uid="{00000000-0004-0000-1100-000061000000}"/>
    <hyperlink ref="H53" location="Delta_GIRR!$C$1622:$F$2101" display="Delta_GIRR!$C$1622:$F$2101" xr:uid="{00000000-0004-0000-1100-000062000000}"/>
    <hyperlink ref="I53" location="Delta_GIRR!$C$1622:$F$2101" display="Delta_GIRR!$C$1622:$F$2101" xr:uid="{00000000-0004-0000-1100-000063000000}"/>
    <hyperlink ref="J53" location="Delta_GIRR!$C$1622:$F$2101" display="Delta_GIRR!$C$1622:$F$2101" xr:uid="{00000000-0004-0000-1100-000064000000}"/>
    <hyperlink ref="K53" location="Delta_GIRR!$C$1622:$F$2101" display="Delta_GIRR!$C$1622:$F$2101" xr:uid="{00000000-0004-0000-1100-000065000000}"/>
    <hyperlink ref="L53" location="Delta_GIRR!$C$1622:$F$2101" display="Delta_GIRR!$C$1622:$F$2101" xr:uid="{00000000-0004-0000-1100-00006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90177509-D20B-4CEC-8EE9-702F4F1639F4}"/>
  </hyperlinks>
  <pageMargins left="0.7" right="0.7" top="0.75" bottom="0.75" header="0.3" footer="0.3"/>
  <pageSetup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6"/>
  <dimension ref="A1:M6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38.14062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1150</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0" t="s">
        <v>1235</v>
      </c>
    </row>
    <row r="10" spans="1:5" x14ac:dyDescent="0.25">
      <c r="A10" s="18"/>
      <c r="C10" s="172"/>
      <c r="D10" s="173"/>
      <c r="E10" s="170"/>
    </row>
    <row r="11" spans="1:5" x14ac:dyDescent="0.25">
      <c r="A11" s="18"/>
      <c r="C11" s="172"/>
      <c r="D11" s="173"/>
      <c r="E11" s="170"/>
    </row>
    <row r="12" spans="1:5" ht="69.75" customHeight="1" x14ac:dyDescent="0.25">
      <c r="A12" s="18"/>
      <c r="C12" s="172"/>
      <c r="D12" s="173"/>
      <c r="E12" s="170"/>
    </row>
    <row r="13" spans="1:5" ht="21.75" customHeight="1" x14ac:dyDescent="0.25">
      <c r="A13" s="18"/>
      <c r="C13" s="172"/>
      <c r="D13" s="173"/>
      <c r="E13" s="170"/>
    </row>
    <row r="14" spans="1:5" x14ac:dyDescent="0.25">
      <c r="C14" s="174"/>
      <c r="D14" s="175"/>
      <c r="E14" s="170"/>
    </row>
    <row r="15" spans="1:5" x14ac:dyDescent="0.25">
      <c r="C15" s="23"/>
      <c r="D15" s="24">
        <v>0.03</v>
      </c>
      <c r="E15" s="171"/>
    </row>
    <row r="16" spans="1:5" ht="18.75" x14ac:dyDescent="0.3">
      <c r="C16" s="6"/>
    </row>
    <row r="17" spans="3:13" x14ac:dyDescent="0.25">
      <c r="C17" s="67" t="s">
        <v>86</v>
      </c>
      <c r="D17" s="66">
        <v>0.25</v>
      </c>
      <c r="E17" s="66">
        <v>0.5</v>
      </c>
      <c r="F17" s="66">
        <v>1</v>
      </c>
      <c r="G17" s="66">
        <v>2</v>
      </c>
      <c r="H17" s="66">
        <v>3</v>
      </c>
      <c r="I17" s="66">
        <v>5</v>
      </c>
      <c r="J17" s="66">
        <v>10</v>
      </c>
      <c r="K17" s="66">
        <v>15</v>
      </c>
      <c r="L17" s="66">
        <v>20</v>
      </c>
      <c r="M17" s="65">
        <v>30</v>
      </c>
    </row>
    <row r="18" spans="3:13" x14ac:dyDescent="0.25">
      <c r="C18" s="70">
        <v>0.25</v>
      </c>
      <c r="D18" s="61"/>
      <c r="E18" s="41">
        <f t="shared" ref="E18:M27" si="0">MAX(EXP(-$D$15*ABS($C18-E$17)/MIN($C18,E$17)),40%)</f>
        <v>0.97044553354850815</v>
      </c>
      <c r="F18" s="41">
        <f t="shared" si="0"/>
        <v>0.91393118527122819</v>
      </c>
      <c r="G18" s="41">
        <f t="shared" si="0"/>
        <v>0.81058424597018708</v>
      </c>
      <c r="H18" s="41">
        <f t="shared" si="0"/>
        <v>0.71892373343192617</v>
      </c>
      <c r="I18" s="41">
        <f t="shared" si="0"/>
        <v>0.56552543869953709</v>
      </c>
      <c r="J18" s="41">
        <f t="shared" si="0"/>
        <v>0.4</v>
      </c>
      <c r="K18" s="41">
        <f t="shared" si="0"/>
        <v>0.4</v>
      </c>
      <c r="L18" s="41">
        <f t="shared" si="0"/>
        <v>0.4</v>
      </c>
      <c r="M18" s="41">
        <f t="shared" si="0"/>
        <v>0.4</v>
      </c>
    </row>
    <row r="19" spans="3:13" x14ac:dyDescent="0.25">
      <c r="C19" s="70">
        <v>0.5</v>
      </c>
      <c r="D19" s="69">
        <f>MAX(EXP(-$D$15*ABS($C19-D$17)/MIN($C19,D$17)),40%)</f>
        <v>0.97044553354850815</v>
      </c>
      <c r="E19" s="5"/>
      <c r="F19" s="20">
        <f t="shared" si="0"/>
        <v>0.97044553354850815</v>
      </c>
      <c r="G19" s="20">
        <f t="shared" si="0"/>
        <v>0.91393118527122819</v>
      </c>
      <c r="H19" s="20">
        <f t="shared" si="0"/>
        <v>0.86070797642505781</v>
      </c>
      <c r="I19" s="20">
        <f t="shared" si="0"/>
        <v>0.76337949433685315</v>
      </c>
      <c r="J19" s="20">
        <f t="shared" si="0"/>
        <v>0.56552543869953709</v>
      </c>
      <c r="K19" s="20">
        <f t="shared" si="0"/>
        <v>0.418951549247639</v>
      </c>
      <c r="L19" s="20">
        <f t="shared" si="0"/>
        <v>0.4</v>
      </c>
      <c r="M19" s="20">
        <f t="shared" si="0"/>
        <v>0.4</v>
      </c>
    </row>
    <row r="20" spans="3:13" x14ac:dyDescent="0.25">
      <c r="C20" s="70">
        <v>1</v>
      </c>
      <c r="D20" s="69">
        <f t="shared" ref="D20:D27" si="1">MAX(EXP(-$D$15*ABS($C20-D$17)/MIN($C20,D$17)),40%)</f>
        <v>0.91393118527122819</v>
      </c>
      <c r="E20" s="20">
        <f t="shared" si="0"/>
        <v>0.97044553354850815</v>
      </c>
      <c r="F20" s="5"/>
      <c r="G20" s="20">
        <f t="shared" si="0"/>
        <v>0.97044553354850815</v>
      </c>
      <c r="H20" s="20">
        <f t="shared" si="0"/>
        <v>0.94176453358424872</v>
      </c>
      <c r="I20" s="20">
        <f t="shared" si="0"/>
        <v>0.88692043671715748</v>
      </c>
      <c r="J20" s="20">
        <f t="shared" si="0"/>
        <v>0.76337949433685315</v>
      </c>
      <c r="K20" s="20">
        <f t="shared" si="0"/>
        <v>0.65704681981505675</v>
      </c>
      <c r="L20" s="20">
        <f t="shared" si="0"/>
        <v>0.56552543869953709</v>
      </c>
      <c r="M20" s="20">
        <f t="shared" si="0"/>
        <v>0.418951549247639</v>
      </c>
    </row>
    <row r="21" spans="3:13" x14ac:dyDescent="0.25">
      <c r="C21" s="70">
        <v>2</v>
      </c>
      <c r="D21" s="69">
        <f t="shared" si="1"/>
        <v>0.81058424597018708</v>
      </c>
      <c r="E21" s="20">
        <f t="shared" si="0"/>
        <v>0.91393118527122819</v>
      </c>
      <c r="F21" s="20">
        <f t="shared" si="0"/>
        <v>0.97044553354850815</v>
      </c>
      <c r="G21" s="5"/>
      <c r="H21" s="20">
        <f t="shared" si="0"/>
        <v>0.98511193960306265</v>
      </c>
      <c r="I21" s="20">
        <f t="shared" si="0"/>
        <v>0.95599748183309996</v>
      </c>
      <c r="J21" s="20">
        <f t="shared" si="0"/>
        <v>0.88692043671715748</v>
      </c>
      <c r="K21" s="20">
        <f t="shared" si="0"/>
        <v>0.82283465805601841</v>
      </c>
      <c r="L21" s="20">
        <f t="shared" si="0"/>
        <v>0.76337949433685315</v>
      </c>
      <c r="M21" s="20">
        <f t="shared" si="0"/>
        <v>0.65704681981505675</v>
      </c>
    </row>
    <row r="22" spans="3:13" x14ac:dyDescent="0.25">
      <c r="C22" s="70">
        <v>3</v>
      </c>
      <c r="D22" s="69">
        <f t="shared" si="1"/>
        <v>0.71892373343192617</v>
      </c>
      <c r="E22" s="20">
        <f t="shared" si="0"/>
        <v>0.86070797642505781</v>
      </c>
      <c r="F22" s="20">
        <f t="shared" si="0"/>
        <v>0.94176453358424872</v>
      </c>
      <c r="G22" s="20">
        <f t="shared" si="0"/>
        <v>0.98511193960306265</v>
      </c>
      <c r="H22" s="5"/>
      <c r="I22" s="20">
        <f t="shared" si="0"/>
        <v>0.98019867330675525</v>
      </c>
      <c r="J22" s="20">
        <f t="shared" si="0"/>
        <v>0.93239381990594827</v>
      </c>
      <c r="K22" s="20">
        <f t="shared" si="0"/>
        <v>0.88692043671715748</v>
      </c>
      <c r="L22" s="20">
        <f t="shared" si="0"/>
        <v>0.8436648165963837</v>
      </c>
      <c r="M22" s="20">
        <f t="shared" si="0"/>
        <v>0.76337949433685326</v>
      </c>
    </row>
    <row r="23" spans="3:13" x14ac:dyDescent="0.25">
      <c r="C23" s="70">
        <v>5</v>
      </c>
      <c r="D23" s="69">
        <f t="shared" si="1"/>
        <v>0.56552543869953709</v>
      </c>
      <c r="E23" s="20">
        <f t="shared" si="0"/>
        <v>0.76337949433685315</v>
      </c>
      <c r="F23" s="20">
        <f t="shared" si="0"/>
        <v>0.88692043671715748</v>
      </c>
      <c r="G23" s="20">
        <f t="shared" si="0"/>
        <v>0.95599748183309996</v>
      </c>
      <c r="H23" s="20">
        <f t="shared" si="0"/>
        <v>0.98019867330675525</v>
      </c>
      <c r="I23" s="5"/>
      <c r="J23" s="20">
        <f t="shared" si="0"/>
        <v>0.97044553354850815</v>
      </c>
      <c r="K23" s="20">
        <f t="shared" si="0"/>
        <v>0.94176453358424872</v>
      </c>
      <c r="L23" s="20">
        <f t="shared" si="0"/>
        <v>0.91393118527122819</v>
      </c>
      <c r="M23" s="20">
        <f t="shared" si="0"/>
        <v>0.86070797642505781</v>
      </c>
    </row>
    <row r="24" spans="3:13" x14ac:dyDescent="0.25">
      <c r="C24" s="70">
        <v>10</v>
      </c>
      <c r="D24" s="69">
        <f t="shared" si="1"/>
        <v>0.4</v>
      </c>
      <c r="E24" s="20">
        <f t="shared" si="0"/>
        <v>0.56552543869953709</v>
      </c>
      <c r="F24" s="20">
        <f t="shared" si="0"/>
        <v>0.76337949433685315</v>
      </c>
      <c r="G24" s="20">
        <f t="shared" si="0"/>
        <v>0.88692043671715748</v>
      </c>
      <c r="H24" s="20">
        <f t="shared" si="0"/>
        <v>0.93239381990594827</v>
      </c>
      <c r="I24" s="20">
        <f t="shared" si="0"/>
        <v>0.97044553354850815</v>
      </c>
      <c r="J24" s="5"/>
      <c r="K24" s="20">
        <f t="shared" si="0"/>
        <v>0.98511193960306265</v>
      </c>
      <c r="L24" s="20">
        <f t="shared" si="0"/>
        <v>0.97044553354850815</v>
      </c>
      <c r="M24" s="20">
        <f t="shared" si="0"/>
        <v>0.94176453358424872</v>
      </c>
    </row>
    <row r="25" spans="3:13" x14ac:dyDescent="0.25">
      <c r="C25" s="70">
        <v>15</v>
      </c>
      <c r="D25" s="69">
        <f t="shared" si="1"/>
        <v>0.4</v>
      </c>
      <c r="E25" s="20">
        <f t="shared" si="0"/>
        <v>0.418951549247639</v>
      </c>
      <c r="F25" s="20">
        <f t="shared" si="0"/>
        <v>0.65704681981505675</v>
      </c>
      <c r="G25" s="20">
        <f t="shared" si="0"/>
        <v>0.82283465805601841</v>
      </c>
      <c r="H25" s="20">
        <f t="shared" si="0"/>
        <v>0.88692043671715748</v>
      </c>
      <c r="I25" s="20">
        <f t="shared" si="0"/>
        <v>0.94176453358424872</v>
      </c>
      <c r="J25" s="20">
        <f t="shared" si="0"/>
        <v>0.98511193960306265</v>
      </c>
      <c r="K25" s="5"/>
      <c r="L25" s="20">
        <f t="shared" si="0"/>
        <v>0.99004983374916811</v>
      </c>
      <c r="M25" s="20">
        <f t="shared" si="0"/>
        <v>0.97044553354850815</v>
      </c>
    </row>
    <row r="26" spans="3:13" x14ac:dyDescent="0.25">
      <c r="C26" s="70">
        <v>20</v>
      </c>
      <c r="D26" s="69">
        <f t="shared" si="1"/>
        <v>0.4</v>
      </c>
      <c r="E26" s="20">
        <f t="shared" si="0"/>
        <v>0.4</v>
      </c>
      <c r="F26" s="20">
        <f t="shared" si="0"/>
        <v>0.56552543869953709</v>
      </c>
      <c r="G26" s="20">
        <f t="shared" si="0"/>
        <v>0.76337949433685315</v>
      </c>
      <c r="H26" s="20">
        <f t="shared" si="0"/>
        <v>0.8436648165963837</v>
      </c>
      <c r="I26" s="20">
        <f t="shared" si="0"/>
        <v>0.91393118527122819</v>
      </c>
      <c r="J26" s="20">
        <f t="shared" si="0"/>
        <v>0.97044553354850815</v>
      </c>
      <c r="K26" s="20">
        <f t="shared" si="0"/>
        <v>0.99004983374916811</v>
      </c>
      <c r="L26" s="5"/>
      <c r="M26" s="20">
        <f t="shared" si="0"/>
        <v>0.98511193960306265</v>
      </c>
    </row>
    <row r="27" spans="3:13" x14ac:dyDescent="0.25">
      <c r="C27" s="68">
        <v>30</v>
      </c>
      <c r="D27" s="69">
        <f t="shared" si="1"/>
        <v>0.4</v>
      </c>
      <c r="E27" s="20">
        <f t="shared" si="0"/>
        <v>0.4</v>
      </c>
      <c r="F27" s="20">
        <f t="shared" si="0"/>
        <v>0.418951549247639</v>
      </c>
      <c r="G27" s="20">
        <f t="shared" si="0"/>
        <v>0.65704681981505675</v>
      </c>
      <c r="H27" s="20">
        <f t="shared" si="0"/>
        <v>0.76337949433685326</v>
      </c>
      <c r="I27" s="20">
        <f t="shared" si="0"/>
        <v>0.86070797642505781</v>
      </c>
      <c r="J27" s="20">
        <f t="shared" si="0"/>
        <v>0.94176453358424872</v>
      </c>
      <c r="K27" s="20">
        <f t="shared" si="0"/>
        <v>0.97044553354850815</v>
      </c>
      <c r="L27" s="20">
        <f t="shared" si="0"/>
        <v>0.98511193960306265</v>
      </c>
      <c r="M27" s="5"/>
    </row>
    <row r="29" spans="3:13" ht="18.75" x14ac:dyDescent="0.3">
      <c r="C29" s="6" t="s">
        <v>76</v>
      </c>
    </row>
    <row r="30" spans="3:13" ht="15.75" thickBot="1" x14ac:dyDescent="0.3"/>
    <row r="31" spans="3:13" ht="28.5" customHeight="1" thickTop="1" thickBot="1" x14ac:dyDescent="0.3">
      <c r="D31" s="119"/>
    </row>
    <row r="32" spans="3:13" ht="15.75" thickTop="1" x14ac:dyDescent="0.25">
      <c r="C32" s="70" t="s">
        <v>1133</v>
      </c>
      <c r="D32" s="72">
        <f>VLOOKUP(C32,Delta_GIRR!$C$2155:$F$2634,4,0)^2</f>
        <v>5.6814452379454906E-2</v>
      </c>
    </row>
    <row r="33" spans="3:13" x14ac:dyDescent="0.25">
      <c r="C33" s="70" t="s">
        <v>61</v>
      </c>
      <c r="D33" s="73">
        <f>VLOOKUP(C33,Delta_GIRR!$C$2155:$F$2634,4,0)^2</f>
        <v>6791977.8743437957</v>
      </c>
    </row>
    <row r="34" spans="3:13" x14ac:dyDescent="0.25">
      <c r="C34" s="70" t="s">
        <v>62</v>
      </c>
      <c r="D34" s="73">
        <f>VLOOKUP(C34,Delta_GIRR!$C$2155:$F$2634,4,0)^2</f>
        <v>1510753.9904911416</v>
      </c>
    </row>
    <row r="35" spans="3:13" x14ac:dyDescent="0.25">
      <c r="C35" s="70" t="s">
        <v>1135</v>
      </c>
      <c r="D35" s="73">
        <f>VLOOKUP(C35,Delta_GIRR!$C$2155:$F$2634,4,0)^2</f>
        <v>31.601235714994012</v>
      </c>
    </row>
    <row r="36" spans="3:13" x14ac:dyDescent="0.25">
      <c r="C36" s="70" t="s">
        <v>63</v>
      </c>
      <c r="D36" s="73">
        <f>VLOOKUP(C36,Delta_GIRR!$C$2155:$F$2634,4,0)^2</f>
        <v>164.33699904880709</v>
      </c>
    </row>
    <row r="37" spans="3:13" x14ac:dyDescent="0.25">
      <c r="C37" s="70" t="s">
        <v>64</v>
      </c>
      <c r="D37" s="73">
        <f>VLOOKUP(C37,Delta_GIRR!$C$2155:$F$2634,4,0)^2</f>
        <v>658593.42459316936</v>
      </c>
    </row>
    <row r="38" spans="3:13" x14ac:dyDescent="0.25">
      <c r="C38" s="70" t="s">
        <v>65</v>
      </c>
      <c r="D38" s="73">
        <f>VLOOKUP(C38,Delta_GIRR!$C$2155:$F$2634,4,0)^2</f>
        <v>1370050.6731482104</v>
      </c>
    </row>
    <row r="39" spans="3:13" x14ac:dyDescent="0.25">
      <c r="C39" s="70" t="s">
        <v>1134</v>
      </c>
      <c r="D39" s="73">
        <f>VLOOKUP(C39,Delta_GIRR!$C$2155:$F$2634,4,0)^2</f>
        <v>3.2349518362066691E-19</v>
      </c>
    </row>
    <row r="40" spans="3:13" x14ac:dyDescent="0.25">
      <c r="C40" s="70" t="s">
        <v>1136</v>
      </c>
      <c r="D40" s="73">
        <f>VLOOKUP(C40,Delta_GIRR!$C$2155:$F$2634,4,0)^2</f>
        <v>3.2349518362066691E-19</v>
      </c>
    </row>
    <row r="41" spans="3:13" x14ac:dyDescent="0.25">
      <c r="C41" s="68" t="s">
        <v>1137</v>
      </c>
      <c r="D41" s="73">
        <f>VLOOKUP(C41,Delta_GIRR!$C$2155:$F$2634,4,0)^2</f>
        <v>3.2349518362066691E-19</v>
      </c>
    </row>
    <row r="42" spans="3:13" ht="15.75" thickBot="1" x14ac:dyDescent="0.3"/>
    <row r="43" spans="3:13" ht="30" customHeight="1" thickTop="1" thickBot="1" x14ac:dyDescent="0.3">
      <c r="C43" s="119"/>
      <c r="D43" s="122" t="s">
        <v>1133</v>
      </c>
      <c r="E43" s="123" t="s">
        <v>61</v>
      </c>
      <c r="F43" s="123" t="s">
        <v>62</v>
      </c>
      <c r="G43" s="123" t="s">
        <v>1135</v>
      </c>
      <c r="H43" s="124" t="s">
        <v>63</v>
      </c>
      <c r="I43" s="124" t="s">
        <v>64</v>
      </c>
      <c r="J43" s="124" t="s">
        <v>65</v>
      </c>
      <c r="K43" s="124" t="s">
        <v>1134</v>
      </c>
      <c r="L43" s="124" t="s">
        <v>1136</v>
      </c>
      <c r="M43" s="124" t="s">
        <v>1137</v>
      </c>
    </row>
    <row r="44" spans="3:13" ht="15.75" thickTop="1" x14ac:dyDescent="0.25">
      <c r="C44" s="70" t="s">
        <v>1133</v>
      </c>
      <c r="D44" s="61"/>
      <c r="E44" s="71">
        <f>VLOOKUP($C44,Delta_GIRR!$C$2155:$F$2634,4,0)*VLOOKUP(E$43,Delta_GIRR!$C$2155:$F$2634,4,0)</f>
        <v>621.19441683277944</v>
      </c>
      <c r="F44" s="71">
        <f>VLOOKUP($C44,Delta_GIRR!$C$2155:$F$2634,4,0)*VLOOKUP(F$43,Delta_GIRR!$C$2155:$F$2634,4,0)</f>
        <v>292.97211582304283</v>
      </c>
      <c r="G44" s="71">
        <f>VLOOKUP($C44,Delta_GIRR!$C$2155:$F$2634,4,0)*VLOOKUP(G$43,Delta_GIRR!$C$2155:$F$2634,4,0)</f>
        <v>1.3399279464439335</v>
      </c>
      <c r="H44" s="71">
        <f>VLOOKUP($C44,Delta_GIRR!$C$2155:$F$2634,4,0)*VLOOKUP(H$43,Delta_GIRR!$C$2155:$F$2634,4,0)</f>
        <v>3.0556041312056403</v>
      </c>
      <c r="I44" s="71">
        <f>VLOOKUP($C44,Delta_GIRR!$C$2155:$F$2634,4,0)*VLOOKUP(I$43,Delta_GIRR!$C$2155:$F$2634,4,0)</f>
        <v>193.43635842046535</v>
      </c>
      <c r="J44" s="71">
        <f>VLOOKUP($C44,Delta_GIRR!$C$2155:$F$2634,4,0)*VLOOKUP(J$43,Delta_GIRR!$C$2155:$F$2634,4,0)</f>
        <v>278.99583998156521</v>
      </c>
      <c r="K44" s="71">
        <f>VLOOKUP($C44,Delta_GIRR!$C$2155:$F$2634,4,0)*VLOOKUP(K$43,Delta_GIRR!$C$2155:$F$2634,4,0)</f>
        <v>-1.3556991445302089E-10</v>
      </c>
      <c r="L44" s="71">
        <f>VLOOKUP($C44,Delta_GIRR!$C$2155:$F$2634,4,0)*VLOOKUP(L$43,Delta_GIRR!$C$2155:$F$2634,4,0)</f>
        <v>-1.3556991445302089E-10</v>
      </c>
      <c r="M44" s="71">
        <f>VLOOKUP($C44,Delta_GIRR!$C$2155:$F$2634,4,0)*VLOOKUP(M$43,Delta_GIRR!$C$2155:$F$2634,4,0)</f>
        <v>-1.3556991445302089E-10</v>
      </c>
    </row>
    <row r="45" spans="3:13" x14ac:dyDescent="0.25">
      <c r="C45" s="70" t="s">
        <v>61</v>
      </c>
      <c r="D45" s="73">
        <f>VLOOKUP($C45,Delta_GIRR!$C$2155:$F$2634,4,0)*VLOOKUP(D$43,Delta_GIRR!$C$2155:$F$2634,4,0)</f>
        <v>621.19441683277944</v>
      </c>
      <c r="E45" s="5"/>
      <c r="F45" s="14">
        <f>VLOOKUP($C45,Delta_GIRR!$C$2155:$F$2634,4,0)*VLOOKUP(F$43,Delta_GIRR!$C$2155:$F$2634,4,0)</f>
        <v>3203280.7677430385</v>
      </c>
      <c r="G45" s="14">
        <f>VLOOKUP($C45,Delta_GIRR!$C$2155:$F$2634,4,0)*VLOOKUP(G$43,Delta_GIRR!$C$2155:$F$2634,4,0)</f>
        <v>14650.42298973522</v>
      </c>
      <c r="H45" s="14">
        <f>VLOOKUP($C45,Delta_GIRR!$C$2155:$F$2634,4,0)*VLOOKUP(H$43,Delta_GIRR!$C$2155:$F$2634,4,0)</f>
        <v>33409.17929964092</v>
      </c>
      <c r="I45" s="14">
        <f>VLOOKUP($C45,Delta_GIRR!$C$2155:$F$2634,4,0)*VLOOKUP(I$43,Delta_GIRR!$C$2155:$F$2634,4,0)</f>
        <v>2114982.7346872399</v>
      </c>
      <c r="J45" s="14">
        <f>VLOOKUP($C45,Delta_GIRR!$C$2155:$F$2634,4,0)*VLOOKUP(J$43,Delta_GIRR!$C$2155:$F$2634,4,0)</f>
        <v>3050467.8098207279</v>
      </c>
      <c r="K45" s="14">
        <f>VLOOKUP($C45,Delta_GIRR!$C$2155:$F$2634,4,0)*VLOOKUP(K$43,Delta_GIRR!$C$2155:$F$2634,4,0)</f>
        <v>-1.4822861159736852E-6</v>
      </c>
      <c r="L45" s="14">
        <f>VLOOKUP($C45,Delta_GIRR!$C$2155:$F$2634,4,0)*VLOOKUP(L$43,Delta_GIRR!$C$2155:$F$2634,4,0)</f>
        <v>-1.4822861159736852E-6</v>
      </c>
      <c r="M45" s="14">
        <f>VLOOKUP($C45,Delta_GIRR!$C$2155:$F$2634,4,0)*VLOOKUP(M$43,Delta_GIRR!$C$2155:$F$2634,4,0)</f>
        <v>-1.4822861159736852E-6</v>
      </c>
    </row>
    <row r="46" spans="3:13" x14ac:dyDescent="0.25">
      <c r="C46" s="70" t="s">
        <v>62</v>
      </c>
      <c r="D46" s="73">
        <f>VLOOKUP($C46,Delta_GIRR!$C$2155:$F$2634,4,0)*VLOOKUP(D$43,Delta_GIRR!$C$2155:$F$2634,4,0)</f>
        <v>292.97211582304283</v>
      </c>
      <c r="E46" s="14">
        <f>VLOOKUP($C46,Delta_GIRR!$C$2155:$F$2634,4,0)*VLOOKUP(E$43,Delta_GIRR!$C$2155:$F$2634,4,0)</f>
        <v>3203280.7677430385</v>
      </c>
      <c r="F46" s="5"/>
      <c r="G46" s="14">
        <f>VLOOKUP($C46,Delta_GIRR!$C$2155:$F$2634,4,0)*VLOOKUP(G$43,Delta_GIRR!$C$2155:$F$2634,4,0)</f>
        <v>6909.5363781427759</v>
      </c>
      <c r="H46" s="14">
        <f>VLOOKUP($C46,Delta_GIRR!$C$2155:$F$2634,4,0)*VLOOKUP(H$43,Delta_GIRR!$C$2155:$F$2634,4,0)</f>
        <v>15756.674049377434</v>
      </c>
      <c r="I46" s="14">
        <f>VLOOKUP($C46,Delta_GIRR!$C$2155:$F$2634,4,0)*VLOOKUP(I$43,Delta_GIRR!$C$2155:$F$2634,4,0)</f>
        <v>997483.15490305761</v>
      </c>
      <c r="J46" s="14">
        <f>VLOOKUP($C46,Delta_GIRR!$C$2155:$F$2634,4,0)*VLOOKUP(J$43,Delta_GIRR!$C$2155:$F$2634,4,0)</f>
        <v>1438683.2596627146</v>
      </c>
      <c r="K46" s="14">
        <f>VLOOKUP($C46,Delta_GIRR!$C$2155:$F$2634,4,0)*VLOOKUP(K$43,Delta_GIRR!$C$2155:$F$2634,4,0)</f>
        <v>-6.9908628906565398E-7</v>
      </c>
      <c r="L46" s="14">
        <f>VLOOKUP($C46,Delta_GIRR!$C$2155:$F$2634,4,0)*VLOOKUP(L$43,Delta_GIRR!$C$2155:$F$2634,4,0)</f>
        <v>-6.9908628906565398E-7</v>
      </c>
      <c r="M46" s="14">
        <f>VLOOKUP($C46,Delta_GIRR!$C$2155:$F$2634,4,0)*VLOOKUP(M$43,Delta_GIRR!$C$2155:$F$2634,4,0)</f>
        <v>-6.9908628906565398E-7</v>
      </c>
    </row>
    <row r="47" spans="3:13" x14ac:dyDescent="0.25">
      <c r="C47" s="70" t="s">
        <v>1135</v>
      </c>
      <c r="D47" s="73">
        <f>VLOOKUP($C47,Delta_GIRR!$C$2155:$F$2634,4,0)*VLOOKUP(D$43,Delta_GIRR!$C$2155:$F$2634,4,0)</f>
        <v>1.3399279464439335</v>
      </c>
      <c r="E47" s="14">
        <f>VLOOKUP($C47,Delta_GIRR!$C$2155:$F$2634,4,0)*VLOOKUP(E$43,Delta_GIRR!$C$2155:$F$2634,4,0)</f>
        <v>14650.42298973522</v>
      </c>
      <c r="F47" s="14">
        <f>VLOOKUP($C47,Delta_GIRR!$C$2155:$F$2634,4,0)*VLOOKUP(F$43,Delta_GIRR!$C$2155:$F$2634,4,0)</f>
        <v>6909.5363781427759</v>
      </c>
      <c r="G47" s="5"/>
      <c r="H47" s="14">
        <f>VLOOKUP($C47,Delta_GIRR!$C$2155:$F$2634,4,0)*VLOOKUP(H$43,Delta_GIRR!$C$2155:$F$2634,4,0)</f>
        <v>72.064223048861777</v>
      </c>
      <c r="I47" s="14">
        <f>VLOOKUP($C47,Delta_GIRR!$C$2155:$F$2634,4,0)*VLOOKUP(I$43,Delta_GIRR!$C$2155:$F$2634,4,0)</f>
        <v>4562.0572169706375</v>
      </c>
      <c r="J47" s="14">
        <f>VLOOKUP($C47,Delta_GIRR!$C$2155:$F$2634,4,0)*VLOOKUP(J$43,Delta_GIRR!$C$2155:$F$2634,4,0)</f>
        <v>6579.915976943993</v>
      </c>
      <c r="K47" s="14">
        <f>VLOOKUP($C47,Delta_GIRR!$C$2155:$F$2634,4,0)*VLOOKUP(K$43,Delta_GIRR!$C$2155:$F$2634,4,0)</f>
        <v>-3.1973188064786356E-9</v>
      </c>
      <c r="L47" s="14">
        <f>VLOOKUP($C47,Delta_GIRR!$C$2155:$F$2634,4,0)*VLOOKUP(L$43,Delta_GIRR!$C$2155:$F$2634,4,0)</f>
        <v>-3.1973188064786356E-9</v>
      </c>
      <c r="M47" s="14">
        <f>VLOOKUP($C47,Delta_GIRR!$C$2155:$F$2634,4,0)*VLOOKUP(M$43,Delta_GIRR!$C$2155:$F$2634,4,0)</f>
        <v>-3.1973188064786356E-9</v>
      </c>
    </row>
    <row r="48" spans="3:13" x14ac:dyDescent="0.25">
      <c r="C48" s="70" t="s">
        <v>63</v>
      </c>
      <c r="D48" s="73">
        <f>VLOOKUP($C48,Delta_GIRR!$C$2155:$F$2634,4,0)*VLOOKUP(D$43,Delta_GIRR!$C$2155:$F$2634,4,0)</f>
        <v>3.0556041312056403</v>
      </c>
      <c r="E48" s="14">
        <f>VLOOKUP($C48,Delta_GIRR!$C$2155:$F$2634,4,0)*VLOOKUP(E$43,Delta_GIRR!$C$2155:$F$2634,4,0)</f>
        <v>33409.17929964092</v>
      </c>
      <c r="F48" s="14">
        <f>VLOOKUP($C48,Delta_GIRR!$C$2155:$F$2634,4,0)*VLOOKUP(F$43,Delta_GIRR!$C$2155:$F$2634,4,0)</f>
        <v>15756.674049377434</v>
      </c>
      <c r="G48" s="14">
        <f>VLOOKUP($C48,Delta_GIRR!$C$2155:$F$2634,4,0)*VLOOKUP(G$43,Delta_GIRR!$C$2155:$F$2634,4,0)</f>
        <v>72.064223048861777</v>
      </c>
      <c r="H48" s="5"/>
      <c r="I48" s="14">
        <f>VLOOKUP($C48,Delta_GIRR!$C$2155:$F$2634,4,0)*VLOOKUP(I$43,Delta_GIRR!$C$2155:$F$2634,4,0)</f>
        <v>10403.425733426382</v>
      </c>
      <c r="J48" s="14">
        <f>VLOOKUP($C48,Delta_GIRR!$C$2155:$F$2634,4,0)*VLOOKUP(J$43,Delta_GIRR!$C$2155:$F$2634,4,0)</f>
        <v>15004.999705763908</v>
      </c>
      <c r="K48" s="14">
        <f>VLOOKUP($C48,Delta_GIRR!$C$2155:$F$2634,4,0)*VLOOKUP(K$43,Delta_GIRR!$C$2155:$F$2634,4,0)</f>
        <v>-7.2912432192982845E-9</v>
      </c>
      <c r="L48" s="14">
        <f>VLOOKUP($C48,Delta_GIRR!$C$2155:$F$2634,4,0)*VLOOKUP(L$43,Delta_GIRR!$C$2155:$F$2634,4,0)</f>
        <v>-7.2912432192982845E-9</v>
      </c>
      <c r="M48" s="14">
        <f>VLOOKUP($C48,Delta_GIRR!$C$2155:$F$2634,4,0)*VLOOKUP(M$43,Delta_GIRR!$C$2155:$F$2634,4,0)</f>
        <v>-7.2912432192982845E-9</v>
      </c>
    </row>
    <row r="49" spans="3:13" x14ac:dyDescent="0.25">
      <c r="C49" s="70" t="s">
        <v>64</v>
      </c>
      <c r="D49" s="73">
        <f>VLOOKUP($C49,Delta_GIRR!$C$2155:$F$2634,4,0)*VLOOKUP(D$43,Delta_GIRR!$C$2155:$F$2634,4,0)</f>
        <v>193.43635842046535</v>
      </c>
      <c r="E49" s="14">
        <f>VLOOKUP($C49,Delta_GIRR!$C$2155:$F$2634,4,0)*VLOOKUP(E$43,Delta_GIRR!$C$2155:$F$2634,4,0)</f>
        <v>2114982.7346872399</v>
      </c>
      <c r="F49" s="14">
        <f>VLOOKUP($C49,Delta_GIRR!$C$2155:$F$2634,4,0)*VLOOKUP(F$43,Delta_GIRR!$C$2155:$F$2634,4,0)</f>
        <v>997483.15490305761</v>
      </c>
      <c r="G49" s="14">
        <f>VLOOKUP($C49,Delta_GIRR!$C$2155:$F$2634,4,0)*VLOOKUP(G$43,Delta_GIRR!$C$2155:$F$2634,4,0)</f>
        <v>4562.0572169706375</v>
      </c>
      <c r="H49" s="14">
        <f>VLOOKUP($C49,Delta_GIRR!$C$2155:$F$2634,4,0)*VLOOKUP(H$43,Delta_GIRR!$C$2155:$F$2634,4,0)</f>
        <v>10403.425733426382</v>
      </c>
      <c r="I49" s="5"/>
      <c r="J49" s="14">
        <f>VLOOKUP($C49,Delta_GIRR!$C$2155:$F$2634,4,0)*VLOOKUP(J$43,Delta_GIRR!$C$2155:$F$2634,4,0)</f>
        <v>949898.08121443051</v>
      </c>
      <c r="K49" s="14">
        <f>VLOOKUP($C49,Delta_GIRR!$C$2155:$F$2634,4,0)*VLOOKUP(K$43,Delta_GIRR!$C$2155:$F$2634,4,0)</f>
        <v>-4.6157534685046945E-7</v>
      </c>
      <c r="L49" s="14">
        <f>VLOOKUP($C49,Delta_GIRR!$C$2155:$F$2634,4,0)*VLOOKUP(L$43,Delta_GIRR!$C$2155:$F$2634,4,0)</f>
        <v>-4.6157534685046945E-7</v>
      </c>
      <c r="M49" s="14">
        <f>VLOOKUP($C49,Delta_GIRR!$C$2155:$F$2634,4,0)*VLOOKUP(M$43,Delta_GIRR!$C$2155:$F$2634,4,0)</f>
        <v>-4.6157534685046945E-7</v>
      </c>
    </row>
    <row r="50" spans="3:13" x14ac:dyDescent="0.25">
      <c r="C50" s="70" t="s">
        <v>65</v>
      </c>
      <c r="D50" s="73">
        <f>VLOOKUP($C50,Delta_GIRR!$C$2155:$F$2634,4,0)*VLOOKUP(D$43,Delta_GIRR!$C$2155:$F$2634,4,0)</f>
        <v>278.99583998156521</v>
      </c>
      <c r="E50" s="14">
        <f>VLOOKUP($C50,Delta_GIRR!$C$2155:$F$2634,4,0)*VLOOKUP(E$43,Delta_GIRR!$C$2155:$F$2634,4,0)</f>
        <v>3050467.8098207279</v>
      </c>
      <c r="F50" s="14">
        <f>VLOOKUP($C50,Delta_GIRR!$C$2155:$F$2634,4,0)*VLOOKUP(F$43,Delta_GIRR!$C$2155:$F$2634,4,0)</f>
        <v>1438683.2596627146</v>
      </c>
      <c r="G50" s="14">
        <f>VLOOKUP($C50,Delta_GIRR!$C$2155:$F$2634,4,0)*VLOOKUP(G$43,Delta_GIRR!$C$2155:$F$2634,4,0)</f>
        <v>6579.915976943993</v>
      </c>
      <c r="H50" s="14">
        <f>VLOOKUP($C50,Delta_GIRR!$C$2155:$F$2634,4,0)*VLOOKUP(H$43,Delta_GIRR!$C$2155:$F$2634,4,0)</f>
        <v>15004.999705763908</v>
      </c>
      <c r="I50" s="14">
        <f>VLOOKUP($C50,Delta_GIRR!$C$2155:$F$2634,4,0)*VLOOKUP(I$43,Delta_GIRR!$C$2155:$F$2634,4,0)</f>
        <v>949898.08121443051</v>
      </c>
      <c r="J50" s="5"/>
      <c r="K50" s="14">
        <f>VLOOKUP($C50,Delta_GIRR!$C$2155:$F$2634,4,0)*VLOOKUP(K$43,Delta_GIRR!$C$2155:$F$2634,4,0)</f>
        <v>-6.6573627967814604E-7</v>
      </c>
      <c r="L50" s="14">
        <f>VLOOKUP($C50,Delta_GIRR!$C$2155:$F$2634,4,0)*VLOOKUP(L$43,Delta_GIRR!$C$2155:$F$2634,4,0)</f>
        <v>-6.6573627967814604E-7</v>
      </c>
      <c r="M50" s="14">
        <f>VLOOKUP($C50,Delta_GIRR!$C$2155:$F$2634,4,0)*VLOOKUP(M$43,Delta_GIRR!$C$2155:$F$2634,4,0)</f>
        <v>-6.6573627967814604E-7</v>
      </c>
    </row>
    <row r="51" spans="3:13" x14ac:dyDescent="0.25">
      <c r="C51" s="70" t="s">
        <v>1134</v>
      </c>
      <c r="D51" s="73">
        <f>VLOOKUP($C51,Delta_GIRR!$C$2155:$F$2634,4,0)*VLOOKUP(D$43,Delta_GIRR!$C$2155:$F$2634,4,0)</f>
        <v>-1.3556991445302089E-10</v>
      </c>
      <c r="E51" s="14">
        <f>VLOOKUP($C51,Delta_GIRR!$C$2155:$F$2634,4,0)*VLOOKUP(E$43,Delta_GIRR!$C$2155:$F$2634,4,0)</f>
        <v>-1.4822861159736852E-6</v>
      </c>
      <c r="F51" s="14">
        <f>VLOOKUP($C51,Delta_GIRR!$C$2155:$F$2634,4,0)*VLOOKUP(F$43,Delta_GIRR!$C$2155:$F$2634,4,0)</f>
        <v>-6.9908628906565398E-7</v>
      </c>
      <c r="G51" s="14">
        <f>VLOOKUP($C51,Delta_GIRR!$C$2155:$F$2634,4,0)*VLOOKUP(G$43,Delta_GIRR!$C$2155:$F$2634,4,0)</f>
        <v>-3.1973188064786356E-9</v>
      </c>
      <c r="H51" s="14">
        <f>VLOOKUP($C51,Delta_GIRR!$C$2155:$F$2634,4,0)*VLOOKUP(H$43,Delta_GIRR!$C$2155:$F$2634,4,0)</f>
        <v>-7.2912432192982845E-9</v>
      </c>
      <c r="I51" s="14">
        <f>VLOOKUP($C51,Delta_GIRR!$C$2155:$F$2634,4,0)*VLOOKUP(I$43,Delta_GIRR!$C$2155:$F$2634,4,0)</f>
        <v>-4.6157534685046945E-7</v>
      </c>
      <c r="J51" s="14">
        <f>VLOOKUP($C51,Delta_GIRR!$C$2155:$F$2634,4,0)*VLOOKUP(J$43,Delta_GIRR!$C$2155:$F$2634,4,0)</f>
        <v>-6.6573627967814604E-7</v>
      </c>
      <c r="K51" s="5"/>
      <c r="L51" s="14">
        <f>VLOOKUP($C51,Delta_GIRR!$C$2155:$F$2634,4,0)*VLOOKUP(L$43,Delta_GIRR!$C$2155:$F$2634,4,0)</f>
        <v>3.2349518362066691E-19</v>
      </c>
      <c r="M51" s="14">
        <f>VLOOKUP($C51,Delta_GIRR!$C$2155:$F$2634,4,0)*VLOOKUP(M$43,Delta_GIRR!$C$2155:$F$2634,4,0)</f>
        <v>3.2349518362066691E-19</v>
      </c>
    </row>
    <row r="52" spans="3:13" x14ac:dyDescent="0.25">
      <c r="C52" s="70" t="s">
        <v>1136</v>
      </c>
      <c r="D52" s="73">
        <f>VLOOKUP($C52,Delta_GIRR!$C$2155:$F$2634,4,0)*VLOOKUP(D$43,Delta_GIRR!$C$2155:$F$2634,4,0)</f>
        <v>-1.3556991445302089E-10</v>
      </c>
      <c r="E52" s="14">
        <f>VLOOKUP($C52,Delta_GIRR!$C$2155:$F$2634,4,0)*VLOOKUP(E$43,Delta_GIRR!$C$2155:$F$2634,4,0)</f>
        <v>-1.4822861159736852E-6</v>
      </c>
      <c r="F52" s="14">
        <f>VLOOKUP($C52,Delta_GIRR!$C$2155:$F$2634,4,0)*VLOOKUP(F$43,Delta_GIRR!$C$2155:$F$2634,4,0)</f>
        <v>-6.9908628906565398E-7</v>
      </c>
      <c r="G52" s="14">
        <f>VLOOKUP($C52,Delta_GIRR!$C$2155:$F$2634,4,0)*VLOOKUP(G$43,Delta_GIRR!$C$2155:$F$2634,4,0)</f>
        <v>-3.1973188064786356E-9</v>
      </c>
      <c r="H52" s="14">
        <f>VLOOKUP($C52,Delta_GIRR!$C$2155:$F$2634,4,0)*VLOOKUP(H$43,Delta_GIRR!$C$2155:$F$2634,4,0)</f>
        <v>-7.2912432192982845E-9</v>
      </c>
      <c r="I52" s="14">
        <f>VLOOKUP($C52,Delta_GIRR!$C$2155:$F$2634,4,0)*VLOOKUP(I$43,Delta_GIRR!$C$2155:$F$2634,4,0)</f>
        <v>-4.6157534685046945E-7</v>
      </c>
      <c r="J52" s="14">
        <f>VLOOKUP($C52,Delta_GIRR!$C$2155:$F$2634,4,0)*VLOOKUP(J$43,Delta_GIRR!$C$2155:$F$2634,4,0)</f>
        <v>-6.6573627967814604E-7</v>
      </c>
      <c r="K52" s="14">
        <f>VLOOKUP($C52,Delta_GIRR!$C$2155:$F$2634,4,0)*VLOOKUP(K$43,Delta_GIRR!$C$2155:$F$2634,4,0)</f>
        <v>3.2349518362066691E-19</v>
      </c>
      <c r="L52" s="5"/>
      <c r="M52" s="14">
        <f>VLOOKUP($C52,Delta_GIRR!$C$2155:$F$2634,4,0)*VLOOKUP(M$43,Delta_GIRR!$C$2155:$F$2634,4,0)</f>
        <v>3.2349518362066691E-19</v>
      </c>
    </row>
    <row r="53" spans="3:13" x14ac:dyDescent="0.25">
      <c r="C53" s="68" t="s">
        <v>1137</v>
      </c>
      <c r="D53" s="73">
        <f>VLOOKUP($C53,Delta_GIRR!$C$2155:$F$2634,4,0)*VLOOKUP(D$43,Delta_GIRR!$C$2155:$F$2634,4,0)</f>
        <v>-1.3556991445302089E-10</v>
      </c>
      <c r="E53" s="14">
        <f>VLOOKUP($C53,Delta_GIRR!$C$2155:$F$2634,4,0)*VLOOKUP(E$43,Delta_GIRR!$C$2155:$F$2634,4,0)</f>
        <v>-1.4822861159736852E-6</v>
      </c>
      <c r="F53" s="14">
        <f>VLOOKUP($C53,Delta_GIRR!$C$2155:$F$2634,4,0)*VLOOKUP(F$43,Delta_GIRR!$C$2155:$F$2634,4,0)</f>
        <v>-6.9908628906565398E-7</v>
      </c>
      <c r="G53" s="14">
        <f>VLOOKUP($C53,Delta_GIRR!$C$2155:$F$2634,4,0)*VLOOKUP(G$43,Delta_GIRR!$C$2155:$F$2634,4,0)</f>
        <v>-3.1973188064786356E-9</v>
      </c>
      <c r="H53" s="14">
        <f>VLOOKUP($C53,Delta_GIRR!$C$2155:$F$2634,4,0)*VLOOKUP(H$43,Delta_GIRR!$C$2155:$F$2634,4,0)</f>
        <v>-7.2912432192982845E-9</v>
      </c>
      <c r="I53" s="14">
        <f>VLOOKUP($C53,Delta_GIRR!$C$2155:$F$2634,4,0)*VLOOKUP(I$43,Delta_GIRR!$C$2155:$F$2634,4,0)</f>
        <v>-4.6157534685046945E-7</v>
      </c>
      <c r="J53" s="14">
        <f>VLOOKUP($C53,Delta_GIRR!$C$2155:$F$2634,4,0)*VLOOKUP(J$43,Delta_GIRR!$C$2155:$F$2634,4,0)</f>
        <v>-6.6573627967814604E-7</v>
      </c>
      <c r="K53" s="14">
        <f>VLOOKUP($C53,Delta_GIRR!$C$2155:$F$2634,4,0)*VLOOKUP(K$43,Delta_GIRR!$C$2155:$F$2634,4,0)</f>
        <v>3.2349518362066691E-19</v>
      </c>
      <c r="L53" s="14">
        <f>VLOOKUP($C53,Delta_GIRR!$C$2155:$F$2634,4,0)*VLOOKUP(L$43,Delta_GIRR!$C$2155:$F$2634,4,0)</f>
        <v>3.2349518362066691E-19</v>
      </c>
      <c r="M53" s="5"/>
    </row>
    <row r="54" spans="3:13" ht="15.75" thickBot="1" x14ac:dyDescent="0.3"/>
    <row r="55" spans="3:13" ht="30.75" customHeight="1" thickTop="1" thickBot="1" x14ac:dyDescent="0.3">
      <c r="C55" s="119"/>
      <c r="D55" s="122" t="s">
        <v>1133</v>
      </c>
      <c r="E55" s="123" t="s">
        <v>61</v>
      </c>
      <c r="F55" s="123" t="s">
        <v>62</v>
      </c>
      <c r="G55" s="123" t="s">
        <v>1135</v>
      </c>
      <c r="H55" s="124" t="s">
        <v>63</v>
      </c>
      <c r="I55" s="124" t="s">
        <v>64</v>
      </c>
      <c r="J55" s="124" t="s">
        <v>65</v>
      </c>
      <c r="K55" s="124" t="s">
        <v>1134</v>
      </c>
      <c r="L55" s="124" t="s">
        <v>1136</v>
      </c>
      <c r="M55" s="124" t="s">
        <v>1137</v>
      </c>
    </row>
    <row r="56" spans="3:13" ht="15.75" thickTop="1" x14ac:dyDescent="0.25">
      <c r="C56" s="70" t="s">
        <v>1133</v>
      </c>
      <c r="D56" s="61">
        <f>D44*D18</f>
        <v>0</v>
      </c>
      <c r="E56" s="71">
        <f t="shared" ref="E56:M56" si="2">E44*E18</f>
        <v>602.83534728064103</v>
      </c>
      <c r="F56" s="71">
        <f t="shared" si="2"/>
        <v>267.75635306557308</v>
      </c>
      <c r="G56" s="71">
        <f t="shared" si="2"/>
        <v>1.0861244841226372</v>
      </c>
      <c r="H56" s="71">
        <f t="shared" si="2"/>
        <v>2.1967463298963761</v>
      </c>
      <c r="I56" s="71">
        <f t="shared" si="2"/>
        <v>109.39318145617456</v>
      </c>
      <c r="J56" s="71">
        <f t="shared" si="2"/>
        <v>111.59833599262609</v>
      </c>
      <c r="K56" s="71">
        <f t="shared" si="2"/>
        <v>-5.4227965781208355E-11</v>
      </c>
      <c r="L56" s="71">
        <f t="shared" si="2"/>
        <v>-5.4227965781208355E-11</v>
      </c>
      <c r="M56" s="71">
        <f t="shared" si="2"/>
        <v>-5.4227965781208355E-11</v>
      </c>
    </row>
    <row r="57" spans="3:13" x14ac:dyDescent="0.25">
      <c r="C57" s="70" t="s">
        <v>61</v>
      </c>
      <c r="D57" s="73">
        <f t="shared" ref="D57:M65" si="3">D45*D19</f>
        <v>602.83534728064103</v>
      </c>
      <c r="E57" s="5">
        <f t="shared" si="3"/>
        <v>0</v>
      </c>
      <c r="F57" s="14">
        <f t="shared" si="3"/>
        <v>3108609.513758068</v>
      </c>
      <c r="G57" s="14">
        <f t="shared" si="3"/>
        <v>13389.47844773356</v>
      </c>
      <c r="H57" s="14">
        <f t="shared" si="3"/>
        <v>28755.547109015868</v>
      </c>
      <c r="I57" s="14">
        <f t="shared" si="3"/>
        <v>1614534.45053672</v>
      </c>
      <c r="J57" s="14">
        <f t="shared" si="3"/>
        <v>1725117.1463876832</v>
      </c>
      <c r="K57" s="14">
        <f t="shared" si="3"/>
        <v>-6.2100606471544092E-7</v>
      </c>
      <c r="L57" s="14">
        <f t="shared" si="3"/>
        <v>-5.9291444638947418E-7</v>
      </c>
      <c r="M57" s="14">
        <f t="shared" si="3"/>
        <v>-5.9291444638947418E-7</v>
      </c>
    </row>
    <row r="58" spans="3:13" x14ac:dyDescent="0.25">
      <c r="C58" s="70" t="s">
        <v>62</v>
      </c>
      <c r="D58" s="73">
        <f t="shared" si="3"/>
        <v>267.75635306557308</v>
      </c>
      <c r="E58" s="14">
        <f t="shared" si="3"/>
        <v>3108609.513758068</v>
      </c>
      <c r="F58" s="5">
        <f t="shared" si="3"/>
        <v>0</v>
      </c>
      <c r="G58" s="14">
        <f t="shared" si="3"/>
        <v>6705.3287170595931</v>
      </c>
      <c r="H58" s="14">
        <f t="shared" si="3"/>
        <v>14839.076786950975</v>
      </c>
      <c r="I58" s="14">
        <f t="shared" si="3"/>
        <v>884688.19536462787</v>
      </c>
      <c r="J58" s="14">
        <f t="shared" si="3"/>
        <v>1098261.2992722187</v>
      </c>
      <c r="K58" s="14">
        <f t="shared" si="3"/>
        <v>-4.5933242300689741E-7</v>
      </c>
      <c r="L58" s="14">
        <f t="shared" si="3"/>
        <v>-3.9535108031268534E-7</v>
      </c>
      <c r="M58" s="14">
        <f t="shared" si="3"/>
        <v>-2.9288328386183851E-7</v>
      </c>
    </row>
    <row r="59" spans="3:13" x14ac:dyDescent="0.25">
      <c r="C59" s="70" t="s">
        <v>1135</v>
      </c>
      <c r="D59" s="73">
        <f t="shared" si="3"/>
        <v>1.0861244841226372</v>
      </c>
      <c r="E59" s="14">
        <f t="shared" si="3"/>
        <v>13389.47844773356</v>
      </c>
      <c r="F59" s="14">
        <f t="shared" si="3"/>
        <v>6705.3287170595931</v>
      </c>
      <c r="G59" s="5">
        <f t="shared" si="3"/>
        <v>0</v>
      </c>
      <c r="H59" s="14">
        <f t="shared" si="3"/>
        <v>70.991326543651951</v>
      </c>
      <c r="I59" s="14">
        <f t="shared" si="3"/>
        <v>4361.3152114024497</v>
      </c>
      <c r="J59" s="14">
        <f t="shared" si="3"/>
        <v>5835.861951833368</v>
      </c>
      <c r="K59" s="14">
        <f t="shared" si="3"/>
        <v>-2.630864726824925E-9</v>
      </c>
      <c r="L59" s="14">
        <f t="shared" si="3"/>
        <v>-2.4407676137233715E-9</v>
      </c>
      <c r="M59" s="14">
        <f t="shared" si="3"/>
        <v>-2.1007881537316603E-9</v>
      </c>
    </row>
    <row r="60" spans="3:13" x14ac:dyDescent="0.25">
      <c r="C60" s="70" t="s">
        <v>63</v>
      </c>
      <c r="D60" s="73">
        <f t="shared" si="3"/>
        <v>2.1967463298963761</v>
      </c>
      <c r="E60" s="14">
        <f t="shared" si="3"/>
        <v>28755.547109015868</v>
      </c>
      <c r="F60" s="14">
        <f t="shared" si="3"/>
        <v>14839.076786950975</v>
      </c>
      <c r="G60" s="14">
        <f t="shared" si="3"/>
        <v>70.991326543651951</v>
      </c>
      <c r="H60" s="5">
        <f t="shared" si="3"/>
        <v>0</v>
      </c>
      <c r="I60" s="14">
        <f t="shared" si="3"/>
        <v>10197.424101749897</v>
      </c>
      <c r="J60" s="14">
        <f t="shared" si="3"/>
        <v>13990.568993344841</v>
      </c>
      <c r="K60" s="14">
        <f t="shared" si="3"/>
        <v>-6.4667526202710476E-9</v>
      </c>
      <c r="L60" s="14">
        <f t="shared" si="3"/>
        <v>-6.1513653733689134E-9</v>
      </c>
      <c r="M60" s="14">
        <f t="shared" si="3"/>
        <v>-5.5659855618349341E-9</v>
      </c>
    </row>
    <row r="61" spans="3:13" x14ac:dyDescent="0.25">
      <c r="C61" s="70" t="s">
        <v>64</v>
      </c>
      <c r="D61" s="73">
        <f t="shared" si="3"/>
        <v>109.39318145617456</v>
      </c>
      <c r="E61" s="14">
        <f t="shared" si="3"/>
        <v>1614534.45053672</v>
      </c>
      <c r="F61" s="14">
        <f t="shared" si="3"/>
        <v>884688.19536462787</v>
      </c>
      <c r="G61" s="14">
        <f t="shared" si="3"/>
        <v>4361.3152114024497</v>
      </c>
      <c r="H61" s="14">
        <f t="shared" si="3"/>
        <v>10197.424101749897</v>
      </c>
      <c r="I61" s="5">
        <f t="shared" si="3"/>
        <v>0</v>
      </c>
      <c r="J61" s="14">
        <f t="shared" si="3"/>
        <v>921824.35024084209</v>
      </c>
      <c r="K61" s="14">
        <f t="shared" si="3"/>
        <v>-4.3469529124062021E-7</v>
      </c>
      <c r="L61" s="14">
        <f t="shared" si="3"/>
        <v>-4.2184810383902783E-7</v>
      </c>
      <c r="M61" s="14">
        <f t="shared" si="3"/>
        <v>-3.9728158275536174E-7</v>
      </c>
    </row>
    <row r="62" spans="3:13" x14ac:dyDescent="0.25">
      <c r="C62" s="70" t="s">
        <v>65</v>
      </c>
      <c r="D62" s="73">
        <f t="shared" si="3"/>
        <v>111.59833599262609</v>
      </c>
      <c r="E62" s="14">
        <f t="shared" si="3"/>
        <v>1725117.1463876832</v>
      </c>
      <c r="F62" s="14">
        <f t="shared" si="3"/>
        <v>1098261.2992722187</v>
      </c>
      <c r="G62" s="14">
        <f t="shared" si="3"/>
        <v>5835.861951833368</v>
      </c>
      <c r="H62" s="14">
        <f t="shared" si="3"/>
        <v>13990.568993344841</v>
      </c>
      <c r="I62" s="14">
        <f t="shared" si="3"/>
        <v>921824.35024084209</v>
      </c>
      <c r="J62" s="5">
        <f t="shared" si="3"/>
        <v>0</v>
      </c>
      <c r="K62" s="14">
        <f t="shared" si="3"/>
        <v>-6.5582475773786539E-7</v>
      </c>
      <c r="L62" s="14">
        <f t="shared" si="3"/>
        <v>-6.4606079913485732E-7</v>
      </c>
      <c r="M62" s="14">
        <f t="shared" si="3"/>
        <v>-6.2696681692120222E-7</v>
      </c>
    </row>
    <row r="63" spans="3:13" x14ac:dyDescent="0.25">
      <c r="C63" s="70" t="s">
        <v>1134</v>
      </c>
      <c r="D63" s="73">
        <f t="shared" si="3"/>
        <v>-5.4227965781208355E-11</v>
      </c>
      <c r="E63" s="14">
        <f t="shared" si="3"/>
        <v>-6.2100606471544092E-7</v>
      </c>
      <c r="F63" s="14">
        <f t="shared" si="3"/>
        <v>-4.5933242300689741E-7</v>
      </c>
      <c r="G63" s="14">
        <f t="shared" si="3"/>
        <v>-2.630864726824925E-9</v>
      </c>
      <c r="H63" s="14">
        <f t="shared" si="3"/>
        <v>-6.4667526202710476E-9</v>
      </c>
      <c r="I63" s="14">
        <f t="shared" si="3"/>
        <v>-4.3469529124062021E-7</v>
      </c>
      <c r="J63" s="14">
        <f t="shared" si="3"/>
        <v>-6.5582475773786539E-7</v>
      </c>
      <c r="K63" s="5">
        <f t="shared" si="3"/>
        <v>0</v>
      </c>
      <c r="L63" s="14">
        <f t="shared" si="3"/>
        <v>3.2027635276229787E-19</v>
      </c>
      <c r="M63" s="14">
        <f t="shared" si="3"/>
        <v>3.1393445606913071E-19</v>
      </c>
    </row>
    <row r="64" spans="3:13" x14ac:dyDescent="0.25">
      <c r="C64" s="70" t="s">
        <v>1136</v>
      </c>
      <c r="D64" s="73">
        <f t="shared" si="3"/>
        <v>-5.4227965781208355E-11</v>
      </c>
      <c r="E64" s="14">
        <f t="shared" si="3"/>
        <v>-5.9291444638947418E-7</v>
      </c>
      <c r="F64" s="14">
        <f t="shared" si="3"/>
        <v>-3.9535108031268534E-7</v>
      </c>
      <c r="G64" s="14">
        <f t="shared" si="3"/>
        <v>-2.4407676137233715E-9</v>
      </c>
      <c r="H64" s="14">
        <f t="shared" si="3"/>
        <v>-6.1513653733689134E-9</v>
      </c>
      <c r="I64" s="14">
        <f t="shared" si="3"/>
        <v>-4.2184810383902783E-7</v>
      </c>
      <c r="J64" s="14">
        <f t="shared" si="3"/>
        <v>-6.4606079913485732E-7</v>
      </c>
      <c r="K64" s="14">
        <f t="shared" si="3"/>
        <v>3.2027635276229787E-19</v>
      </c>
      <c r="L64" s="5">
        <f t="shared" si="3"/>
        <v>0</v>
      </c>
      <c r="M64" s="14">
        <f t="shared" si="3"/>
        <v>3.1867896778880409E-19</v>
      </c>
    </row>
    <row r="65" spans="3:13" x14ac:dyDescent="0.25">
      <c r="C65" s="68" t="s">
        <v>1137</v>
      </c>
      <c r="D65" s="73">
        <f t="shared" si="3"/>
        <v>-5.4227965781208355E-11</v>
      </c>
      <c r="E65" s="14">
        <f t="shared" si="3"/>
        <v>-5.9291444638947418E-7</v>
      </c>
      <c r="F65" s="14">
        <f t="shared" si="3"/>
        <v>-2.9288328386183851E-7</v>
      </c>
      <c r="G65" s="14">
        <f t="shared" si="3"/>
        <v>-2.1007881537316603E-9</v>
      </c>
      <c r="H65" s="14">
        <f t="shared" si="3"/>
        <v>-5.5659855618349341E-9</v>
      </c>
      <c r="I65" s="14">
        <f t="shared" si="3"/>
        <v>-3.9728158275536174E-7</v>
      </c>
      <c r="J65" s="14">
        <f t="shared" si="3"/>
        <v>-6.2696681692120222E-7</v>
      </c>
      <c r="K65" s="14">
        <f t="shared" si="3"/>
        <v>3.1393445606913071E-19</v>
      </c>
      <c r="L65" s="14">
        <f t="shared" si="3"/>
        <v>3.1867896778880409E-19</v>
      </c>
      <c r="M65" s="5">
        <f t="shared" si="3"/>
        <v>0</v>
      </c>
    </row>
  </sheetData>
  <mergeCells count="2">
    <mergeCell ref="C9:D14"/>
    <mergeCell ref="E9:E15"/>
  </mergeCells>
  <hyperlinks>
    <hyperlink ref="A3" location="'Delta_GIRR_JPY'!A1" display="'Delta_GIRR_JPY'!A1" xr:uid="{00000000-0004-0000-1200-000000000000}"/>
    <hyperlink ref="A5" location="'Vega_GIRR_EUR'!A1" display="'Vega_GIRR_EUR'!A1" xr:uid="{00000000-0004-0000-1200-000001000000}"/>
    <hyperlink ref="A4" location="Bucket!A1" display="One level Up" xr:uid="{00000000-0004-0000-1200-000002000000}"/>
    <hyperlink ref="D32" location="Delta_GIRR!$C$2155:$F$2634" display="Delta_GIRR!$C$2155:$F$2634" xr:uid="{00000000-0004-0000-1200-000003000000}"/>
    <hyperlink ref="D33" location="Delta_GIRR!$C$2155:$F$2634" display="Delta_GIRR!$C$2155:$F$2634" xr:uid="{00000000-0004-0000-1200-000004000000}"/>
    <hyperlink ref="D34" location="Delta_GIRR!$C$2155:$F$2634" display="Delta_GIRR!$C$2155:$F$2634" xr:uid="{00000000-0004-0000-1200-000005000000}"/>
    <hyperlink ref="D35" location="Delta_GIRR!$C$2155:$F$2634" display="Delta_GIRR!$C$2155:$F$2634" xr:uid="{00000000-0004-0000-1200-000006000000}"/>
    <hyperlink ref="D36" location="Delta_GIRR!$C$2155:$F$2634" display="Delta_GIRR!$C$2155:$F$2634" xr:uid="{00000000-0004-0000-1200-000007000000}"/>
    <hyperlink ref="D37" location="Delta_GIRR!$C$2155:$F$2634" display="Delta_GIRR!$C$2155:$F$2634" xr:uid="{00000000-0004-0000-1200-000008000000}"/>
    <hyperlink ref="D38" location="Delta_GIRR!$C$2155:$F$2634" display="Delta_GIRR!$C$2155:$F$2634" xr:uid="{00000000-0004-0000-1200-000009000000}"/>
    <hyperlink ref="D39" location="Delta_GIRR!$C$2155:$F$2634" display="Delta_GIRR!$C$2155:$F$2634" xr:uid="{00000000-0004-0000-1200-00000A000000}"/>
    <hyperlink ref="D40" location="Delta_GIRR!$C$2155:$F$2634" display="Delta_GIRR!$C$2155:$F$2634" xr:uid="{00000000-0004-0000-1200-00000B000000}"/>
    <hyperlink ref="D41" location="Delta_GIRR!$C$2155:$F$2634" display="Delta_GIRR!$C$2155:$F$2634" xr:uid="{00000000-0004-0000-1200-00000C000000}"/>
    <hyperlink ref="E44" location="Delta_GIRR!$C$2155:$F$2634" display="Delta_GIRR!$C$2155:$F$2634" xr:uid="{00000000-0004-0000-1200-00000D000000}"/>
    <hyperlink ref="F44" location="Delta_GIRR!$C$2155:$F$2634" display="Delta_GIRR!$C$2155:$F$2634" xr:uid="{00000000-0004-0000-1200-00000E000000}"/>
    <hyperlink ref="G44" location="Delta_GIRR!$C$2155:$F$2634" display="Delta_GIRR!$C$2155:$F$2634" xr:uid="{00000000-0004-0000-1200-00000F000000}"/>
    <hyperlink ref="H44" location="Delta_GIRR!$C$2155:$F$2634" display="Delta_GIRR!$C$2155:$F$2634" xr:uid="{00000000-0004-0000-1200-000010000000}"/>
    <hyperlink ref="I44" location="Delta_GIRR!$C$2155:$F$2634" display="Delta_GIRR!$C$2155:$F$2634" xr:uid="{00000000-0004-0000-1200-000011000000}"/>
    <hyperlink ref="J44" location="Delta_GIRR!$C$2155:$F$2634" display="Delta_GIRR!$C$2155:$F$2634" xr:uid="{00000000-0004-0000-1200-000012000000}"/>
    <hyperlink ref="K44" location="Delta_GIRR!$C$2155:$F$2634" display="Delta_GIRR!$C$2155:$F$2634" xr:uid="{00000000-0004-0000-1200-000013000000}"/>
    <hyperlink ref="L44" location="Delta_GIRR!$C$2155:$F$2634" display="Delta_GIRR!$C$2155:$F$2634" xr:uid="{00000000-0004-0000-1200-000014000000}"/>
    <hyperlink ref="M44" location="Delta_GIRR!$C$2155:$F$2634" display="Delta_GIRR!$C$2155:$F$2634" xr:uid="{00000000-0004-0000-1200-000015000000}"/>
    <hyperlink ref="D45" location="Delta_GIRR!$C$2155:$F$2634" display="Delta_GIRR!$C$2155:$F$2634" xr:uid="{00000000-0004-0000-1200-000016000000}"/>
    <hyperlink ref="F45" location="Delta_GIRR!$C$2155:$F$2634" display="Delta_GIRR!$C$2155:$F$2634" xr:uid="{00000000-0004-0000-1200-000017000000}"/>
    <hyperlink ref="G45" location="Delta_GIRR!$C$2155:$F$2634" display="Delta_GIRR!$C$2155:$F$2634" xr:uid="{00000000-0004-0000-1200-000018000000}"/>
    <hyperlink ref="H45" location="Delta_GIRR!$C$2155:$F$2634" display="Delta_GIRR!$C$2155:$F$2634" xr:uid="{00000000-0004-0000-1200-000019000000}"/>
    <hyperlink ref="I45" location="Delta_GIRR!$C$2155:$F$2634" display="Delta_GIRR!$C$2155:$F$2634" xr:uid="{00000000-0004-0000-1200-00001A000000}"/>
    <hyperlink ref="J45" location="Delta_GIRR!$C$2155:$F$2634" display="Delta_GIRR!$C$2155:$F$2634" xr:uid="{00000000-0004-0000-1200-00001B000000}"/>
    <hyperlink ref="K45" location="Delta_GIRR!$C$2155:$F$2634" display="Delta_GIRR!$C$2155:$F$2634" xr:uid="{00000000-0004-0000-1200-00001C000000}"/>
    <hyperlink ref="L45" location="Delta_GIRR!$C$2155:$F$2634" display="Delta_GIRR!$C$2155:$F$2634" xr:uid="{00000000-0004-0000-1200-00001D000000}"/>
    <hyperlink ref="M45" location="Delta_GIRR!$C$2155:$F$2634" display="Delta_GIRR!$C$2155:$F$2634" xr:uid="{00000000-0004-0000-1200-00001E000000}"/>
    <hyperlink ref="D46" location="Delta_GIRR!$C$2155:$F$2634" display="Delta_GIRR!$C$2155:$F$2634" xr:uid="{00000000-0004-0000-1200-00001F000000}"/>
    <hyperlink ref="E46" location="Delta_GIRR!$C$2155:$F$2634" display="Delta_GIRR!$C$2155:$F$2634" xr:uid="{00000000-0004-0000-1200-000020000000}"/>
    <hyperlink ref="G46" location="Delta_GIRR!$C$2155:$F$2634" display="Delta_GIRR!$C$2155:$F$2634" xr:uid="{00000000-0004-0000-1200-000021000000}"/>
    <hyperlink ref="H46" location="Delta_GIRR!$C$2155:$F$2634" display="Delta_GIRR!$C$2155:$F$2634" xr:uid="{00000000-0004-0000-1200-000022000000}"/>
    <hyperlink ref="I46" location="Delta_GIRR!$C$2155:$F$2634" display="Delta_GIRR!$C$2155:$F$2634" xr:uid="{00000000-0004-0000-1200-000023000000}"/>
    <hyperlink ref="J46" location="Delta_GIRR!$C$2155:$F$2634" display="Delta_GIRR!$C$2155:$F$2634" xr:uid="{00000000-0004-0000-1200-000024000000}"/>
    <hyperlink ref="K46" location="Delta_GIRR!$C$2155:$F$2634" display="Delta_GIRR!$C$2155:$F$2634" xr:uid="{00000000-0004-0000-1200-000025000000}"/>
    <hyperlink ref="L46" location="Delta_GIRR!$C$2155:$F$2634" display="Delta_GIRR!$C$2155:$F$2634" xr:uid="{00000000-0004-0000-1200-000026000000}"/>
    <hyperlink ref="M46" location="Delta_GIRR!$C$2155:$F$2634" display="Delta_GIRR!$C$2155:$F$2634" xr:uid="{00000000-0004-0000-1200-000027000000}"/>
    <hyperlink ref="D47" location="Delta_GIRR!$C$2155:$F$2634" display="Delta_GIRR!$C$2155:$F$2634" xr:uid="{00000000-0004-0000-1200-000028000000}"/>
    <hyperlink ref="E47" location="Delta_GIRR!$C$2155:$F$2634" display="Delta_GIRR!$C$2155:$F$2634" xr:uid="{00000000-0004-0000-1200-000029000000}"/>
    <hyperlink ref="F47" location="Delta_GIRR!$C$2155:$F$2634" display="Delta_GIRR!$C$2155:$F$2634" xr:uid="{00000000-0004-0000-1200-00002A000000}"/>
    <hyperlink ref="H47" location="Delta_GIRR!$C$2155:$F$2634" display="Delta_GIRR!$C$2155:$F$2634" xr:uid="{00000000-0004-0000-1200-00002B000000}"/>
    <hyperlink ref="I47" location="Delta_GIRR!$C$2155:$F$2634" display="Delta_GIRR!$C$2155:$F$2634" xr:uid="{00000000-0004-0000-1200-00002C000000}"/>
    <hyperlink ref="J47" location="Delta_GIRR!$C$2155:$F$2634" display="Delta_GIRR!$C$2155:$F$2634" xr:uid="{00000000-0004-0000-1200-00002D000000}"/>
    <hyperlink ref="K47" location="Delta_GIRR!$C$2155:$F$2634" display="Delta_GIRR!$C$2155:$F$2634" xr:uid="{00000000-0004-0000-1200-00002E000000}"/>
    <hyperlink ref="L47" location="Delta_GIRR!$C$2155:$F$2634" display="Delta_GIRR!$C$2155:$F$2634" xr:uid="{00000000-0004-0000-1200-00002F000000}"/>
    <hyperlink ref="M47" location="Delta_GIRR!$C$2155:$F$2634" display="Delta_GIRR!$C$2155:$F$2634" xr:uid="{00000000-0004-0000-1200-000030000000}"/>
    <hyperlink ref="D48" location="Delta_GIRR!$C$2155:$F$2634" display="Delta_GIRR!$C$2155:$F$2634" xr:uid="{00000000-0004-0000-1200-000031000000}"/>
    <hyperlink ref="E48" location="Delta_GIRR!$C$2155:$F$2634" display="Delta_GIRR!$C$2155:$F$2634" xr:uid="{00000000-0004-0000-1200-000032000000}"/>
    <hyperlink ref="F48" location="Delta_GIRR!$C$2155:$F$2634" display="Delta_GIRR!$C$2155:$F$2634" xr:uid="{00000000-0004-0000-1200-000033000000}"/>
    <hyperlink ref="G48" location="Delta_GIRR!$C$2155:$F$2634" display="Delta_GIRR!$C$2155:$F$2634" xr:uid="{00000000-0004-0000-1200-000034000000}"/>
    <hyperlink ref="I48" location="Delta_GIRR!$C$2155:$F$2634" display="Delta_GIRR!$C$2155:$F$2634" xr:uid="{00000000-0004-0000-1200-000035000000}"/>
    <hyperlink ref="J48" location="Delta_GIRR!$C$2155:$F$2634" display="Delta_GIRR!$C$2155:$F$2634" xr:uid="{00000000-0004-0000-1200-000036000000}"/>
    <hyperlink ref="K48" location="Delta_GIRR!$C$2155:$F$2634" display="Delta_GIRR!$C$2155:$F$2634" xr:uid="{00000000-0004-0000-1200-000037000000}"/>
    <hyperlink ref="L48" location="Delta_GIRR!$C$2155:$F$2634" display="Delta_GIRR!$C$2155:$F$2634" xr:uid="{00000000-0004-0000-1200-000038000000}"/>
    <hyperlink ref="M48" location="Delta_GIRR!$C$2155:$F$2634" display="Delta_GIRR!$C$2155:$F$2634" xr:uid="{00000000-0004-0000-1200-000039000000}"/>
    <hyperlink ref="D49" location="Delta_GIRR!$C$2155:$F$2634" display="Delta_GIRR!$C$2155:$F$2634" xr:uid="{00000000-0004-0000-1200-00003A000000}"/>
    <hyperlink ref="E49" location="Delta_GIRR!$C$2155:$F$2634" display="Delta_GIRR!$C$2155:$F$2634" xr:uid="{00000000-0004-0000-1200-00003B000000}"/>
    <hyperlink ref="F49" location="Delta_GIRR!$C$2155:$F$2634" display="Delta_GIRR!$C$2155:$F$2634" xr:uid="{00000000-0004-0000-1200-00003C000000}"/>
    <hyperlink ref="G49" location="Delta_GIRR!$C$2155:$F$2634" display="Delta_GIRR!$C$2155:$F$2634" xr:uid="{00000000-0004-0000-1200-00003D000000}"/>
    <hyperlink ref="H49" location="Delta_GIRR!$C$2155:$F$2634" display="Delta_GIRR!$C$2155:$F$2634" xr:uid="{00000000-0004-0000-1200-00003E000000}"/>
    <hyperlink ref="J49" location="Delta_GIRR!$C$2155:$F$2634" display="Delta_GIRR!$C$2155:$F$2634" xr:uid="{00000000-0004-0000-1200-00003F000000}"/>
    <hyperlink ref="K49" location="Delta_GIRR!$C$2155:$F$2634" display="Delta_GIRR!$C$2155:$F$2634" xr:uid="{00000000-0004-0000-1200-000040000000}"/>
    <hyperlink ref="L49" location="Delta_GIRR!$C$2155:$F$2634" display="Delta_GIRR!$C$2155:$F$2634" xr:uid="{00000000-0004-0000-1200-000041000000}"/>
    <hyperlink ref="M49" location="Delta_GIRR!$C$2155:$F$2634" display="Delta_GIRR!$C$2155:$F$2634" xr:uid="{00000000-0004-0000-1200-000042000000}"/>
    <hyperlink ref="D50" location="Delta_GIRR!$C$2155:$F$2634" display="Delta_GIRR!$C$2155:$F$2634" xr:uid="{00000000-0004-0000-1200-000043000000}"/>
    <hyperlink ref="E50" location="Delta_GIRR!$C$2155:$F$2634" display="Delta_GIRR!$C$2155:$F$2634" xr:uid="{00000000-0004-0000-1200-000044000000}"/>
    <hyperlink ref="F50" location="Delta_GIRR!$C$2155:$F$2634" display="Delta_GIRR!$C$2155:$F$2634" xr:uid="{00000000-0004-0000-1200-000045000000}"/>
    <hyperlink ref="G50" location="Delta_GIRR!$C$2155:$F$2634" display="Delta_GIRR!$C$2155:$F$2634" xr:uid="{00000000-0004-0000-1200-000046000000}"/>
    <hyperlink ref="H50" location="Delta_GIRR!$C$2155:$F$2634" display="Delta_GIRR!$C$2155:$F$2634" xr:uid="{00000000-0004-0000-1200-000047000000}"/>
    <hyperlink ref="I50" location="Delta_GIRR!$C$2155:$F$2634" display="Delta_GIRR!$C$2155:$F$2634" xr:uid="{00000000-0004-0000-1200-000048000000}"/>
    <hyperlink ref="K50" location="Delta_GIRR!$C$2155:$F$2634" display="Delta_GIRR!$C$2155:$F$2634" xr:uid="{00000000-0004-0000-1200-000049000000}"/>
    <hyperlink ref="L50" location="Delta_GIRR!$C$2155:$F$2634" display="Delta_GIRR!$C$2155:$F$2634" xr:uid="{00000000-0004-0000-1200-00004A000000}"/>
    <hyperlink ref="M50" location="Delta_GIRR!$C$2155:$F$2634" display="Delta_GIRR!$C$2155:$F$2634" xr:uid="{00000000-0004-0000-1200-00004B000000}"/>
    <hyperlink ref="D51" location="Delta_GIRR!$C$2155:$F$2634" display="Delta_GIRR!$C$2155:$F$2634" xr:uid="{00000000-0004-0000-1200-00004C000000}"/>
    <hyperlink ref="E51" location="Delta_GIRR!$C$2155:$F$2634" display="Delta_GIRR!$C$2155:$F$2634" xr:uid="{00000000-0004-0000-1200-00004D000000}"/>
    <hyperlink ref="F51" location="Delta_GIRR!$C$2155:$F$2634" display="Delta_GIRR!$C$2155:$F$2634" xr:uid="{00000000-0004-0000-1200-00004E000000}"/>
    <hyperlink ref="G51" location="Delta_GIRR!$C$2155:$F$2634" display="Delta_GIRR!$C$2155:$F$2634" xr:uid="{00000000-0004-0000-1200-00004F000000}"/>
    <hyperlink ref="H51" location="Delta_GIRR!$C$2155:$F$2634" display="Delta_GIRR!$C$2155:$F$2634" xr:uid="{00000000-0004-0000-1200-000050000000}"/>
    <hyperlink ref="I51" location="Delta_GIRR!$C$2155:$F$2634" display="Delta_GIRR!$C$2155:$F$2634" xr:uid="{00000000-0004-0000-1200-000051000000}"/>
    <hyperlink ref="J51" location="Delta_GIRR!$C$2155:$F$2634" display="Delta_GIRR!$C$2155:$F$2634" xr:uid="{00000000-0004-0000-1200-000052000000}"/>
    <hyperlink ref="L51" location="Delta_GIRR!$C$2155:$F$2634" display="Delta_GIRR!$C$2155:$F$2634" xr:uid="{00000000-0004-0000-1200-000053000000}"/>
    <hyperlink ref="M51" location="Delta_GIRR!$C$2155:$F$2634" display="Delta_GIRR!$C$2155:$F$2634" xr:uid="{00000000-0004-0000-1200-000054000000}"/>
    <hyperlink ref="D52" location="Delta_GIRR!$C$2155:$F$2634" display="Delta_GIRR!$C$2155:$F$2634" xr:uid="{00000000-0004-0000-1200-000055000000}"/>
    <hyperlink ref="E52" location="Delta_GIRR!$C$2155:$F$2634" display="Delta_GIRR!$C$2155:$F$2634" xr:uid="{00000000-0004-0000-1200-000056000000}"/>
    <hyperlink ref="F52" location="Delta_GIRR!$C$2155:$F$2634" display="Delta_GIRR!$C$2155:$F$2634" xr:uid="{00000000-0004-0000-1200-000057000000}"/>
    <hyperlink ref="G52" location="Delta_GIRR!$C$2155:$F$2634" display="Delta_GIRR!$C$2155:$F$2634" xr:uid="{00000000-0004-0000-1200-000058000000}"/>
    <hyperlink ref="H52" location="Delta_GIRR!$C$2155:$F$2634" display="Delta_GIRR!$C$2155:$F$2634" xr:uid="{00000000-0004-0000-1200-000059000000}"/>
    <hyperlink ref="I52" location="Delta_GIRR!$C$2155:$F$2634" display="Delta_GIRR!$C$2155:$F$2634" xr:uid="{00000000-0004-0000-1200-00005A000000}"/>
    <hyperlink ref="J52" location="Delta_GIRR!$C$2155:$F$2634" display="Delta_GIRR!$C$2155:$F$2634" xr:uid="{00000000-0004-0000-1200-00005B000000}"/>
    <hyperlink ref="K52" location="Delta_GIRR!$C$2155:$F$2634" display="Delta_GIRR!$C$2155:$F$2634" xr:uid="{00000000-0004-0000-1200-00005C000000}"/>
    <hyperlink ref="M52" location="Delta_GIRR!$C$2155:$F$2634" display="Delta_GIRR!$C$2155:$F$2634" xr:uid="{00000000-0004-0000-1200-00005D000000}"/>
    <hyperlink ref="D53" location="Delta_GIRR!$C$2155:$F$2634" display="Delta_GIRR!$C$2155:$F$2634" xr:uid="{00000000-0004-0000-1200-00005E000000}"/>
    <hyperlink ref="E53" location="Delta_GIRR!$C$2155:$F$2634" display="Delta_GIRR!$C$2155:$F$2634" xr:uid="{00000000-0004-0000-1200-00005F000000}"/>
    <hyperlink ref="F53" location="Delta_GIRR!$C$2155:$F$2634" display="Delta_GIRR!$C$2155:$F$2634" xr:uid="{00000000-0004-0000-1200-000060000000}"/>
    <hyperlink ref="G53" location="Delta_GIRR!$C$2155:$F$2634" display="Delta_GIRR!$C$2155:$F$2634" xr:uid="{00000000-0004-0000-1200-000061000000}"/>
    <hyperlink ref="H53" location="Delta_GIRR!$C$2155:$F$2634" display="Delta_GIRR!$C$2155:$F$2634" xr:uid="{00000000-0004-0000-1200-000062000000}"/>
    <hyperlink ref="I53" location="Delta_GIRR!$C$2155:$F$2634" display="Delta_GIRR!$C$2155:$F$2634" xr:uid="{00000000-0004-0000-1200-000063000000}"/>
    <hyperlink ref="J53" location="Delta_GIRR!$C$2155:$F$2634" display="Delta_GIRR!$C$2155:$F$2634" xr:uid="{00000000-0004-0000-1200-000064000000}"/>
    <hyperlink ref="K53" location="Delta_GIRR!$C$2155:$F$2634" display="Delta_GIRR!$C$2155:$F$2634" xr:uid="{00000000-0004-0000-1200-000065000000}"/>
    <hyperlink ref="L53" location="Delta_GIRR!$C$2155:$F$2634" display="Delta_GIRR!$C$2155:$F$2634" xr:uid="{00000000-0004-0000-1200-00006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6EB50733-05D1-46CE-BC80-D5EFEEAC4268}"/>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4"/>
  <dimension ref="A1:J51"/>
  <sheetViews>
    <sheetView zoomScale="85" zoomScaleNormal="85" workbookViewId="0">
      <pane xSplit="1" ySplit="5" topLeftCell="B6" activePane="bottomRight" state="frozen"/>
      <selection pane="topRight"/>
      <selection pane="bottomLeft"/>
      <selection pane="bottomRight"/>
    </sheetView>
  </sheetViews>
  <sheetFormatPr defaultColWidth="9.140625" defaultRowHeight="15" x14ac:dyDescent="0.25"/>
  <cols>
    <col min="1" max="1" width="13.7109375" style="16" customWidth="1"/>
    <col min="2" max="2" width="2.7109375" customWidth="1"/>
    <col min="3" max="3" width="63.5703125" style="10" bestFit="1" customWidth="1"/>
    <col min="4" max="4" width="16.28515625" style="10" bestFit="1" customWidth="1"/>
    <col min="5" max="5" width="3.7109375" style="10" customWidth="1"/>
    <col min="6" max="6" width="63.5703125" style="10" customWidth="1"/>
    <col min="7" max="7" width="17.5703125" style="10" customWidth="1"/>
    <col min="8" max="8" width="3.7109375" style="10" customWidth="1"/>
    <col min="9" max="9" width="63.5703125" style="10" customWidth="1"/>
    <col min="10" max="10" width="16.28515625" style="10" bestFit="1" customWidth="1"/>
    <col min="11" max="16384" width="9.140625" style="10"/>
  </cols>
  <sheetData>
    <row r="1" spans="1:10" s="32" customFormat="1" ht="14.25" x14ac:dyDescent="0.2">
      <c r="C1" s="33" t="s">
        <v>1253</v>
      </c>
    </row>
    <row r="2" spans="1:10" customFormat="1" x14ac:dyDescent="0.25">
      <c r="A2" s="16"/>
    </row>
    <row r="3" spans="1:10" s="35" customFormat="1" ht="18.75" x14ac:dyDescent="0.3">
      <c r="A3" s="34" t="s">
        <v>93</v>
      </c>
      <c r="C3" s="36" t="s">
        <v>1231</v>
      </c>
    </row>
    <row r="4" spans="1:10" s="35" customFormat="1" ht="18" customHeight="1" x14ac:dyDescent="0.3">
      <c r="A4" s="34" t="s">
        <v>95</v>
      </c>
      <c r="C4" s="37" t="s">
        <v>1209</v>
      </c>
    </row>
    <row r="5" spans="1:10" s="35" customFormat="1" x14ac:dyDescent="0.25">
      <c r="A5" s="34" t="s">
        <v>94</v>
      </c>
      <c r="C5" s="35" t="s">
        <v>1226</v>
      </c>
    </row>
    <row r="6" spans="1:10" ht="215.25" customHeight="1" x14ac:dyDescent="0.3">
      <c r="A6" s="18"/>
      <c r="C6" s="17"/>
      <c r="D6" s="6"/>
      <c r="F6" s="17"/>
      <c r="G6" s="6"/>
      <c r="I6" s="17"/>
      <c r="J6" s="6"/>
    </row>
    <row r="7" spans="1:10" ht="18.75" x14ac:dyDescent="0.3">
      <c r="C7" s="169" t="s">
        <v>1229</v>
      </c>
      <c r="D7" s="169"/>
      <c r="F7" s="169" t="s">
        <v>1227</v>
      </c>
      <c r="G7" s="169"/>
      <c r="I7" s="169" t="s">
        <v>1228</v>
      </c>
      <c r="J7" s="169"/>
    </row>
    <row r="9" spans="1:10" x14ac:dyDescent="0.25">
      <c r="C9" t="s">
        <v>1230</v>
      </c>
    </row>
    <row r="11" spans="1:10" x14ac:dyDescent="0.25">
      <c r="C11" s="46" t="s">
        <v>104</v>
      </c>
      <c r="D11" s="47" t="s">
        <v>59</v>
      </c>
      <c r="F11" s="46" t="s">
        <v>104</v>
      </c>
      <c r="G11" s="47" t="s">
        <v>59</v>
      </c>
      <c r="I11" s="46" t="s">
        <v>104</v>
      </c>
      <c r="J11" s="47" t="s">
        <v>59</v>
      </c>
    </row>
    <row r="12" spans="1:10" x14ac:dyDescent="0.25">
      <c r="C12" s="49" t="s">
        <v>98</v>
      </c>
      <c r="D12" s="50">
        <f>SUM(D13,D19)</f>
        <v>7811078.3855311219</v>
      </c>
      <c r="F12" s="49" t="s">
        <v>98</v>
      </c>
      <c r="G12" s="50">
        <f>SUM(G13,G19)</f>
        <v>6980492.7311778115</v>
      </c>
      <c r="I12" s="49" t="s">
        <v>98</v>
      </c>
      <c r="J12" s="50">
        <f>SUM(J13,J19)</f>
        <v>6036111.8455357598</v>
      </c>
    </row>
    <row r="13" spans="1:10" x14ac:dyDescent="0.25">
      <c r="C13" s="51" t="s">
        <v>111</v>
      </c>
      <c r="D13" s="50">
        <f>RiskTypeLow!D18</f>
        <v>6260.2649983349975</v>
      </c>
      <c r="F13" s="51" t="s">
        <v>111</v>
      </c>
      <c r="G13" s="50">
        <f>RiskType!D18</f>
        <v>6098.1227329188869</v>
      </c>
      <c r="I13" s="51" t="s">
        <v>111</v>
      </c>
      <c r="J13" s="50">
        <f>RiskTypeHigh!D18</f>
        <v>5425.7805831626065</v>
      </c>
    </row>
    <row r="14" spans="1:10" x14ac:dyDescent="0.25">
      <c r="C14" s="52" t="s">
        <v>77</v>
      </c>
      <c r="D14" s="50">
        <f>BucketLow!D16</f>
        <v>6055.275288106287</v>
      </c>
      <c r="F14" s="52" t="s">
        <v>77</v>
      </c>
      <c r="G14" s="50">
        <f>Bucket!D16</f>
        <v>6315.1114551374558</v>
      </c>
      <c r="I14" s="52" t="s">
        <v>77</v>
      </c>
      <c r="J14" s="50">
        <f>BucketHigh!D16</f>
        <v>6305.2292289669567</v>
      </c>
    </row>
    <row r="15" spans="1:10" x14ac:dyDescent="0.25">
      <c r="C15" s="52" t="s">
        <v>82</v>
      </c>
      <c r="D15" s="50">
        <f>BucketLow!E16</f>
        <v>2009.536322441086</v>
      </c>
      <c r="F15" s="52" t="s">
        <v>82</v>
      </c>
      <c r="G15" s="50">
        <f>Bucket!E16</f>
        <v>2057.7238140120671</v>
      </c>
      <c r="I15" s="52" t="s">
        <v>82</v>
      </c>
      <c r="J15" s="50">
        <f>BucketHigh!E16</f>
        <v>2018.4599671841752</v>
      </c>
    </row>
    <row r="16" spans="1:10" x14ac:dyDescent="0.25">
      <c r="C16" s="52" t="s">
        <v>83</v>
      </c>
      <c r="D16" s="50">
        <f>BucketLow!F16</f>
        <v>2110.9375926404928</v>
      </c>
      <c r="F16" s="52" t="s">
        <v>83</v>
      </c>
      <c r="G16" s="50">
        <f>Bucket!F16</f>
        <v>2141.6379022899546</v>
      </c>
      <c r="I16" s="52" t="s">
        <v>83</v>
      </c>
      <c r="J16" s="50">
        <f>BucketHigh!F16</f>
        <v>2151.7462239595757</v>
      </c>
    </row>
    <row r="17" spans="3:10" x14ac:dyDescent="0.25">
      <c r="C17" s="52" t="s">
        <v>84</v>
      </c>
      <c r="D17" s="50">
        <f>BucketLow!G16</f>
        <v>323.18794389158188</v>
      </c>
      <c r="F17" s="52" t="s">
        <v>84</v>
      </c>
      <c r="G17" s="50">
        <f>Bucket!G16</f>
        <v>168.51957287275999</v>
      </c>
      <c r="I17" s="52" t="s">
        <v>84</v>
      </c>
      <c r="J17" s="50">
        <f>BucketHigh!G16</f>
        <v>88.544825023209199</v>
      </c>
    </row>
    <row r="18" spans="3:10" x14ac:dyDescent="0.25">
      <c r="C18" s="52" t="s">
        <v>85</v>
      </c>
      <c r="D18" s="50">
        <f>BucketLow!H16</f>
        <v>4950.7560108591388</v>
      </c>
      <c r="F18" s="52" t="s">
        <v>85</v>
      </c>
      <c r="G18" s="50">
        <f>Bucket!H16</f>
        <v>5407.0438121215566</v>
      </c>
      <c r="I18" s="52" t="s">
        <v>85</v>
      </c>
      <c r="J18" s="50">
        <f>BucketHigh!H16</f>
        <v>5651.9698991193045</v>
      </c>
    </row>
    <row r="19" spans="3:10" x14ac:dyDescent="0.25">
      <c r="C19" s="51" t="s">
        <v>87</v>
      </c>
      <c r="D19" s="50">
        <f>RiskTypeLow!E18</f>
        <v>7804818.1205327865</v>
      </c>
      <c r="F19" s="51" t="s">
        <v>87</v>
      </c>
      <c r="G19" s="50">
        <f>RiskType!E18</f>
        <v>6974394.6084448928</v>
      </c>
      <c r="I19" s="51" t="s">
        <v>87</v>
      </c>
      <c r="J19" s="50">
        <f>RiskTypeHigh!E18</f>
        <v>6030686.064952597</v>
      </c>
    </row>
    <row r="20" spans="3:10" x14ac:dyDescent="0.25">
      <c r="C20" s="52" t="s">
        <v>88</v>
      </c>
      <c r="D20" s="50">
        <f>BucketLow!D21</f>
        <v>8366992.4362180652</v>
      </c>
      <c r="F20" s="52" t="s">
        <v>88</v>
      </c>
      <c r="G20" s="50">
        <f>Bucket!D21</f>
        <v>8366992.4362180652</v>
      </c>
      <c r="I20" s="52" t="s">
        <v>88</v>
      </c>
      <c r="J20" s="50">
        <f>BucketHigh!D21</f>
        <v>8366992.4362180652</v>
      </c>
    </row>
    <row r="21" spans="3:10" x14ac:dyDescent="0.25">
      <c r="C21" s="52" t="s">
        <v>89</v>
      </c>
      <c r="D21" s="50">
        <f>BucketLow!E21</f>
        <v>954052.54553094297</v>
      </c>
      <c r="F21" s="52" t="s">
        <v>89</v>
      </c>
      <c r="G21" s="50">
        <f>Bucket!E21</f>
        <v>954052.54553094297</v>
      </c>
      <c r="I21" s="52" t="s">
        <v>89</v>
      </c>
      <c r="J21" s="50">
        <f>BucketHigh!E21</f>
        <v>954052.54553094297</v>
      </c>
    </row>
    <row r="22" spans="3:10" x14ac:dyDescent="0.25">
      <c r="C22" s="52" t="s">
        <v>90</v>
      </c>
      <c r="D22" s="50">
        <f>BucketLow!F21</f>
        <v>555322.79108850018</v>
      </c>
      <c r="F22" s="52" t="s">
        <v>90</v>
      </c>
      <c r="G22" s="50">
        <f>Bucket!F21</f>
        <v>555322.79108850018</v>
      </c>
      <c r="I22" s="52" t="s">
        <v>90</v>
      </c>
      <c r="J22" s="50">
        <f>BucketHigh!F21</f>
        <v>555322.79108850018</v>
      </c>
    </row>
    <row r="23" spans="3:10" x14ac:dyDescent="0.25">
      <c r="C23" s="52" t="s">
        <v>91</v>
      </c>
      <c r="D23" s="50">
        <f>BucketLow!G21</f>
        <v>5148693.1376617765</v>
      </c>
      <c r="F23" s="52" t="s">
        <v>91</v>
      </c>
      <c r="G23" s="50">
        <f>Bucket!G21</f>
        <v>5148693.1376617765</v>
      </c>
      <c r="I23" s="52" t="s">
        <v>91</v>
      </c>
      <c r="J23" s="50">
        <f>BucketHigh!G21</f>
        <v>5148693.1376617765</v>
      </c>
    </row>
    <row r="24" spans="3:10" x14ac:dyDescent="0.25">
      <c r="C24" s="55" t="s">
        <v>99</v>
      </c>
      <c r="D24" s="50">
        <f>SUM(D25,D31)</f>
        <v>669214.0743181546</v>
      </c>
      <c r="F24" s="55" t="s">
        <v>99</v>
      </c>
      <c r="G24" s="50">
        <f>SUM(G25,G31)</f>
        <v>351812.82176988549</v>
      </c>
      <c r="I24" s="55" t="s">
        <v>99</v>
      </c>
      <c r="J24" s="50">
        <f>SUM(J25,J31)</f>
        <v>228126.32418591817</v>
      </c>
    </row>
    <row r="25" spans="3:10" x14ac:dyDescent="0.25">
      <c r="C25" s="51" t="s">
        <v>111</v>
      </c>
      <c r="D25" s="50">
        <f>RiskTypeLow!D24</f>
        <v>260.76605140962198</v>
      </c>
      <c r="F25" s="51" t="s">
        <v>111</v>
      </c>
      <c r="G25" s="50">
        <f>RiskType!D24</f>
        <v>262.59719795190904</v>
      </c>
      <c r="I25" s="51" t="s">
        <v>111</v>
      </c>
      <c r="J25" s="50">
        <f>RiskTypeHigh!D24</f>
        <v>264.41566363705198</v>
      </c>
    </row>
    <row r="26" spans="3:10" x14ac:dyDescent="0.25">
      <c r="C26" s="52" t="s">
        <v>77</v>
      </c>
      <c r="D26" s="50">
        <f>BucketLow!D26</f>
        <v>15.04778422867231</v>
      </c>
      <c r="F26" s="52" t="s">
        <v>77</v>
      </c>
      <c r="G26" s="50">
        <f>Bucket!D26</f>
        <v>15.04778422867231</v>
      </c>
      <c r="I26" s="52" t="s">
        <v>77</v>
      </c>
      <c r="J26" s="50">
        <f>BucketHigh!D26</f>
        <v>15.04778422867231</v>
      </c>
    </row>
    <row r="27" spans="3:10" x14ac:dyDescent="0.25">
      <c r="C27" s="52" t="s">
        <v>82</v>
      </c>
      <c r="D27" s="50">
        <f>BucketLow!E26</f>
        <v>254.74974650485407</v>
      </c>
      <c r="F27" s="52" t="s">
        <v>82</v>
      </c>
      <c r="G27" s="50">
        <f>Bucket!E26</f>
        <v>254.74974650485407</v>
      </c>
      <c r="I27" s="52" t="s">
        <v>82</v>
      </c>
      <c r="J27" s="50">
        <f>BucketHigh!E26</f>
        <v>254.74974650485407</v>
      </c>
    </row>
    <row r="28" spans="3:10" x14ac:dyDescent="0.25">
      <c r="C28" s="52" t="s">
        <v>83</v>
      </c>
      <c r="D28" s="50">
        <f>BucketLow!F26</f>
        <v>0</v>
      </c>
      <c r="F28" s="52" t="s">
        <v>83</v>
      </c>
      <c r="G28" s="50">
        <f>Bucket!F26</f>
        <v>0</v>
      </c>
      <c r="I28" s="52" t="s">
        <v>83</v>
      </c>
      <c r="J28" s="50">
        <f>BucketHigh!F26</f>
        <v>0</v>
      </c>
    </row>
    <row r="29" spans="3:10" x14ac:dyDescent="0.25">
      <c r="C29" s="52" t="s">
        <v>84</v>
      </c>
      <c r="D29" s="50">
        <f>BucketLow!G26</f>
        <v>0</v>
      </c>
      <c r="F29" s="52" t="s">
        <v>84</v>
      </c>
      <c r="G29" s="50">
        <f>Bucket!G26</f>
        <v>0</v>
      </c>
      <c r="I29" s="52" t="s">
        <v>84</v>
      </c>
      <c r="J29" s="50">
        <f>BucketHigh!G26</f>
        <v>0</v>
      </c>
    </row>
    <row r="30" spans="3:10" x14ac:dyDescent="0.25">
      <c r="C30" s="52" t="s">
        <v>85</v>
      </c>
      <c r="D30" s="50">
        <f>BucketLow!H26</f>
        <v>0</v>
      </c>
      <c r="F30" s="52" t="s">
        <v>85</v>
      </c>
      <c r="G30" s="50">
        <f>Bucket!H26</f>
        <v>0</v>
      </c>
      <c r="I30" s="52" t="s">
        <v>85</v>
      </c>
      <c r="J30" s="50">
        <f>BucketHigh!H26</f>
        <v>0</v>
      </c>
    </row>
    <row r="31" spans="3:10" x14ac:dyDescent="0.25">
      <c r="C31" s="51" t="s">
        <v>87</v>
      </c>
      <c r="D31" s="50">
        <f>RiskTypeLow!E24</f>
        <v>668953.30826674495</v>
      </c>
      <c r="F31" s="51" t="s">
        <v>87</v>
      </c>
      <c r="G31" s="50">
        <f>RiskType!E24</f>
        <v>351550.22457193356</v>
      </c>
      <c r="I31" s="51" t="s">
        <v>87</v>
      </c>
      <c r="J31" s="50">
        <f>RiskTypeHigh!E24</f>
        <v>227861.90852228113</v>
      </c>
    </row>
    <row r="32" spans="3:10" x14ac:dyDescent="0.25">
      <c r="C32" s="52" t="s">
        <v>88</v>
      </c>
      <c r="D32" s="50">
        <f>BucketLow!D31</f>
        <v>594526.89920976572</v>
      </c>
      <c r="F32" s="52" t="s">
        <v>88</v>
      </c>
      <c r="G32" s="50">
        <f>Bucket!D31</f>
        <v>208206.69078024814</v>
      </c>
      <c r="I32" s="52" t="s">
        <v>88</v>
      </c>
      <c r="J32" s="50">
        <f>BucketHigh!D31</f>
        <v>527.04220498916754</v>
      </c>
    </row>
    <row r="33" spans="3:10" x14ac:dyDescent="0.25">
      <c r="C33" s="52" t="s">
        <v>89</v>
      </c>
      <c r="D33" s="50">
        <f>BucketLow!E31</f>
        <v>280622.65759122249</v>
      </c>
      <c r="F33" s="52" t="s">
        <v>89</v>
      </c>
      <c r="G33" s="50">
        <f>Bucket!E31</f>
        <v>281776.14477560361</v>
      </c>
      <c r="I33" s="52" t="s">
        <v>89</v>
      </c>
      <c r="J33" s="50">
        <f>BucketHigh!E31</f>
        <v>281822.41701924463</v>
      </c>
    </row>
    <row r="34" spans="3:10" x14ac:dyDescent="0.25">
      <c r="C34" s="52" t="s">
        <v>90</v>
      </c>
      <c r="D34" s="50">
        <f>BucketLow!F31</f>
        <v>319471.0357261324</v>
      </c>
      <c r="F34" s="52" t="s">
        <v>90</v>
      </c>
      <c r="G34" s="50">
        <f>Bucket!F31</f>
        <v>341378.24139641033</v>
      </c>
      <c r="I34" s="52" t="s">
        <v>90</v>
      </c>
      <c r="J34" s="50">
        <f>BucketHigh!F31</f>
        <v>342229.606095239</v>
      </c>
    </row>
    <row r="35" spans="3:10" x14ac:dyDescent="0.25">
      <c r="C35" s="52" t="s">
        <v>91</v>
      </c>
      <c r="D35" s="50">
        <f>BucketLow!G31</f>
        <v>0</v>
      </c>
      <c r="F35" s="52" t="s">
        <v>91</v>
      </c>
      <c r="G35" s="50">
        <f>Bucket!G31</f>
        <v>0</v>
      </c>
      <c r="I35" s="52" t="s">
        <v>91</v>
      </c>
      <c r="J35" s="50">
        <f>BucketHigh!G31</f>
        <v>0</v>
      </c>
    </row>
    <row r="36" spans="3:10" x14ac:dyDescent="0.25">
      <c r="C36" s="55" t="s">
        <v>112</v>
      </c>
      <c r="D36" s="50">
        <f>SUM(D37,D43)</f>
        <v>967374.21730021155</v>
      </c>
      <c r="F36" s="55" t="s">
        <v>112</v>
      </c>
      <c r="G36" s="50">
        <f>SUM(G37,G43)</f>
        <v>2466577.5312595456</v>
      </c>
      <c r="I36" s="55" t="s">
        <v>112</v>
      </c>
      <c r="J36" s="50">
        <f>SUM(J37,J43)</f>
        <v>1019665.9301030322</v>
      </c>
    </row>
    <row r="37" spans="3:10" x14ac:dyDescent="0.25">
      <c r="C37" s="51" t="s">
        <v>111</v>
      </c>
      <c r="D37" s="50">
        <f>RiskType_CurvatureLow!D18</f>
        <v>2642.2732634307017</v>
      </c>
      <c r="F37" s="51" t="s">
        <v>111</v>
      </c>
      <c r="G37" s="50">
        <f>RiskType_Curvature!D18</f>
        <v>2541.1347043304104</v>
      </c>
      <c r="I37" s="51" t="s">
        <v>111</v>
      </c>
      <c r="J37" s="50">
        <f>RiskType_CurvatureHigh!D18</f>
        <v>2931.1881348384018</v>
      </c>
    </row>
    <row r="38" spans="3:10" x14ac:dyDescent="0.25">
      <c r="C38" s="52" t="s">
        <v>77</v>
      </c>
      <c r="D38" s="50">
        <f>Bucket_CurvatureLow!D18</f>
        <v>1619.6938305690101</v>
      </c>
      <c r="F38" s="52" t="s">
        <v>77</v>
      </c>
      <c r="G38" s="50">
        <f>Bucket_Curvature!D21</f>
        <v>1619.6938305690101</v>
      </c>
      <c r="I38" s="52" t="s">
        <v>77</v>
      </c>
      <c r="J38" s="50">
        <f>Bucket_CurvatureHigh!D18</f>
        <v>1619.6938305690101</v>
      </c>
    </row>
    <row r="39" spans="3:10" x14ac:dyDescent="0.25">
      <c r="C39" s="52" t="s">
        <v>82</v>
      </c>
      <c r="D39" s="50">
        <f>Bucket_CurvatureLow!E18</f>
        <v>1857.5181371881108</v>
      </c>
      <c r="F39" s="52" t="s">
        <v>82</v>
      </c>
      <c r="G39" s="50">
        <f>Bucket_Curvature!E21</f>
        <v>1857.5181371881108</v>
      </c>
      <c r="I39" s="52" t="s">
        <v>82</v>
      </c>
      <c r="J39" s="50">
        <f>Bucket_CurvatureHigh!E18</f>
        <v>1857.5181371881108</v>
      </c>
    </row>
    <row r="40" spans="3:10" x14ac:dyDescent="0.25">
      <c r="C40" s="52" t="s">
        <v>83</v>
      </c>
      <c r="D40" s="50">
        <f>Bucket_CurvatureLow!F18</f>
        <v>19.991260356617872</v>
      </c>
      <c r="F40" s="52" t="s">
        <v>83</v>
      </c>
      <c r="G40" s="50">
        <f>Bucket_Curvature!F21</f>
        <v>19.991260356617872</v>
      </c>
      <c r="I40" s="52" t="s">
        <v>83</v>
      </c>
      <c r="J40" s="50">
        <f>Bucket_CurvatureHigh!F18</f>
        <v>19.991260356617872</v>
      </c>
    </row>
    <row r="41" spans="3:10" x14ac:dyDescent="0.25">
      <c r="C41" s="52" t="s">
        <v>84</v>
      </c>
      <c r="D41" s="50">
        <f>Bucket_CurvatureLow!G18</f>
        <v>40.714605451737306</v>
      </c>
      <c r="F41" s="52" t="s">
        <v>84</v>
      </c>
      <c r="G41" s="50">
        <f>Bucket_Curvature!G21</f>
        <v>40.714605451737306</v>
      </c>
      <c r="I41" s="52" t="s">
        <v>84</v>
      </c>
      <c r="J41" s="50">
        <f>Bucket_CurvatureHigh!G18</f>
        <v>40.714605451737306</v>
      </c>
    </row>
    <row r="42" spans="3:10" x14ac:dyDescent="0.25">
      <c r="C42" s="52" t="s">
        <v>85</v>
      </c>
      <c r="D42" s="50">
        <f>Bucket_CurvatureLow!H18</f>
        <v>0</v>
      </c>
      <c r="F42" s="52" t="s">
        <v>85</v>
      </c>
      <c r="G42" s="50">
        <f>Bucket_Curvature!H21</f>
        <v>0</v>
      </c>
      <c r="I42" s="52" t="s">
        <v>85</v>
      </c>
      <c r="J42" s="50">
        <f>Bucket_CurvatureHigh!H18</f>
        <v>0</v>
      </c>
    </row>
    <row r="43" spans="3:10" x14ac:dyDescent="0.25">
      <c r="C43" s="51" t="s">
        <v>87</v>
      </c>
      <c r="D43" s="50">
        <f>RiskType_CurvatureLow!E18</f>
        <v>964731.94403678086</v>
      </c>
      <c r="F43" s="51" t="s">
        <v>87</v>
      </c>
      <c r="G43" s="50">
        <f>RiskType_Curvature!E18</f>
        <v>2464036.3965552151</v>
      </c>
      <c r="I43" s="51" t="s">
        <v>87</v>
      </c>
      <c r="J43" s="50">
        <f>RiskType_CurvatureHigh!E18</f>
        <v>1016734.7419681938</v>
      </c>
    </row>
    <row r="44" spans="3:10" x14ac:dyDescent="0.25">
      <c r="C44" s="52" t="s">
        <v>88</v>
      </c>
      <c r="D44" s="50">
        <f>Bucket_CurvatureLow!D23</f>
        <v>913836.96145356807</v>
      </c>
      <c r="F44" s="52" t="s">
        <v>88</v>
      </c>
      <c r="G44" s="50">
        <f>Bucket_Curvature!D36</f>
        <v>913836.96145356807</v>
      </c>
      <c r="I44" s="52" t="s">
        <v>88</v>
      </c>
      <c r="J44" s="50">
        <f>Bucket_CurvatureHigh!D23</f>
        <v>913836.96145356807</v>
      </c>
    </row>
    <row r="45" spans="3:10" x14ac:dyDescent="0.25">
      <c r="C45" s="52" t="s">
        <v>89</v>
      </c>
      <c r="D45" s="50">
        <f>Bucket_CurvatureLow!E23</f>
        <v>194032.7618115457</v>
      </c>
      <c r="F45" s="52" t="s">
        <v>89</v>
      </c>
      <c r="G45" s="50">
        <f>Bucket_Curvature!E36</f>
        <v>194032.7618115457</v>
      </c>
      <c r="I45" s="52" t="s">
        <v>89</v>
      </c>
      <c r="J45" s="50">
        <f>Bucket_CurvatureHigh!E23</f>
        <v>194032.7618115457</v>
      </c>
    </row>
    <row r="46" spans="3:10" x14ac:dyDescent="0.25">
      <c r="C46" s="52" t="s">
        <v>90</v>
      </c>
      <c r="D46" s="50">
        <f>Bucket_CurvatureLow!F23</f>
        <v>0</v>
      </c>
      <c r="F46" s="52" t="s">
        <v>90</v>
      </c>
      <c r="G46" s="50">
        <f>Bucket_Curvature!F36</f>
        <v>30870.671365563339</v>
      </c>
      <c r="I46" s="52" t="s">
        <v>90</v>
      </c>
      <c r="J46" s="50">
        <f>Bucket_CurvatureHigh!F23</f>
        <v>0</v>
      </c>
    </row>
    <row r="47" spans="3:10" x14ac:dyDescent="0.25">
      <c r="C47" s="52" t="s">
        <v>91</v>
      </c>
      <c r="D47" s="50">
        <f>Bucket_CurvatureLow!G23</f>
        <v>0</v>
      </c>
      <c r="F47" s="52" t="s">
        <v>91</v>
      </c>
      <c r="G47" s="50">
        <f>Bucket_Curvature!G36</f>
        <v>0</v>
      </c>
      <c r="I47" s="52" t="s">
        <v>91</v>
      </c>
      <c r="J47" s="50">
        <f>Bucket_CurvatureHigh!G23</f>
        <v>0</v>
      </c>
    </row>
    <row r="48" spans="3:10" x14ac:dyDescent="0.25">
      <c r="C48" s="55" t="s">
        <v>114</v>
      </c>
      <c r="D48" s="50">
        <f>D49</f>
        <v>35954.12577432485</v>
      </c>
      <c r="F48" s="55" t="s">
        <v>114</v>
      </c>
      <c r="G48" s="50">
        <f>G49</f>
        <v>35954.12577432485</v>
      </c>
      <c r="I48" s="55" t="s">
        <v>114</v>
      </c>
      <c r="J48" s="50">
        <f>J49</f>
        <v>35954.12577432485</v>
      </c>
    </row>
    <row r="49" spans="3:10" x14ac:dyDescent="0.25">
      <c r="C49" s="51" t="s">
        <v>113</v>
      </c>
      <c r="D49" s="50">
        <f>DRCLow!D14</f>
        <v>35954.12577432485</v>
      </c>
      <c r="F49" s="51" t="s">
        <v>113</v>
      </c>
      <c r="G49" s="50">
        <f>DRC!D14</f>
        <v>35954.12577432485</v>
      </c>
      <c r="I49" s="51" t="s">
        <v>113</v>
      </c>
      <c r="J49" s="50">
        <f>DRCHigh!D14</f>
        <v>35954.12577432485</v>
      </c>
    </row>
    <row r="50" spans="3:10" x14ac:dyDescent="0.25">
      <c r="C50" s="55" t="s">
        <v>115</v>
      </c>
      <c r="D50" s="50">
        <f>RRAOLow!D14</f>
        <v>6736784.3631999996</v>
      </c>
      <c r="F50" s="55" t="s">
        <v>115</v>
      </c>
      <c r="G50" s="50">
        <f>RRAO!D14</f>
        <v>6736784.3631999996</v>
      </c>
      <c r="I50" s="55" t="s">
        <v>115</v>
      </c>
      <c r="J50" s="50">
        <f>RRAOHigh!D14</f>
        <v>6736784.3631999996</v>
      </c>
    </row>
    <row r="51" spans="3:10" x14ac:dyDescent="0.25">
      <c r="C51" s="56" t="s">
        <v>100</v>
      </c>
      <c r="D51" s="48">
        <f>SUM(D50,D48,D36,D24,D12)</f>
        <v>16220405.166123811</v>
      </c>
      <c r="F51" s="56" t="s">
        <v>100</v>
      </c>
      <c r="G51" s="48">
        <f>SUM(G50,G48,G36,G24,G12)</f>
        <v>16571621.573181566</v>
      </c>
      <c r="I51" s="56" t="s">
        <v>100</v>
      </c>
      <c r="J51" s="48">
        <f>SUM(J50,J48,J36,J24,J12)</f>
        <v>14056642.588799033</v>
      </c>
    </row>
  </sheetData>
  <dataConsolidate/>
  <mergeCells count="3">
    <mergeCell ref="F7:G7"/>
    <mergeCell ref="C7:D7"/>
    <mergeCell ref="I7:J7"/>
  </mergeCells>
  <hyperlinks>
    <hyperlink ref="A3" location="'Summary'!A1" display="'Summary'!A1" xr:uid="{00000000-0004-0000-0100-000000000000}"/>
    <hyperlink ref="A4" location="Summary!A1" display="Summary!A1" xr:uid="{00000000-0004-0000-0100-000001000000}"/>
    <hyperlink ref="A5" location="'RiskType'!A1" display="'RiskType'!A1" xr:uid="{00000000-0004-0000-0100-000002000000}"/>
    <hyperlink ref="D12" location="D13,D19" display="D13,D19" xr:uid="{00000000-0004-0000-0100-000003000000}"/>
    <hyperlink ref="G12" location="G13,G19" display="G13,G19" xr:uid="{00000000-0004-0000-0100-000004000000}"/>
    <hyperlink ref="J12" location="J13,J19" display="J13,J19" xr:uid="{00000000-0004-0000-0100-000005000000}"/>
    <hyperlink ref="D13" location="RiskTypeLow!D18" display="RiskTypeLow!D18" xr:uid="{00000000-0004-0000-0100-000006000000}"/>
    <hyperlink ref="G13" location="RiskType!D18" display="RiskType!D18" xr:uid="{00000000-0004-0000-0100-000007000000}"/>
    <hyperlink ref="J13" location="RiskTypeHigh!D18" display="RiskTypeHigh!D18" xr:uid="{00000000-0004-0000-0100-000008000000}"/>
    <hyperlink ref="D14" location="BucketLow!D16" display="BucketLow!D16" xr:uid="{00000000-0004-0000-0100-000009000000}"/>
    <hyperlink ref="G14" location="Bucket!D16" display="Bucket!D16" xr:uid="{00000000-0004-0000-0100-00000A000000}"/>
    <hyperlink ref="J14" location="BucketHigh!D16" display="BucketHigh!D16" xr:uid="{00000000-0004-0000-0100-00000B000000}"/>
    <hyperlink ref="D15" location="BucketLow!E16" display="BucketLow!E16" xr:uid="{00000000-0004-0000-0100-00000C000000}"/>
    <hyperlink ref="G15" location="Bucket!E16" display="Bucket!E16" xr:uid="{00000000-0004-0000-0100-00000D000000}"/>
    <hyperlink ref="J15" location="BucketHigh!E16" display="BucketHigh!E16" xr:uid="{00000000-0004-0000-0100-00000E000000}"/>
    <hyperlink ref="D16" location="BucketLow!F16" display="BucketLow!F16" xr:uid="{00000000-0004-0000-0100-00000F000000}"/>
    <hyperlink ref="G16" location="Bucket!F16" display="Bucket!F16" xr:uid="{00000000-0004-0000-0100-000010000000}"/>
    <hyperlink ref="J16" location="BucketHigh!F16" display="BucketHigh!F16" xr:uid="{00000000-0004-0000-0100-000011000000}"/>
    <hyperlink ref="D17" location="BucketLow!G16" display="BucketLow!G16" xr:uid="{00000000-0004-0000-0100-000012000000}"/>
    <hyperlink ref="G17" location="Bucket!G16" display="Bucket!G16" xr:uid="{00000000-0004-0000-0100-000013000000}"/>
    <hyperlink ref="J17" location="BucketHigh!G16" display="BucketHigh!G16" xr:uid="{00000000-0004-0000-0100-000014000000}"/>
    <hyperlink ref="D18" location="BucketLow!H16" display="BucketLow!H16" xr:uid="{00000000-0004-0000-0100-000015000000}"/>
    <hyperlink ref="G18" location="Bucket!H16" display="Bucket!H16" xr:uid="{00000000-0004-0000-0100-000016000000}"/>
    <hyperlink ref="J18" location="BucketHigh!H16" display="BucketHigh!H16" xr:uid="{00000000-0004-0000-0100-000017000000}"/>
    <hyperlink ref="D19" location="RiskTypeLow!E18" display="RiskTypeLow!E18" xr:uid="{00000000-0004-0000-0100-000018000000}"/>
    <hyperlink ref="G19" location="RiskType!E18" display="RiskType!E18" xr:uid="{00000000-0004-0000-0100-000019000000}"/>
    <hyperlink ref="J19" location="RiskTypeHigh!E18" display="RiskTypeHigh!E18" xr:uid="{00000000-0004-0000-0100-00001A000000}"/>
    <hyperlink ref="D20" location="BucketLow!D21" display="BucketLow!D21" xr:uid="{00000000-0004-0000-0100-00001B000000}"/>
    <hyperlink ref="G20" location="Bucket!D21" display="Bucket!D21" xr:uid="{00000000-0004-0000-0100-00001C000000}"/>
    <hyperlink ref="J20" location="BucketHigh!D21" display="BucketHigh!D21" xr:uid="{00000000-0004-0000-0100-00001D000000}"/>
    <hyperlink ref="D21" location="BucketLow!E21" display="BucketLow!E21" xr:uid="{00000000-0004-0000-0100-00001E000000}"/>
    <hyperlink ref="G21" location="Bucket!E21" display="Bucket!E21" xr:uid="{00000000-0004-0000-0100-00001F000000}"/>
    <hyperlink ref="J21" location="BucketHigh!E21" display="BucketHigh!E21" xr:uid="{00000000-0004-0000-0100-000020000000}"/>
    <hyperlink ref="D22" location="BucketLow!F21" display="BucketLow!F21" xr:uid="{00000000-0004-0000-0100-000021000000}"/>
    <hyperlink ref="G22" location="Bucket!F21" display="Bucket!F21" xr:uid="{00000000-0004-0000-0100-000022000000}"/>
    <hyperlink ref="J22" location="BucketHigh!F21" display="BucketHigh!F21" xr:uid="{00000000-0004-0000-0100-000023000000}"/>
    <hyperlink ref="D23" location="BucketLow!G21" display="BucketLow!G21" xr:uid="{00000000-0004-0000-0100-000024000000}"/>
    <hyperlink ref="G23" location="Bucket!G21" display="Bucket!G21" xr:uid="{00000000-0004-0000-0100-000025000000}"/>
    <hyperlink ref="J23" location="BucketHigh!G21" display="BucketHigh!G21" xr:uid="{00000000-0004-0000-0100-000026000000}"/>
    <hyperlink ref="D24" location="D25,D31" display="D25,D31" xr:uid="{00000000-0004-0000-0100-000027000000}"/>
    <hyperlink ref="G24" location="G25,G31" display="G25,G31" xr:uid="{00000000-0004-0000-0100-000028000000}"/>
    <hyperlink ref="J24" location="J25,J31" display="J25,J31" xr:uid="{00000000-0004-0000-0100-000029000000}"/>
    <hyperlink ref="D25" location="RiskTypeLow!D24" display="RiskTypeLow!D24" xr:uid="{00000000-0004-0000-0100-00002A000000}"/>
    <hyperlink ref="G25" location="RiskType!D24" display="RiskType!D24" xr:uid="{00000000-0004-0000-0100-00002B000000}"/>
    <hyperlink ref="J25" location="RiskTypeHigh!D24" display="RiskTypeHigh!D24" xr:uid="{00000000-0004-0000-0100-00002C000000}"/>
    <hyperlink ref="D26" location="BucketLow!D26" display="BucketLow!D26" xr:uid="{00000000-0004-0000-0100-00002D000000}"/>
    <hyperlink ref="G26" location="Bucket!D26" display="Bucket!D26" xr:uid="{00000000-0004-0000-0100-00002E000000}"/>
    <hyperlink ref="J26" location="BucketHigh!D26" display="BucketHigh!D26" xr:uid="{00000000-0004-0000-0100-00002F000000}"/>
    <hyperlink ref="D27" location="BucketLow!E26" display="BucketLow!E26" xr:uid="{00000000-0004-0000-0100-000030000000}"/>
    <hyperlink ref="G27" location="Bucket!E26" display="Bucket!E26" xr:uid="{00000000-0004-0000-0100-000031000000}"/>
    <hyperlink ref="J27" location="BucketHigh!E26" display="BucketHigh!E26" xr:uid="{00000000-0004-0000-0100-000032000000}"/>
    <hyperlink ref="D28" location="BucketLow!F26" display="BucketLow!F26" xr:uid="{00000000-0004-0000-0100-000033000000}"/>
    <hyperlink ref="G28" location="Bucket!F26" display="Bucket!F26" xr:uid="{00000000-0004-0000-0100-000034000000}"/>
    <hyperlink ref="J28" location="BucketHigh!F26" display="BucketHigh!F26" xr:uid="{00000000-0004-0000-0100-000035000000}"/>
    <hyperlink ref="D29" location="BucketLow!G26" display="BucketLow!G26" xr:uid="{00000000-0004-0000-0100-000036000000}"/>
    <hyperlink ref="G29" location="Bucket!G26" display="Bucket!G26" xr:uid="{00000000-0004-0000-0100-000037000000}"/>
    <hyperlink ref="J29" location="BucketHigh!G26" display="BucketHigh!G26" xr:uid="{00000000-0004-0000-0100-000038000000}"/>
    <hyperlink ref="D30" location="BucketLow!H26" display="BucketLow!H26" xr:uid="{00000000-0004-0000-0100-000039000000}"/>
    <hyperlink ref="G30" location="Bucket!H26" display="Bucket!H26" xr:uid="{00000000-0004-0000-0100-00003A000000}"/>
    <hyperlink ref="J30" location="BucketHigh!H26" display="BucketHigh!H26" xr:uid="{00000000-0004-0000-0100-00003B000000}"/>
    <hyperlink ref="D31" location="RiskTypeLow!E24" display="RiskTypeLow!E24" xr:uid="{00000000-0004-0000-0100-00003C000000}"/>
    <hyperlink ref="G31" location="RiskType!E24" display="RiskType!E24" xr:uid="{00000000-0004-0000-0100-00003D000000}"/>
    <hyperlink ref="J31" location="RiskTypeHigh!E24" display="RiskTypeHigh!E24" xr:uid="{00000000-0004-0000-0100-00003E000000}"/>
    <hyperlink ref="D32" location="BucketLow!D31" display="BucketLow!D31" xr:uid="{00000000-0004-0000-0100-00003F000000}"/>
    <hyperlink ref="G32" location="Bucket!D31" display="Bucket!D31" xr:uid="{00000000-0004-0000-0100-000040000000}"/>
    <hyperlink ref="J32" location="BucketHigh!D31" display="BucketHigh!D31" xr:uid="{00000000-0004-0000-0100-000041000000}"/>
    <hyperlink ref="D33" location="BucketLow!E31" display="BucketLow!E31" xr:uid="{00000000-0004-0000-0100-000042000000}"/>
    <hyperlink ref="G33" location="Bucket!E31" display="Bucket!E31" xr:uid="{00000000-0004-0000-0100-000043000000}"/>
    <hyperlink ref="J33" location="BucketHigh!E31" display="BucketHigh!E31" xr:uid="{00000000-0004-0000-0100-000044000000}"/>
    <hyperlink ref="D34" location="BucketLow!F31" display="BucketLow!F31" xr:uid="{00000000-0004-0000-0100-000045000000}"/>
    <hyperlink ref="G34" location="Bucket!F31" display="Bucket!F31" xr:uid="{00000000-0004-0000-0100-000046000000}"/>
    <hyperlink ref="J34" location="BucketHigh!F31" display="BucketHigh!F31" xr:uid="{00000000-0004-0000-0100-000047000000}"/>
    <hyperlink ref="D35" location="BucketLow!G31" display="BucketLow!G31" xr:uid="{00000000-0004-0000-0100-000048000000}"/>
    <hyperlink ref="G35" location="Bucket!G31" display="Bucket!G31" xr:uid="{00000000-0004-0000-0100-000049000000}"/>
    <hyperlink ref="J35" location="BucketHigh!G31" display="BucketHigh!G31" xr:uid="{00000000-0004-0000-0100-00004A000000}"/>
    <hyperlink ref="D36" location="D37,D43" display="D37,D43" xr:uid="{00000000-0004-0000-0100-00004B000000}"/>
    <hyperlink ref="G36" location="G37,G43" display="G37,G43" xr:uid="{00000000-0004-0000-0100-00004C000000}"/>
    <hyperlink ref="J36" location="J37,J43" display="J37,J43" xr:uid="{00000000-0004-0000-0100-00004D000000}"/>
    <hyperlink ref="D37" location="RiskType_CurvatureLow!D18" display="RiskType_CurvatureLow!D18" xr:uid="{00000000-0004-0000-0100-00004E000000}"/>
    <hyperlink ref="G37" location="RiskType_Curvature!D18" display="RiskType_Curvature!D18" xr:uid="{00000000-0004-0000-0100-00004F000000}"/>
    <hyperlink ref="J37" location="RiskType_CurvatureHigh!D18" display="RiskType_CurvatureHigh!D18" xr:uid="{00000000-0004-0000-0100-000050000000}"/>
    <hyperlink ref="D38" location="Bucket_CurvatureLow!D18" display="Bucket_CurvatureLow!D18" xr:uid="{00000000-0004-0000-0100-000051000000}"/>
    <hyperlink ref="G38" location="Bucket_Curvature!D18" display="Bucket_Curvature!D18" xr:uid="{00000000-0004-0000-0100-000052000000}"/>
    <hyperlink ref="J38" location="Bucket_CurvatureHigh!D18" display="Bucket_CurvatureHigh!D18" xr:uid="{00000000-0004-0000-0100-000053000000}"/>
    <hyperlink ref="D39" location="Bucket_CurvatureLow!E18" display="Bucket_CurvatureLow!E18" xr:uid="{00000000-0004-0000-0100-000054000000}"/>
    <hyperlink ref="G39" location="Bucket_Curvature!E18" display="Bucket_Curvature!E18" xr:uid="{00000000-0004-0000-0100-000055000000}"/>
    <hyperlink ref="J39" location="Bucket_CurvatureHigh!E18" display="Bucket_CurvatureHigh!E18" xr:uid="{00000000-0004-0000-0100-000056000000}"/>
    <hyperlink ref="D40" location="Bucket_CurvatureLow!F18" display="Bucket_CurvatureLow!F18" xr:uid="{00000000-0004-0000-0100-000057000000}"/>
    <hyperlink ref="G40" location="Bucket_Curvature!F18" display="Bucket_Curvature!F18" xr:uid="{00000000-0004-0000-0100-000058000000}"/>
    <hyperlink ref="J40" location="Bucket_CurvatureHigh!F18" display="Bucket_CurvatureHigh!F18" xr:uid="{00000000-0004-0000-0100-000059000000}"/>
    <hyperlink ref="D41" location="Bucket_CurvatureLow!G18" display="Bucket_CurvatureLow!G18" xr:uid="{00000000-0004-0000-0100-00005A000000}"/>
    <hyperlink ref="G41" location="Bucket_Curvature!G18" display="Bucket_Curvature!G18" xr:uid="{00000000-0004-0000-0100-00005B000000}"/>
    <hyperlink ref="J41" location="Bucket_CurvatureHigh!G18" display="Bucket_CurvatureHigh!G18" xr:uid="{00000000-0004-0000-0100-00005C000000}"/>
    <hyperlink ref="D42" location="Bucket_CurvatureLow!H18" display="Bucket_CurvatureLow!H18" xr:uid="{00000000-0004-0000-0100-00005D000000}"/>
    <hyperlink ref="G42" location="Bucket_Curvature!H18" display="Bucket_Curvature!H18" xr:uid="{00000000-0004-0000-0100-00005E000000}"/>
    <hyperlink ref="J42" location="Bucket_CurvatureHigh!H18" display="Bucket_CurvatureHigh!H18" xr:uid="{00000000-0004-0000-0100-00005F000000}"/>
    <hyperlink ref="D43" location="RiskType_CurvatureLow!E18" display="RiskType_CurvatureLow!E18" xr:uid="{00000000-0004-0000-0100-000060000000}"/>
    <hyperlink ref="G43" location="RiskType_Curvature!E18" display="RiskType_Curvature!E18" xr:uid="{00000000-0004-0000-0100-000061000000}"/>
    <hyperlink ref="J43" location="RiskType_CurvatureHigh!E18" display="RiskType_CurvatureHigh!E18" xr:uid="{00000000-0004-0000-0100-000062000000}"/>
    <hyperlink ref="D44" location="Bucket_CurvatureLow!D23" display="Bucket_CurvatureLow!D23" xr:uid="{00000000-0004-0000-0100-000063000000}"/>
    <hyperlink ref="G44" location="Bucket_Curvature!D23" display="Bucket_Curvature!D23" xr:uid="{00000000-0004-0000-0100-000064000000}"/>
    <hyperlink ref="J44" location="Bucket_CurvatureHigh!D23" display="Bucket_CurvatureHigh!D23" xr:uid="{00000000-0004-0000-0100-000065000000}"/>
    <hyperlink ref="D45" location="Bucket_CurvatureLow!E23" display="Bucket_CurvatureLow!E23" xr:uid="{00000000-0004-0000-0100-000066000000}"/>
    <hyperlink ref="G45" location="Bucket_Curvature!E23" display="Bucket_Curvature!E23" xr:uid="{00000000-0004-0000-0100-000067000000}"/>
    <hyperlink ref="J45" location="Bucket_CurvatureHigh!E23" display="Bucket_CurvatureHigh!E23" xr:uid="{00000000-0004-0000-0100-000068000000}"/>
    <hyperlink ref="D46" location="Bucket_CurvatureLow!F23" display="Bucket_CurvatureLow!F23" xr:uid="{00000000-0004-0000-0100-000069000000}"/>
    <hyperlink ref="G46" location="Bucket_Curvature!F23" display="Bucket_Curvature!F23" xr:uid="{00000000-0004-0000-0100-00006A000000}"/>
    <hyperlink ref="J46" location="Bucket_CurvatureHigh!F23" display="Bucket_CurvatureHigh!F23" xr:uid="{00000000-0004-0000-0100-00006B000000}"/>
    <hyperlink ref="D47" location="Bucket_CurvatureLow!G23" display="Bucket_CurvatureLow!G23" xr:uid="{00000000-0004-0000-0100-00006C000000}"/>
    <hyperlink ref="G47" location="Bucket_Curvature!G23" display="Bucket_Curvature!G23" xr:uid="{00000000-0004-0000-0100-00006D000000}"/>
    <hyperlink ref="J47" location="Bucket_CurvatureHigh!G23" display="Bucket_CurvatureHigh!G23" xr:uid="{00000000-0004-0000-0100-00006E000000}"/>
    <hyperlink ref="D48" location="D49" display="D49" xr:uid="{00000000-0004-0000-0100-00006F000000}"/>
    <hyperlink ref="G48" location="G49" display="G49" xr:uid="{00000000-0004-0000-0100-000070000000}"/>
    <hyperlink ref="J48" location="J49" display="J49" xr:uid="{00000000-0004-0000-0100-000071000000}"/>
    <hyperlink ref="D49" location="DRCLow!D14" display="DRCLow!D14" xr:uid="{00000000-0004-0000-0100-000072000000}"/>
    <hyperlink ref="G49" location="DRC!D14" display="DRC!D14" xr:uid="{00000000-0004-0000-0100-000073000000}"/>
    <hyperlink ref="J49" location="DRCHigh!D14" display="DRCHigh!D14" xr:uid="{00000000-0004-0000-0100-000074000000}"/>
    <hyperlink ref="D50" location="RRAOLow!D14" display="RRAOLow!D14" xr:uid="{00000000-0004-0000-0100-000075000000}"/>
    <hyperlink ref="G50" location="RRAO!D14" display="RRAO!D14" xr:uid="{00000000-0004-0000-0100-000076000000}"/>
    <hyperlink ref="J50" location="RRAOHigh!D14" display="RRAOHigh!D14" xr:uid="{00000000-0004-0000-0100-000077000000}"/>
    <hyperlink ref="D51" location="D50,D48,D36,D24,D12" display="D50,D48,D36,D24,D12" xr:uid="{00000000-0004-0000-0100-000078000000}"/>
    <hyperlink ref="G51" location="G50,G48,G36,G24,G12" display="G50,G48,G36,G24,G12" xr:uid="{00000000-0004-0000-0100-000079000000}"/>
    <hyperlink ref="J51" location="J50,J48,J36,J24,J12" display="J50,J48,J36,J24,J12" xr:uid="{00000000-0004-0000-0100-00007A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FB605DC7-3C50-43A6-8991-33946BEB656E}"/>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7"/>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8.28515625" customWidth="1"/>
    <col min="4" max="4" width="56.2851562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1155</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1236</v>
      </c>
    </row>
    <row r="10" spans="1:5" x14ac:dyDescent="0.25">
      <c r="A10" s="18"/>
      <c r="C10" s="172"/>
      <c r="D10" s="173"/>
      <c r="E10" s="176"/>
    </row>
    <row r="11" spans="1:5" ht="99" customHeight="1" x14ac:dyDescent="0.25">
      <c r="A11" s="18"/>
      <c r="C11" s="172"/>
      <c r="D11" s="173"/>
      <c r="E11" s="176"/>
    </row>
    <row r="12" spans="1:5" ht="123.75" customHeight="1" x14ac:dyDescent="0.25">
      <c r="A12" s="18"/>
      <c r="C12" s="172"/>
      <c r="D12" s="173"/>
      <c r="E12" s="176"/>
    </row>
    <row r="13" spans="1:5" ht="21.7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row>
    <row r="17" spans="3:8" x14ac:dyDescent="0.25">
      <c r="C17" s="67" t="s">
        <v>86</v>
      </c>
      <c r="D17" s="66">
        <v>0.5</v>
      </c>
      <c r="E17" s="66">
        <v>1</v>
      </c>
      <c r="F17" s="66">
        <v>3</v>
      </c>
      <c r="G17" s="66">
        <v>5</v>
      </c>
      <c r="H17" s="65">
        <v>10</v>
      </c>
    </row>
    <row r="18" spans="3:8" x14ac:dyDescent="0.25">
      <c r="C18" s="70">
        <v>0.5</v>
      </c>
      <c r="D18" s="61"/>
      <c r="E18" s="41">
        <f t="shared" ref="E18:H20" si="0">MIN(EXP(-$D$15*ABS($C18-E$17)/MIN($C18,E$17)*EXP(-$D$15*ABS($C18-E$17)/MIN($C18,E$17))),1)</f>
        <v>0.99014835025478898</v>
      </c>
      <c r="F18" s="41">
        <f t="shared" si="0"/>
        <v>0.95355185533030851</v>
      </c>
      <c r="G18" s="41">
        <f t="shared" si="0"/>
        <v>0.92103816339494327</v>
      </c>
      <c r="H18" s="41">
        <f t="shared" si="0"/>
        <v>0.85459959006811159</v>
      </c>
    </row>
    <row r="19" spans="3:8" x14ac:dyDescent="0.25">
      <c r="C19" s="70">
        <v>1</v>
      </c>
      <c r="D19" s="69">
        <f>MIN(EXP(-$D$15*ABS($C19-D$17)/MIN($C19,D$17)*EXP(-$D$15*ABS($C19-D$17)/MIN($C19,D$17))),1)</f>
        <v>0.99014835025478898</v>
      </c>
      <c r="E19" s="5"/>
      <c r="F19" s="20">
        <f t="shared" si="0"/>
        <v>0.98058693486570914</v>
      </c>
      <c r="G19" s="20">
        <f t="shared" si="0"/>
        <v>0.96229754522749589</v>
      </c>
      <c r="H19" s="20">
        <f t="shared" si="0"/>
        <v>0.92103816339494327</v>
      </c>
    </row>
    <row r="20" spans="3:8" x14ac:dyDescent="0.25">
      <c r="C20" s="70">
        <v>3</v>
      </c>
      <c r="D20" s="69">
        <f t="shared" ref="D20:G22" si="1">MIN(EXP(-$D$15*ABS($C20-D$17)/MIN($C20,D$17)*EXP(-$D$15*ABS($C20-D$17)/MIN($C20,D$17))),1)</f>
        <v>0.95355185533030851</v>
      </c>
      <c r="E20" s="20">
        <f t="shared" ref="E20" si="2">MAX(EXP(-$D$15*ABS($C20-E$17)/MIN($C20,E$17)),40%)</f>
        <v>0.98019867330675525</v>
      </c>
      <c r="F20" s="5"/>
      <c r="G20" s="20">
        <f t="shared" si="0"/>
        <v>0.99339950952594436</v>
      </c>
      <c r="H20" s="20">
        <f t="shared" si="0"/>
        <v>0.97746265581297176</v>
      </c>
    </row>
    <row r="21" spans="3:8" x14ac:dyDescent="0.25">
      <c r="C21" s="70">
        <v>5</v>
      </c>
      <c r="D21" s="69">
        <f t="shared" si="1"/>
        <v>0.92103816339494327</v>
      </c>
      <c r="E21" s="20">
        <f t="shared" si="1"/>
        <v>0.96229754522749589</v>
      </c>
      <c r="F21" s="20">
        <f t="shared" si="1"/>
        <v>0.99339950952594436</v>
      </c>
      <c r="G21" s="5"/>
      <c r="H21" s="20">
        <f>MIN(EXP(-$D$15*ABS($C21-H$17)/MIN($C21,H$17)*EXP(-$D$15*ABS($C21-H$17)/MIN($C21,H$17))),1)</f>
        <v>0.99014835025478898</v>
      </c>
    </row>
    <row r="22" spans="3:8" x14ac:dyDescent="0.25">
      <c r="C22" s="68">
        <v>10</v>
      </c>
      <c r="D22" s="69">
        <f t="shared" si="1"/>
        <v>0.85459959006811159</v>
      </c>
      <c r="E22" s="20">
        <f t="shared" si="1"/>
        <v>0.92103816339494327</v>
      </c>
      <c r="F22" s="20">
        <f t="shared" si="1"/>
        <v>0.97746265581297176</v>
      </c>
      <c r="G22" s="20">
        <f t="shared" si="1"/>
        <v>0.99014835025478898</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72">
        <f>VLOOKUP(C27,Vega_GIRR!$C$20:$F$285,4,0)^2</f>
        <v>0</v>
      </c>
    </row>
    <row r="28" spans="3:8" x14ac:dyDescent="0.25">
      <c r="C28" s="70" t="s">
        <v>62</v>
      </c>
      <c r="D28" s="73">
        <f>VLOOKUP(C28,Vega_GIRR!$C$20:$F$285,4,0)^2</f>
        <v>0</v>
      </c>
    </row>
    <row r="29" spans="3:8" x14ac:dyDescent="0.25">
      <c r="C29" s="70" t="s">
        <v>63</v>
      </c>
      <c r="D29" s="73">
        <f>VLOOKUP(C29,Vega_GIRR!$C$20:$F$285,4,0)^2</f>
        <v>0</v>
      </c>
    </row>
    <row r="30" spans="3:8" x14ac:dyDescent="0.25">
      <c r="C30" s="70" t="s">
        <v>64</v>
      </c>
      <c r="D30" s="73">
        <f>VLOOKUP(C30,Vega_GIRR!$C$20:$F$285,4,0)^2</f>
        <v>226.4358101926791</v>
      </c>
    </row>
    <row r="31" spans="3:8" x14ac:dyDescent="0.25">
      <c r="C31" s="68" t="s">
        <v>65</v>
      </c>
      <c r="D31" s="73">
        <f>VLOOKUP(C31,Vega_GIRR!$C$20:$F$285,4,0)^2</f>
        <v>0</v>
      </c>
    </row>
    <row r="32" spans="3:8" ht="15.75" thickBot="1" x14ac:dyDescent="0.3"/>
    <row r="33" spans="3:8" ht="30" customHeight="1" thickTop="1" thickBot="1" x14ac:dyDescent="0.3">
      <c r="C33" s="119"/>
      <c r="D33" s="122" t="s">
        <v>61</v>
      </c>
      <c r="E33" s="123" t="s">
        <v>62</v>
      </c>
      <c r="F33" s="123" t="s">
        <v>63</v>
      </c>
      <c r="G33" s="123" t="s">
        <v>64</v>
      </c>
      <c r="H33" s="123" t="s">
        <v>65</v>
      </c>
    </row>
    <row r="34" spans="3:8" ht="15.75" thickTop="1" x14ac:dyDescent="0.25">
      <c r="C34" s="70" t="s">
        <v>61</v>
      </c>
      <c r="D34" s="61"/>
      <c r="E34" s="71">
        <f>VLOOKUP($C34,Vega_GIRR!$C$20:$F$285,4,0)*VLOOKUP(E$33,Vega_GIRR!$C$20:$F$285,4,0)</f>
        <v>0</v>
      </c>
      <c r="F34" s="71">
        <f>VLOOKUP($C34,Vega_GIRR!$C$20:$F$285,4,0)*VLOOKUP(F$33,Vega_GIRR!$C$20:$F$285,4,0)</f>
        <v>0</v>
      </c>
      <c r="G34" s="71">
        <f>VLOOKUP($C34,Vega_GIRR!$C$20:$F$285,4,0)*VLOOKUP(G$33,Vega_GIRR!$C$20:$F$285,4,0)</f>
        <v>0</v>
      </c>
      <c r="H34" s="71">
        <f>VLOOKUP($C34,Vega_GIRR!$C$20:$F$285,4,0)*VLOOKUP(H$33,Vega_GIRR!$C$20:$F$285,4,0)</f>
        <v>0</v>
      </c>
    </row>
    <row r="35" spans="3:8" x14ac:dyDescent="0.25">
      <c r="C35" s="70" t="s">
        <v>62</v>
      </c>
      <c r="D35" s="73">
        <f>VLOOKUP($C35,Vega_GIRR!$C$20:$F$285,4,0)*VLOOKUP(D$33,Vega_GIRR!$C$20:$F$285,4,0)</f>
        <v>0</v>
      </c>
      <c r="E35" s="5"/>
      <c r="F35" s="14">
        <f>VLOOKUP($C35,Vega_GIRR!$C$20:$F$285,4,0)*VLOOKUP(F$33,Vega_GIRR!$C$20:$F$285,4,0)</f>
        <v>0</v>
      </c>
      <c r="G35" s="14">
        <f>VLOOKUP($C35,Vega_GIRR!$C$20:$F$285,4,0)*VLOOKUP(G$33,Vega_GIRR!$C$20:$F$285,4,0)</f>
        <v>0</v>
      </c>
      <c r="H35" s="14">
        <f>VLOOKUP($C35,Vega_GIRR!$C$20:$F$285,4,0)*VLOOKUP(H$33,Vega_GIRR!$C$20:$F$285,4,0)</f>
        <v>0</v>
      </c>
    </row>
    <row r="36" spans="3:8" x14ac:dyDescent="0.25">
      <c r="C36" s="70" t="s">
        <v>63</v>
      </c>
      <c r="D36" s="73">
        <f>VLOOKUP($C36,Vega_GIRR!$C$20:$F$285,4,0)*VLOOKUP(D$33,Vega_GIRR!$C$20:$F$285,4,0)</f>
        <v>0</v>
      </c>
      <c r="E36" s="14">
        <f>VLOOKUP($C36,Vega_GIRR!$C$20:$F$285,4,0)*VLOOKUP(E$33,Vega_GIRR!$C$20:$F$285,4,0)</f>
        <v>0</v>
      </c>
      <c r="F36" s="5"/>
      <c r="G36" s="14">
        <f>VLOOKUP($C36,Vega_GIRR!$C$20:$F$285,4,0)*VLOOKUP(G$33,Vega_GIRR!$C$20:$F$285,4,0)</f>
        <v>0</v>
      </c>
      <c r="H36" s="14">
        <f>VLOOKUP($C36,Vega_GIRR!$C$20:$F$285,4,0)*VLOOKUP(H$33,Vega_GIRR!$C$20:$F$285,4,0)</f>
        <v>0</v>
      </c>
    </row>
    <row r="37" spans="3:8" x14ac:dyDescent="0.25">
      <c r="C37" s="70" t="s">
        <v>64</v>
      </c>
      <c r="D37" s="73">
        <f>VLOOKUP($C37,Vega_GIRR!$C$20:$F$285,4,0)*VLOOKUP(D$33,Vega_GIRR!$C$20:$F$285,4,0)</f>
        <v>0</v>
      </c>
      <c r="E37" s="14">
        <f>VLOOKUP($C37,Vega_GIRR!$C$20:$F$285,4,0)*VLOOKUP(E$33,Vega_GIRR!$C$20:$F$285,4,0)</f>
        <v>0</v>
      </c>
      <c r="F37" s="14">
        <f>VLOOKUP($C37,Vega_GIRR!$C$20:$F$285,4,0)*VLOOKUP(F$33,Vega_GIRR!$C$20:$F$285,4,0)</f>
        <v>0</v>
      </c>
      <c r="G37" s="5"/>
      <c r="H37" s="14">
        <f>VLOOKUP($C37,Vega_GIRR!$C$20:$F$285,4,0)*VLOOKUP(H$33,Vega_GIRR!$C$20:$F$285,4,0)</f>
        <v>0</v>
      </c>
    </row>
    <row r="38" spans="3:8" x14ac:dyDescent="0.25">
      <c r="C38" s="68" t="s">
        <v>65</v>
      </c>
      <c r="D38" s="73">
        <f>VLOOKUP($C38,Vega_GIRR!$C$20:$F$285,4,0)*VLOOKUP(D$33,Vega_GIRR!$C$20:$F$285,4,0)</f>
        <v>0</v>
      </c>
      <c r="E38" s="14">
        <f>VLOOKUP($C38,Vega_GIRR!$C$20:$F$285,4,0)*VLOOKUP(E$33,Vega_GIRR!$C$20:$F$285,4,0)</f>
        <v>0</v>
      </c>
      <c r="F38" s="14">
        <f>VLOOKUP($C38,Vega_GIRR!$C$20:$F$285,4,0)*VLOOKUP(F$33,Vega_GIRR!$C$20:$F$285,4,0)</f>
        <v>0</v>
      </c>
      <c r="G38" s="14">
        <f>VLOOKUP($C38,Vega_GIRR!$C$20:$F$285,4,0)*VLOOKUP(G$33,Vega_GIRR!$C$20:$F$285,4,0)</f>
        <v>0</v>
      </c>
      <c r="H38" s="5"/>
    </row>
    <row r="39" spans="3:8" ht="15.75" thickBot="1" x14ac:dyDescent="0.3"/>
    <row r="40" spans="3:8" ht="30.75" customHeight="1" thickTop="1" thickBot="1" x14ac:dyDescent="0.3">
      <c r="C40" s="119"/>
      <c r="D40" s="122" t="s">
        <v>61</v>
      </c>
      <c r="E40" s="123" t="s">
        <v>62</v>
      </c>
      <c r="F40" s="123" t="s">
        <v>63</v>
      </c>
      <c r="G40" s="123" t="s">
        <v>64</v>
      </c>
      <c r="H40" s="123" t="s">
        <v>65</v>
      </c>
    </row>
    <row r="41" spans="3:8" ht="15.75" thickTop="1" x14ac:dyDescent="0.25">
      <c r="C41" s="70" t="s">
        <v>61</v>
      </c>
      <c r="D41" s="61">
        <f t="shared" ref="D41:H45" si="3">D34*D18</f>
        <v>0</v>
      </c>
      <c r="E41" s="71">
        <f t="shared" si="3"/>
        <v>0</v>
      </c>
      <c r="F41" s="71">
        <f t="shared" si="3"/>
        <v>0</v>
      </c>
      <c r="G41" s="71">
        <f t="shared" si="3"/>
        <v>0</v>
      </c>
      <c r="H41" s="71">
        <f t="shared" si="3"/>
        <v>0</v>
      </c>
    </row>
    <row r="42" spans="3:8" x14ac:dyDescent="0.25">
      <c r="C42" s="70" t="s">
        <v>62</v>
      </c>
      <c r="D42" s="73">
        <f t="shared" si="3"/>
        <v>0</v>
      </c>
      <c r="E42" s="5">
        <f t="shared" si="3"/>
        <v>0</v>
      </c>
      <c r="F42" s="14">
        <f t="shared" si="3"/>
        <v>0</v>
      </c>
      <c r="G42" s="14">
        <f t="shared" si="3"/>
        <v>0</v>
      </c>
      <c r="H42" s="14">
        <f t="shared" si="3"/>
        <v>0</v>
      </c>
    </row>
    <row r="43" spans="3:8" x14ac:dyDescent="0.25">
      <c r="C43" s="70" t="s">
        <v>63</v>
      </c>
      <c r="D43" s="73">
        <f t="shared" si="3"/>
        <v>0</v>
      </c>
      <c r="E43" s="14">
        <f t="shared" si="3"/>
        <v>0</v>
      </c>
      <c r="F43" s="5">
        <f t="shared" si="3"/>
        <v>0</v>
      </c>
      <c r="G43" s="14">
        <f t="shared" si="3"/>
        <v>0</v>
      </c>
      <c r="H43" s="14">
        <f t="shared" si="3"/>
        <v>0</v>
      </c>
    </row>
    <row r="44" spans="3:8" x14ac:dyDescent="0.25">
      <c r="C44" s="70" t="s">
        <v>64</v>
      </c>
      <c r="D44" s="73">
        <f t="shared" si="3"/>
        <v>0</v>
      </c>
      <c r="E44" s="14">
        <f t="shared" si="3"/>
        <v>0</v>
      </c>
      <c r="F44" s="14">
        <f t="shared" si="3"/>
        <v>0</v>
      </c>
      <c r="G44" s="5">
        <f t="shared" si="3"/>
        <v>0</v>
      </c>
      <c r="H44" s="14">
        <f t="shared" si="3"/>
        <v>0</v>
      </c>
    </row>
    <row r="45" spans="3:8" x14ac:dyDescent="0.25">
      <c r="C45" s="68" t="s">
        <v>65</v>
      </c>
      <c r="D45" s="73">
        <f t="shared" si="3"/>
        <v>0</v>
      </c>
      <c r="E45" s="14">
        <f t="shared" si="3"/>
        <v>0</v>
      </c>
      <c r="F45" s="14">
        <f t="shared" si="3"/>
        <v>0</v>
      </c>
      <c r="G45" s="14">
        <f t="shared" si="3"/>
        <v>0</v>
      </c>
      <c r="H45" s="5">
        <f t="shared" si="3"/>
        <v>0</v>
      </c>
    </row>
  </sheetData>
  <mergeCells count="2">
    <mergeCell ref="C9:D14"/>
    <mergeCell ref="E9:E15"/>
  </mergeCells>
  <hyperlinks>
    <hyperlink ref="A3" location="'Delta_GIRR_AUD'!A1" display="'Delta_GIRR_AUD'!A1" xr:uid="{00000000-0004-0000-1300-000000000000}"/>
    <hyperlink ref="A5" location="'Vega_GIRR_USD'!A1" display="'Vega_GIRR_USD'!A1" xr:uid="{00000000-0004-0000-1300-000001000000}"/>
    <hyperlink ref="A4" location="Bucket!A1" display="One level Up" xr:uid="{00000000-0004-0000-1300-000002000000}"/>
    <hyperlink ref="D27" location="Vega_GIRR!$C$20:$F$285" display="Vega_GIRR!$C$20:$F$285" xr:uid="{00000000-0004-0000-1300-000003000000}"/>
    <hyperlink ref="D28" location="Vega_GIRR!$C$20:$F$285" display="Vega_GIRR!$C$20:$F$285" xr:uid="{00000000-0004-0000-1300-000004000000}"/>
    <hyperlink ref="D29" location="Vega_GIRR!$C$20:$F$285" display="Vega_GIRR!$C$20:$F$285" xr:uid="{00000000-0004-0000-1300-000005000000}"/>
    <hyperlink ref="D30" location="Vega_GIRR!$C$20:$F$285" display="Vega_GIRR!$C$20:$F$285" xr:uid="{00000000-0004-0000-1300-000006000000}"/>
    <hyperlink ref="D31" location="Vega_GIRR!$C$20:$F$285" display="Vega_GIRR!$C$20:$F$285" xr:uid="{00000000-0004-0000-1300-000007000000}"/>
    <hyperlink ref="E34" location="Vega_GIRR!$C$20:$F$285" display="Vega_GIRR!$C$20:$F$285" xr:uid="{00000000-0004-0000-1300-000008000000}"/>
    <hyperlink ref="F34" location="Vega_GIRR!$C$20:$F$285" display="Vega_GIRR!$C$20:$F$285" xr:uid="{00000000-0004-0000-1300-000009000000}"/>
    <hyperlink ref="G34" location="Vega_GIRR!$C$20:$F$285" display="Vega_GIRR!$C$20:$F$285" xr:uid="{00000000-0004-0000-1300-00000A000000}"/>
    <hyperlink ref="H34" location="Vega_GIRR!$C$20:$F$285" display="Vega_GIRR!$C$20:$F$285" xr:uid="{00000000-0004-0000-1300-00000B000000}"/>
    <hyperlink ref="D35" location="Vega_GIRR!$C$20:$F$285" display="Vega_GIRR!$C$20:$F$285" xr:uid="{00000000-0004-0000-1300-00000C000000}"/>
    <hyperlink ref="F35" location="Vega_GIRR!$C$20:$F$285" display="Vega_GIRR!$C$20:$F$285" xr:uid="{00000000-0004-0000-1300-00000D000000}"/>
    <hyperlink ref="G35" location="Vega_GIRR!$C$20:$F$285" display="Vega_GIRR!$C$20:$F$285" xr:uid="{00000000-0004-0000-1300-00000E000000}"/>
    <hyperlink ref="H35" location="Vega_GIRR!$C$20:$F$285" display="Vega_GIRR!$C$20:$F$285" xr:uid="{00000000-0004-0000-1300-00000F000000}"/>
    <hyperlink ref="D36" location="Vega_GIRR!$C$20:$F$285" display="Vega_GIRR!$C$20:$F$285" xr:uid="{00000000-0004-0000-1300-000010000000}"/>
    <hyperlink ref="E36" location="Vega_GIRR!$C$20:$F$285" display="Vega_GIRR!$C$20:$F$285" xr:uid="{00000000-0004-0000-1300-000011000000}"/>
    <hyperlink ref="G36" location="Vega_GIRR!$C$20:$F$285" display="Vega_GIRR!$C$20:$F$285" xr:uid="{00000000-0004-0000-1300-000012000000}"/>
    <hyperlink ref="H36" location="Vega_GIRR!$C$20:$F$285" display="Vega_GIRR!$C$20:$F$285" xr:uid="{00000000-0004-0000-1300-000013000000}"/>
    <hyperlink ref="D37" location="Vega_GIRR!$C$20:$F$285" display="Vega_GIRR!$C$20:$F$285" xr:uid="{00000000-0004-0000-1300-000014000000}"/>
    <hyperlink ref="E37" location="Vega_GIRR!$C$20:$F$285" display="Vega_GIRR!$C$20:$F$285" xr:uid="{00000000-0004-0000-1300-000015000000}"/>
    <hyperlink ref="F37" location="Vega_GIRR!$C$20:$F$285" display="Vega_GIRR!$C$20:$F$285" xr:uid="{00000000-0004-0000-1300-000016000000}"/>
    <hyperlink ref="H37" location="Vega_GIRR!$C$20:$F$285" display="Vega_GIRR!$C$20:$F$285" xr:uid="{00000000-0004-0000-1300-000017000000}"/>
    <hyperlink ref="D38" location="Vega_GIRR!$C$20:$F$285" display="Vega_GIRR!$C$20:$F$285" xr:uid="{00000000-0004-0000-1300-000018000000}"/>
    <hyperlink ref="E38" location="Vega_GIRR!$C$20:$F$285" display="Vega_GIRR!$C$20:$F$285" xr:uid="{00000000-0004-0000-1300-000019000000}"/>
    <hyperlink ref="F38" location="Vega_GIRR!$C$20:$F$285" display="Vega_GIRR!$C$20:$F$285" xr:uid="{00000000-0004-0000-1300-00001A000000}"/>
    <hyperlink ref="G38" location="Vega_GIRR!$C$20:$F$285" display="Vega_GIRR!$C$20:$F$285" xr:uid="{00000000-0004-0000-13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B37D08E1-8E97-4DDE-ACF6-243ADB36D1F7}"/>
  </hyperlinks>
  <pageMargins left="0.7" right="0.7" top="0.75" bottom="0.75" header="0.3" footer="0.3"/>
  <pageSetup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60.14062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1154</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1236</v>
      </c>
    </row>
    <row r="10" spans="1:5" x14ac:dyDescent="0.25">
      <c r="A10" s="18"/>
      <c r="C10" s="172"/>
      <c r="D10" s="173"/>
      <c r="E10" s="176"/>
    </row>
    <row r="11" spans="1:5" x14ac:dyDescent="0.25">
      <c r="A11" s="18"/>
      <c r="C11" s="172"/>
      <c r="D11" s="173"/>
      <c r="E11" s="176"/>
    </row>
    <row r="12" spans="1:5" x14ac:dyDescent="0.25">
      <c r="A12" s="18"/>
      <c r="C12" s="172"/>
      <c r="D12" s="173"/>
      <c r="E12" s="176"/>
    </row>
    <row r="13" spans="1:5" ht="216.7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row>
    <row r="17" spans="3:8" x14ac:dyDescent="0.25">
      <c r="C17" s="67" t="s">
        <v>86</v>
      </c>
      <c r="D17" s="66">
        <v>0.5</v>
      </c>
      <c r="E17" s="66">
        <v>1</v>
      </c>
      <c r="F17" s="66">
        <v>3</v>
      </c>
      <c r="G17" s="66">
        <v>5</v>
      </c>
      <c r="H17" s="65">
        <v>10</v>
      </c>
    </row>
    <row r="18" spans="3:8" x14ac:dyDescent="0.25">
      <c r="C18" s="70">
        <v>0.5</v>
      </c>
      <c r="D18" s="61"/>
      <c r="E18" s="41">
        <f t="shared" ref="E18:H20" si="0">MIN(EXP(-$D$15*ABS($C18-E$17)/MIN($C18,E$17)*EXP(-$D$15*ABS($C18-E$17)/MIN($C18,E$17))),1)</f>
        <v>0.99014835025478898</v>
      </c>
      <c r="F18" s="41">
        <f t="shared" si="0"/>
        <v>0.95355185533030851</v>
      </c>
      <c r="G18" s="41">
        <f t="shared" si="0"/>
        <v>0.92103816339494327</v>
      </c>
      <c r="H18" s="41">
        <f t="shared" si="0"/>
        <v>0.85459959006811159</v>
      </c>
    </row>
    <row r="19" spans="3:8" x14ac:dyDescent="0.25">
      <c r="C19" s="70">
        <v>1</v>
      </c>
      <c r="D19" s="69">
        <f>MIN(EXP(-$D$15*ABS($C19-D$17)/MIN($C19,D$17)*EXP(-$D$15*ABS($C19-D$17)/MIN($C19,D$17))),1)</f>
        <v>0.99014835025478898</v>
      </c>
      <c r="E19" s="5"/>
      <c r="F19" s="20">
        <f t="shared" si="0"/>
        <v>0.98058693486570914</v>
      </c>
      <c r="G19" s="20">
        <f t="shared" si="0"/>
        <v>0.96229754522749589</v>
      </c>
      <c r="H19" s="20">
        <f t="shared" si="0"/>
        <v>0.92103816339494327</v>
      </c>
    </row>
    <row r="20" spans="3:8" x14ac:dyDescent="0.25">
      <c r="C20" s="70">
        <v>3</v>
      </c>
      <c r="D20" s="69">
        <f t="shared" ref="D20:G22" si="1">MIN(EXP(-$D$15*ABS($C20-D$17)/MIN($C20,D$17)*EXP(-$D$15*ABS($C20-D$17)/MIN($C20,D$17))),1)</f>
        <v>0.95355185533030851</v>
      </c>
      <c r="E20" s="20">
        <f t="shared" ref="E20" si="2">MAX(EXP(-$D$15*ABS($C20-E$17)/MIN($C20,E$17)),40%)</f>
        <v>0.98019867330675525</v>
      </c>
      <c r="F20" s="5"/>
      <c r="G20" s="20">
        <f t="shared" si="0"/>
        <v>0.99339950952594436</v>
      </c>
      <c r="H20" s="20">
        <f t="shared" si="0"/>
        <v>0.97746265581297176</v>
      </c>
    </row>
    <row r="21" spans="3:8" x14ac:dyDescent="0.25">
      <c r="C21" s="70">
        <v>5</v>
      </c>
      <c r="D21" s="69">
        <f t="shared" si="1"/>
        <v>0.92103816339494327</v>
      </c>
      <c r="E21" s="20">
        <f t="shared" si="1"/>
        <v>0.96229754522749589</v>
      </c>
      <c r="F21" s="20">
        <f t="shared" si="1"/>
        <v>0.99339950952594436</v>
      </c>
      <c r="G21" s="5"/>
      <c r="H21" s="20">
        <f>MIN(EXP(-$D$15*ABS($C21-H$17)/MIN($C21,H$17)*EXP(-$D$15*ABS($C21-H$17)/MIN($C21,H$17))),1)</f>
        <v>0.99014835025478898</v>
      </c>
    </row>
    <row r="22" spans="3:8" x14ac:dyDescent="0.25">
      <c r="C22" s="68">
        <v>10</v>
      </c>
      <c r="D22" s="69">
        <f t="shared" si="1"/>
        <v>0.85459959006811159</v>
      </c>
      <c r="E22" s="20">
        <f t="shared" si="1"/>
        <v>0.92103816339494327</v>
      </c>
      <c r="F22" s="20">
        <f t="shared" si="1"/>
        <v>0.97746265581297176</v>
      </c>
      <c r="G22" s="20">
        <f t="shared" si="1"/>
        <v>0.99014835025478898</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72">
        <f>VLOOKUP(C27,Vega_GIRR!$C$288:$F$553,4,0)^2</f>
        <v>0</v>
      </c>
    </row>
    <row r="28" spans="3:8" x14ac:dyDescent="0.25">
      <c r="C28" s="70" t="s">
        <v>62</v>
      </c>
      <c r="D28" s="73">
        <f>VLOOKUP(C28,Vega_GIRR!$C$288:$F$553,4,0)^2</f>
        <v>0</v>
      </c>
    </row>
    <row r="29" spans="3:8" x14ac:dyDescent="0.25">
      <c r="C29" s="70" t="s">
        <v>63</v>
      </c>
      <c r="D29" s="73">
        <f>VLOOKUP(C29,Vega_GIRR!$C$288:$F$553,4,0)^2</f>
        <v>0</v>
      </c>
    </row>
    <row r="30" spans="3:8" x14ac:dyDescent="0.25">
      <c r="C30" s="70" t="s">
        <v>64</v>
      </c>
      <c r="D30" s="73">
        <f>VLOOKUP(C30,Vega_GIRR!$C$288:$F$553,4,0)^2</f>
        <v>64897.433344287412</v>
      </c>
    </row>
    <row r="31" spans="3:8" x14ac:dyDescent="0.25">
      <c r="C31" s="68" t="s">
        <v>65</v>
      </c>
      <c r="D31" s="73">
        <f>VLOOKUP(C31,Vega_GIRR!$C$288:$F$553,4,0)^2</f>
        <v>0</v>
      </c>
    </row>
    <row r="32" spans="3:8" ht="15.75" thickBot="1" x14ac:dyDescent="0.3"/>
    <row r="33" spans="3:8" ht="30" customHeight="1" thickTop="1" thickBot="1" x14ac:dyDescent="0.3">
      <c r="C33" s="119"/>
      <c r="D33" s="122" t="s">
        <v>61</v>
      </c>
      <c r="E33" s="123" t="s">
        <v>62</v>
      </c>
      <c r="F33" s="123" t="s">
        <v>63</v>
      </c>
      <c r="G33" s="123" t="s">
        <v>64</v>
      </c>
      <c r="H33" s="123" t="s">
        <v>65</v>
      </c>
    </row>
    <row r="34" spans="3:8" ht="15.75" thickTop="1" x14ac:dyDescent="0.25">
      <c r="C34" s="70" t="s">
        <v>61</v>
      </c>
      <c r="D34" s="61"/>
      <c r="E34" s="71">
        <f>VLOOKUP($C34,Vega_GIRR!$C$288:$F$553,4,0)*VLOOKUP(E$33,Vega_GIRR!$C$288:$F$553,4,0)</f>
        <v>0</v>
      </c>
      <c r="F34" s="71">
        <f>VLOOKUP($C34,Vega_GIRR!$C$288:$F$553,4,0)*VLOOKUP(F$33,Vega_GIRR!$C$288:$F$553,4,0)</f>
        <v>0</v>
      </c>
      <c r="G34" s="71">
        <f>VLOOKUP($C34,Vega_GIRR!$C$288:$F$553,4,0)*VLOOKUP(G$33,Vega_GIRR!$C$288:$F$553,4,0)</f>
        <v>0</v>
      </c>
      <c r="H34" s="71">
        <f>VLOOKUP($C34,Vega_GIRR!$C$288:$F$553,4,0)*VLOOKUP(H$33,Vega_GIRR!$C$288:$F$553,4,0)</f>
        <v>0</v>
      </c>
    </row>
    <row r="35" spans="3:8" x14ac:dyDescent="0.25">
      <c r="C35" s="70" t="s">
        <v>62</v>
      </c>
      <c r="D35" s="73">
        <f>VLOOKUP($C35,Vega_GIRR!$C$288:$F$553,4,0)*VLOOKUP(D$33,Vega_GIRR!$C$288:$F$553,4,0)</f>
        <v>0</v>
      </c>
      <c r="E35" s="5"/>
      <c r="F35" s="14">
        <f>VLOOKUP($C35,Vega_GIRR!$C$288:$F$553,4,0)*VLOOKUP(F$33,Vega_GIRR!$C$288:$F$553,4,0)</f>
        <v>0</v>
      </c>
      <c r="G35" s="14">
        <f>VLOOKUP($C35,Vega_GIRR!$C$288:$F$553,4,0)*VLOOKUP(G$33,Vega_GIRR!$C$288:$F$553,4,0)</f>
        <v>0</v>
      </c>
      <c r="H35" s="14">
        <f>VLOOKUP($C35,Vega_GIRR!$C$288:$F$553,4,0)*VLOOKUP(H$33,Vega_GIRR!$C$288:$F$553,4,0)</f>
        <v>0</v>
      </c>
    </row>
    <row r="36" spans="3:8" x14ac:dyDescent="0.25">
      <c r="C36" s="70" t="s">
        <v>63</v>
      </c>
      <c r="D36" s="73">
        <f>VLOOKUP($C36,Vega_GIRR!$C$288:$F$553,4,0)*VLOOKUP(D$33,Vega_GIRR!$C$288:$F$553,4,0)</f>
        <v>0</v>
      </c>
      <c r="E36" s="14">
        <f>VLOOKUP($C36,Vega_GIRR!$C$288:$F$553,4,0)*VLOOKUP(E$33,Vega_GIRR!$C$288:$F$553,4,0)</f>
        <v>0</v>
      </c>
      <c r="F36" s="5"/>
      <c r="G36" s="14">
        <f>VLOOKUP($C36,Vega_GIRR!$C$288:$F$553,4,0)*VLOOKUP(G$33,Vega_GIRR!$C$288:$F$553,4,0)</f>
        <v>0</v>
      </c>
      <c r="H36" s="14">
        <f>VLOOKUP($C36,Vega_GIRR!$C$288:$F$553,4,0)*VLOOKUP(H$33,Vega_GIRR!$C$288:$F$553,4,0)</f>
        <v>0</v>
      </c>
    </row>
    <row r="37" spans="3:8" x14ac:dyDescent="0.25">
      <c r="C37" s="70" t="s">
        <v>64</v>
      </c>
      <c r="D37" s="73">
        <f>VLOOKUP($C37,Vega_GIRR!$C$288:$F$553,4,0)*VLOOKUP(D$33,Vega_GIRR!$C$288:$F$553,4,0)</f>
        <v>0</v>
      </c>
      <c r="E37" s="14">
        <f>VLOOKUP($C37,Vega_GIRR!$C$288:$F$553,4,0)*VLOOKUP(E$33,Vega_GIRR!$C$288:$F$553,4,0)</f>
        <v>0</v>
      </c>
      <c r="F37" s="14">
        <f>VLOOKUP($C37,Vega_GIRR!$C$288:$F$553,4,0)*VLOOKUP(F$33,Vega_GIRR!$C$288:$F$553,4,0)</f>
        <v>0</v>
      </c>
      <c r="G37" s="5"/>
      <c r="H37" s="14">
        <f>VLOOKUP($C37,Vega_GIRR!$C$288:$F$553,4,0)*VLOOKUP(H$33,Vega_GIRR!$C$288:$F$553,4,0)</f>
        <v>0</v>
      </c>
    </row>
    <row r="38" spans="3:8" x14ac:dyDescent="0.25">
      <c r="C38" s="68" t="s">
        <v>65</v>
      </c>
      <c r="D38" s="73">
        <f>VLOOKUP($C38,Vega_GIRR!$C$288:$F$553,4,0)*VLOOKUP(D$33,Vega_GIRR!$C$288:$F$553,4,0)</f>
        <v>0</v>
      </c>
      <c r="E38" s="14">
        <f>VLOOKUP($C38,Vega_GIRR!$C$288:$F$553,4,0)*VLOOKUP(E$33,Vega_GIRR!$C$288:$F$553,4,0)</f>
        <v>0</v>
      </c>
      <c r="F38" s="14">
        <f>VLOOKUP($C38,Vega_GIRR!$C$288:$F$553,4,0)*VLOOKUP(F$33,Vega_GIRR!$C$288:$F$553,4,0)</f>
        <v>0</v>
      </c>
      <c r="G38" s="14">
        <f>VLOOKUP($C38,Vega_GIRR!$C$288:$F$553,4,0)*VLOOKUP(G$33,Vega_GIRR!$C$288:$F$553,4,0)</f>
        <v>0</v>
      </c>
      <c r="H38" s="5"/>
    </row>
    <row r="39" spans="3:8" ht="15.75" thickBot="1" x14ac:dyDescent="0.3"/>
    <row r="40" spans="3:8" ht="30.75" customHeight="1" thickTop="1" thickBot="1" x14ac:dyDescent="0.3">
      <c r="C40" s="119"/>
      <c r="D40" s="122" t="s">
        <v>61</v>
      </c>
      <c r="E40" s="123" t="s">
        <v>62</v>
      </c>
      <c r="F40" s="123" t="s">
        <v>63</v>
      </c>
      <c r="G40" s="123" t="s">
        <v>64</v>
      </c>
      <c r="H40" s="123" t="s">
        <v>65</v>
      </c>
    </row>
    <row r="41" spans="3:8" ht="15.75" thickTop="1" x14ac:dyDescent="0.25">
      <c r="C41" s="70" t="s">
        <v>61</v>
      </c>
      <c r="D41" s="61">
        <f t="shared" ref="D41:H45" si="3">D34*D18</f>
        <v>0</v>
      </c>
      <c r="E41" s="71">
        <f t="shared" si="3"/>
        <v>0</v>
      </c>
      <c r="F41" s="71">
        <f t="shared" si="3"/>
        <v>0</v>
      </c>
      <c r="G41" s="71">
        <f t="shared" si="3"/>
        <v>0</v>
      </c>
      <c r="H41" s="71">
        <f t="shared" si="3"/>
        <v>0</v>
      </c>
    </row>
    <row r="42" spans="3:8" x14ac:dyDescent="0.25">
      <c r="C42" s="70" t="s">
        <v>62</v>
      </c>
      <c r="D42" s="73">
        <f t="shared" si="3"/>
        <v>0</v>
      </c>
      <c r="E42" s="5">
        <f t="shared" si="3"/>
        <v>0</v>
      </c>
      <c r="F42" s="14">
        <f t="shared" si="3"/>
        <v>0</v>
      </c>
      <c r="G42" s="14">
        <f t="shared" si="3"/>
        <v>0</v>
      </c>
      <c r="H42" s="14">
        <f t="shared" si="3"/>
        <v>0</v>
      </c>
    </row>
    <row r="43" spans="3:8" x14ac:dyDescent="0.25">
      <c r="C43" s="70" t="s">
        <v>63</v>
      </c>
      <c r="D43" s="73">
        <f t="shared" si="3"/>
        <v>0</v>
      </c>
      <c r="E43" s="14">
        <f t="shared" si="3"/>
        <v>0</v>
      </c>
      <c r="F43" s="5">
        <f t="shared" si="3"/>
        <v>0</v>
      </c>
      <c r="G43" s="14">
        <f t="shared" si="3"/>
        <v>0</v>
      </c>
      <c r="H43" s="14">
        <f t="shared" si="3"/>
        <v>0</v>
      </c>
    </row>
    <row r="44" spans="3:8" x14ac:dyDescent="0.25">
      <c r="C44" s="70" t="s">
        <v>64</v>
      </c>
      <c r="D44" s="73">
        <f t="shared" si="3"/>
        <v>0</v>
      </c>
      <c r="E44" s="14">
        <f t="shared" si="3"/>
        <v>0</v>
      </c>
      <c r="F44" s="14">
        <f t="shared" si="3"/>
        <v>0</v>
      </c>
      <c r="G44" s="5">
        <f t="shared" si="3"/>
        <v>0</v>
      </c>
      <c r="H44" s="14">
        <f t="shared" si="3"/>
        <v>0</v>
      </c>
    </row>
    <row r="45" spans="3:8" x14ac:dyDescent="0.25">
      <c r="C45" s="68" t="s">
        <v>65</v>
      </c>
      <c r="D45" s="73">
        <f t="shared" si="3"/>
        <v>0</v>
      </c>
      <c r="E45" s="14">
        <f t="shared" si="3"/>
        <v>0</v>
      </c>
      <c r="F45" s="14">
        <f t="shared" si="3"/>
        <v>0</v>
      </c>
      <c r="G45" s="14">
        <f t="shared" si="3"/>
        <v>0</v>
      </c>
      <c r="H45" s="5">
        <f t="shared" si="3"/>
        <v>0</v>
      </c>
    </row>
  </sheetData>
  <mergeCells count="2">
    <mergeCell ref="C9:D14"/>
    <mergeCell ref="E9:E15"/>
  </mergeCells>
  <hyperlinks>
    <hyperlink ref="A3" location="'Vega_GIRR_EUR'!A1" display="'Vega_GIRR_EUR'!A1" xr:uid="{00000000-0004-0000-1400-000000000000}"/>
    <hyperlink ref="A5" location="'Vega_GIRR_GBP'!A1" display="'Vega_GIRR_GBP'!A1" xr:uid="{00000000-0004-0000-1400-000001000000}"/>
    <hyperlink ref="A4" location="Bucket!A1" display="One level Up" xr:uid="{00000000-0004-0000-1400-000002000000}"/>
    <hyperlink ref="D27" location="Vega_GIRR!$C$288:$F$553" display="Vega_GIRR!$C$288:$F$553" xr:uid="{00000000-0004-0000-1400-000003000000}"/>
    <hyperlink ref="D28" location="Vega_GIRR!$C$288:$F$553" display="Vega_GIRR!$C$288:$F$553" xr:uid="{00000000-0004-0000-1400-000004000000}"/>
    <hyperlink ref="D29" location="Vega_GIRR!$C$288:$F$553" display="Vega_GIRR!$C$288:$F$553" xr:uid="{00000000-0004-0000-1400-000005000000}"/>
    <hyperlink ref="D30" location="Vega_GIRR!$C$288:$F$553" display="Vega_GIRR!$C$288:$F$553" xr:uid="{00000000-0004-0000-1400-000006000000}"/>
    <hyperlink ref="D31" location="Vega_GIRR!$C$288:$F$553" display="Vega_GIRR!$C$288:$F$553" xr:uid="{00000000-0004-0000-1400-000007000000}"/>
    <hyperlink ref="E34" location="Vega_GIRR!$C$288:$F$553" display="Vega_GIRR!$C$288:$F$553" xr:uid="{00000000-0004-0000-1400-000008000000}"/>
    <hyperlink ref="F34" location="Vega_GIRR!$C$288:$F$553" display="Vega_GIRR!$C$288:$F$553" xr:uid="{00000000-0004-0000-1400-000009000000}"/>
    <hyperlink ref="G34" location="Vega_GIRR!$C$288:$F$553" display="Vega_GIRR!$C$288:$F$553" xr:uid="{00000000-0004-0000-1400-00000A000000}"/>
    <hyperlink ref="H34" location="Vega_GIRR!$C$288:$F$553" display="Vega_GIRR!$C$288:$F$553" xr:uid="{00000000-0004-0000-1400-00000B000000}"/>
    <hyperlink ref="D35" location="Vega_GIRR!$C$288:$F$553" display="Vega_GIRR!$C$288:$F$553" xr:uid="{00000000-0004-0000-1400-00000C000000}"/>
    <hyperlink ref="F35" location="Vega_GIRR!$C$288:$F$553" display="Vega_GIRR!$C$288:$F$553" xr:uid="{00000000-0004-0000-1400-00000D000000}"/>
    <hyperlink ref="G35" location="Vega_GIRR!$C$288:$F$553" display="Vega_GIRR!$C$288:$F$553" xr:uid="{00000000-0004-0000-1400-00000E000000}"/>
    <hyperlink ref="H35" location="Vega_GIRR!$C$288:$F$553" display="Vega_GIRR!$C$288:$F$553" xr:uid="{00000000-0004-0000-1400-00000F000000}"/>
    <hyperlink ref="D36" location="Vega_GIRR!$C$288:$F$553" display="Vega_GIRR!$C$288:$F$553" xr:uid="{00000000-0004-0000-1400-000010000000}"/>
    <hyperlink ref="E36" location="Vega_GIRR!$C$288:$F$553" display="Vega_GIRR!$C$288:$F$553" xr:uid="{00000000-0004-0000-1400-000011000000}"/>
    <hyperlink ref="G36" location="Vega_GIRR!$C$288:$F$553" display="Vega_GIRR!$C$288:$F$553" xr:uid="{00000000-0004-0000-1400-000012000000}"/>
    <hyperlink ref="H36" location="Vega_GIRR!$C$288:$F$553" display="Vega_GIRR!$C$288:$F$553" xr:uid="{00000000-0004-0000-1400-000013000000}"/>
    <hyperlink ref="D37" location="Vega_GIRR!$C$288:$F$553" display="Vega_GIRR!$C$288:$F$553" xr:uid="{00000000-0004-0000-1400-000014000000}"/>
    <hyperlink ref="E37" location="Vega_GIRR!$C$288:$F$553" display="Vega_GIRR!$C$288:$F$553" xr:uid="{00000000-0004-0000-1400-000015000000}"/>
    <hyperlink ref="F37" location="Vega_GIRR!$C$288:$F$553" display="Vega_GIRR!$C$288:$F$553" xr:uid="{00000000-0004-0000-1400-000016000000}"/>
    <hyperlink ref="H37" location="Vega_GIRR!$C$288:$F$553" display="Vega_GIRR!$C$288:$F$553" xr:uid="{00000000-0004-0000-1400-000017000000}"/>
    <hyperlink ref="D38" location="Vega_GIRR!$C$288:$F$553" display="Vega_GIRR!$C$288:$F$553" xr:uid="{00000000-0004-0000-1400-000018000000}"/>
    <hyperlink ref="E38" location="Vega_GIRR!$C$288:$F$553" display="Vega_GIRR!$C$288:$F$553" xr:uid="{00000000-0004-0000-1400-000019000000}"/>
    <hyperlink ref="F38" location="Vega_GIRR!$C$288:$F$553" display="Vega_GIRR!$C$288:$F$553" xr:uid="{00000000-0004-0000-1400-00001A000000}"/>
    <hyperlink ref="G38" location="Vega_GIRR!$C$288:$F$553" display="Vega_GIRR!$C$288:$F$553" xr:uid="{00000000-0004-0000-14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23420FE0-E1A8-423F-8503-B0A6D356DD6C}"/>
  </hyperlinks>
  <pageMargins left="0.7" right="0.7" top="0.75" bottom="0.75" header="0.3" footer="0.3"/>
  <pageSetup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9"/>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60"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1153</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1236</v>
      </c>
    </row>
    <row r="10" spans="1:5" x14ac:dyDescent="0.25">
      <c r="A10" s="18"/>
      <c r="C10" s="172"/>
      <c r="D10" s="173"/>
      <c r="E10" s="176"/>
    </row>
    <row r="11" spans="1:5" ht="63.75" customHeight="1" x14ac:dyDescent="0.25">
      <c r="A11" s="18"/>
      <c r="C11" s="172"/>
      <c r="D11" s="173"/>
      <c r="E11" s="176"/>
    </row>
    <row r="12" spans="1:5" x14ac:dyDescent="0.25">
      <c r="A12" s="18"/>
      <c r="C12" s="172"/>
      <c r="D12" s="173"/>
      <c r="E12" s="176"/>
    </row>
    <row r="13" spans="1:5" ht="163.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row>
    <row r="17" spans="3:8" x14ac:dyDescent="0.25">
      <c r="C17" s="67" t="s">
        <v>86</v>
      </c>
      <c r="D17" s="66">
        <v>0.5</v>
      </c>
      <c r="E17" s="66">
        <v>1</v>
      </c>
      <c r="F17" s="66">
        <v>3</v>
      </c>
      <c r="G17" s="66">
        <v>5</v>
      </c>
      <c r="H17" s="65">
        <v>10</v>
      </c>
    </row>
    <row r="18" spans="3:8" x14ac:dyDescent="0.25">
      <c r="C18" s="70">
        <v>0.5</v>
      </c>
      <c r="D18" s="61"/>
      <c r="E18" s="41">
        <f t="shared" ref="E18:H20" si="0">MIN(EXP(-$D$15*ABS($C18-E$17)/MIN($C18,E$17)*EXP(-$D$15*ABS($C18-E$17)/MIN($C18,E$17))),1)</f>
        <v>0.99014835025478898</v>
      </c>
      <c r="F18" s="41">
        <f t="shared" si="0"/>
        <v>0.95355185533030851</v>
      </c>
      <c r="G18" s="41">
        <f t="shared" si="0"/>
        <v>0.92103816339494327</v>
      </c>
      <c r="H18" s="41">
        <f t="shared" si="0"/>
        <v>0.85459959006811159</v>
      </c>
    </row>
    <row r="19" spans="3:8" x14ac:dyDescent="0.25">
      <c r="C19" s="70">
        <v>1</v>
      </c>
      <c r="D19" s="69">
        <f>MIN(EXP(-$D$15*ABS($C19-D$17)/MIN($C19,D$17)*EXP(-$D$15*ABS($C19-D$17)/MIN($C19,D$17))),1)</f>
        <v>0.99014835025478898</v>
      </c>
      <c r="E19" s="5"/>
      <c r="F19" s="20">
        <f t="shared" si="0"/>
        <v>0.98058693486570914</v>
      </c>
      <c r="G19" s="20">
        <f t="shared" si="0"/>
        <v>0.96229754522749589</v>
      </c>
      <c r="H19" s="20">
        <f t="shared" si="0"/>
        <v>0.92103816339494327</v>
      </c>
    </row>
    <row r="20" spans="3:8" x14ac:dyDescent="0.25">
      <c r="C20" s="70">
        <v>3</v>
      </c>
      <c r="D20" s="69">
        <f t="shared" ref="D20:G22" si="1">MIN(EXP(-$D$15*ABS($C20-D$17)/MIN($C20,D$17)*EXP(-$D$15*ABS($C20-D$17)/MIN($C20,D$17))),1)</f>
        <v>0.95355185533030851</v>
      </c>
      <c r="E20" s="20">
        <f t="shared" ref="E20" si="2">MAX(EXP(-$D$15*ABS($C20-E$17)/MIN($C20,E$17)),40%)</f>
        <v>0.98019867330675525</v>
      </c>
      <c r="F20" s="5"/>
      <c r="G20" s="20">
        <f t="shared" si="0"/>
        <v>0.99339950952594436</v>
      </c>
      <c r="H20" s="20">
        <f t="shared" si="0"/>
        <v>0.97746265581297176</v>
      </c>
    </row>
    <row r="21" spans="3:8" x14ac:dyDescent="0.25">
      <c r="C21" s="70">
        <v>5</v>
      </c>
      <c r="D21" s="69">
        <f t="shared" si="1"/>
        <v>0.92103816339494327</v>
      </c>
      <c r="E21" s="20">
        <f t="shared" si="1"/>
        <v>0.96229754522749589</v>
      </c>
      <c r="F21" s="20">
        <f t="shared" si="1"/>
        <v>0.99339950952594436</v>
      </c>
      <c r="G21" s="5"/>
      <c r="H21" s="20">
        <f>MIN(EXP(-$D$15*ABS($C21-H$17)/MIN($C21,H$17)*EXP(-$D$15*ABS($C21-H$17)/MIN($C21,H$17))),1)</f>
        <v>0.99014835025478898</v>
      </c>
    </row>
    <row r="22" spans="3:8" x14ac:dyDescent="0.25">
      <c r="C22" s="68">
        <v>10</v>
      </c>
      <c r="D22" s="69">
        <f t="shared" si="1"/>
        <v>0.85459959006811159</v>
      </c>
      <c r="E22" s="20">
        <f t="shared" si="1"/>
        <v>0.92103816339494327</v>
      </c>
      <c r="F22" s="20">
        <f t="shared" si="1"/>
        <v>0.97746265581297176</v>
      </c>
      <c r="G22" s="20">
        <f t="shared" si="1"/>
        <v>0.99014835025478898</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72">
        <f>VLOOKUP(C27,Vega_GIRR!$C$556:$F$822,4,0)^2</f>
        <v>0</v>
      </c>
    </row>
    <row r="28" spans="3:8" x14ac:dyDescent="0.25">
      <c r="C28" s="70" t="s">
        <v>62</v>
      </c>
      <c r="D28" s="73">
        <f>VLOOKUP(C28,Vega_GIRR!$C$556:$F$822,4,0)^2</f>
        <v>0</v>
      </c>
    </row>
    <row r="29" spans="3:8" x14ac:dyDescent="0.25">
      <c r="C29" s="70" t="s">
        <v>63</v>
      </c>
      <c r="D29" s="73">
        <f>VLOOKUP(C29,Vega_GIRR!$C$556:$F$822,4,0)^2</f>
        <v>0</v>
      </c>
    </row>
    <row r="30" spans="3:8" x14ac:dyDescent="0.25">
      <c r="C30" s="70" t="s">
        <v>64</v>
      </c>
      <c r="D30" s="73">
        <f>VLOOKUP(C30,Vega_GIRR!$C$556:$F$822,4,0)^2</f>
        <v>0</v>
      </c>
    </row>
    <row r="31" spans="3:8" x14ac:dyDescent="0.25">
      <c r="C31" s="68" t="s">
        <v>65</v>
      </c>
      <c r="D31" s="73">
        <f>VLOOKUP(C31,Vega_GIRR!$C$556:$F$822,4,0)^2</f>
        <v>0</v>
      </c>
    </row>
    <row r="32" spans="3:8" ht="15.75" thickBot="1" x14ac:dyDescent="0.3"/>
    <row r="33" spans="3:8" ht="30" customHeight="1" thickTop="1" thickBot="1" x14ac:dyDescent="0.3">
      <c r="C33" s="119"/>
      <c r="D33" s="122" t="s">
        <v>61</v>
      </c>
      <c r="E33" s="123" t="s">
        <v>62</v>
      </c>
      <c r="F33" s="123" t="s">
        <v>63</v>
      </c>
      <c r="G33" s="123" t="s">
        <v>64</v>
      </c>
      <c r="H33" s="123" t="s">
        <v>65</v>
      </c>
    </row>
    <row r="34" spans="3:8" ht="15.75" thickTop="1" x14ac:dyDescent="0.25">
      <c r="C34" s="70" t="s">
        <v>61</v>
      </c>
      <c r="D34" s="61"/>
      <c r="E34" s="71">
        <f>VLOOKUP($C34,Vega_GIRR!$C$556:$F$822,4,0)*VLOOKUP(E$33,Vega_GIRR!$C$556:$F$822,4,0)</f>
        <v>0</v>
      </c>
      <c r="F34" s="71">
        <f>VLOOKUP($C34,Vega_GIRR!$C$556:$F$822,4,0)*VLOOKUP(F$33,Vega_GIRR!$C$556:$F$822,4,0)</f>
        <v>0</v>
      </c>
      <c r="G34" s="71">
        <f>VLOOKUP($C34,Vega_GIRR!$C$556:$F$822,4,0)*VLOOKUP(G$33,Vega_GIRR!$C$556:$F$822,4,0)</f>
        <v>0</v>
      </c>
      <c r="H34" s="71">
        <f>VLOOKUP($C34,Vega_GIRR!$C$556:$F$822,4,0)*VLOOKUP(H$33,Vega_GIRR!$C$556:$F$822,4,0)</f>
        <v>0</v>
      </c>
    </row>
    <row r="35" spans="3:8" x14ac:dyDescent="0.25">
      <c r="C35" s="70" t="s">
        <v>62</v>
      </c>
      <c r="D35" s="73">
        <f>VLOOKUP($C35,Vega_GIRR!$C$556:$F$822,4,0)*VLOOKUP(D$33,Vega_GIRR!$C$556:$F$822,4,0)</f>
        <v>0</v>
      </c>
      <c r="E35" s="5"/>
      <c r="F35" s="14">
        <f>VLOOKUP($C35,Vega_GIRR!$C$556:$F$822,4,0)*VLOOKUP(F$33,Vega_GIRR!$C$556:$F$822,4,0)</f>
        <v>0</v>
      </c>
      <c r="G35" s="14">
        <f>VLOOKUP($C35,Vega_GIRR!$C$556:$F$822,4,0)*VLOOKUP(G$33,Vega_GIRR!$C$556:$F$822,4,0)</f>
        <v>0</v>
      </c>
      <c r="H35" s="14">
        <f>VLOOKUP($C35,Vega_GIRR!$C$556:$F$822,4,0)*VLOOKUP(H$33,Vega_GIRR!$C$556:$F$822,4,0)</f>
        <v>0</v>
      </c>
    </row>
    <row r="36" spans="3:8" x14ac:dyDescent="0.25">
      <c r="C36" s="70" t="s">
        <v>63</v>
      </c>
      <c r="D36" s="73">
        <f>VLOOKUP($C36,Vega_GIRR!$C$556:$F$822,4,0)*VLOOKUP(D$33,Vega_GIRR!$C$556:$F$822,4,0)</f>
        <v>0</v>
      </c>
      <c r="E36" s="14">
        <f>VLOOKUP($C36,Vega_GIRR!$C$556:$F$822,4,0)*VLOOKUP(E$33,Vega_GIRR!$C$556:$F$822,4,0)</f>
        <v>0</v>
      </c>
      <c r="F36" s="5"/>
      <c r="G36" s="14">
        <f>VLOOKUP($C36,Vega_GIRR!$C$556:$F$822,4,0)*VLOOKUP(G$33,Vega_GIRR!$C$556:$F$822,4,0)</f>
        <v>0</v>
      </c>
      <c r="H36" s="14">
        <f>VLOOKUP($C36,Vega_GIRR!$C$556:$F$822,4,0)*VLOOKUP(H$33,Vega_GIRR!$C$556:$F$822,4,0)</f>
        <v>0</v>
      </c>
    </row>
    <row r="37" spans="3:8" x14ac:dyDescent="0.25">
      <c r="C37" s="70" t="s">
        <v>64</v>
      </c>
      <c r="D37" s="73">
        <f>VLOOKUP($C37,Vega_GIRR!$C$556:$F$822,4,0)*VLOOKUP(D$33,Vega_GIRR!$C$556:$F$822,4,0)</f>
        <v>0</v>
      </c>
      <c r="E37" s="14">
        <f>VLOOKUP($C37,Vega_GIRR!$C$556:$F$822,4,0)*VLOOKUP(E$33,Vega_GIRR!$C$556:$F$822,4,0)</f>
        <v>0</v>
      </c>
      <c r="F37" s="14">
        <f>VLOOKUP($C37,Vega_GIRR!$C$556:$F$822,4,0)*VLOOKUP(F$33,Vega_GIRR!$C$556:$F$822,4,0)</f>
        <v>0</v>
      </c>
      <c r="G37" s="5"/>
      <c r="H37" s="14">
        <f>VLOOKUP($C37,Vega_GIRR!$C$556:$F$822,4,0)*VLOOKUP(H$33,Vega_GIRR!$C$556:$F$822,4,0)</f>
        <v>0</v>
      </c>
    </row>
    <row r="38" spans="3:8" x14ac:dyDescent="0.25">
      <c r="C38" s="68" t="s">
        <v>65</v>
      </c>
      <c r="D38" s="73">
        <f>VLOOKUP($C38,Vega_GIRR!$C$556:$F$822,4,0)*VLOOKUP(D$33,Vega_GIRR!$C$556:$F$822,4,0)</f>
        <v>0</v>
      </c>
      <c r="E38" s="14">
        <f>VLOOKUP($C38,Vega_GIRR!$C$556:$F$822,4,0)*VLOOKUP(E$33,Vega_GIRR!$C$556:$F$822,4,0)</f>
        <v>0</v>
      </c>
      <c r="F38" s="14">
        <f>VLOOKUP($C38,Vega_GIRR!$C$556:$F$822,4,0)*VLOOKUP(F$33,Vega_GIRR!$C$556:$F$822,4,0)</f>
        <v>0</v>
      </c>
      <c r="G38" s="14">
        <f>VLOOKUP($C38,Vega_GIRR!$C$556:$F$822,4,0)*VLOOKUP(G$33,Vega_GIRR!$C$556:$F$822,4,0)</f>
        <v>0</v>
      </c>
      <c r="H38" s="5"/>
    </row>
    <row r="39" spans="3:8" ht="15.75" thickBot="1" x14ac:dyDescent="0.3"/>
    <row r="40" spans="3:8" ht="30.75" customHeight="1" thickTop="1" thickBot="1" x14ac:dyDescent="0.3">
      <c r="C40" s="119"/>
      <c r="D40" s="122" t="s">
        <v>61</v>
      </c>
      <c r="E40" s="123" t="s">
        <v>62</v>
      </c>
      <c r="F40" s="123" t="s">
        <v>63</v>
      </c>
      <c r="G40" s="123" t="s">
        <v>64</v>
      </c>
      <c r="H40" s="123" t="s">
        <v>65</v>
      </c>
    </row>
    <row r="41" spans="3:8" ht="15.75" thickTop="1" x14ac:dyDescent="0.25">
      <c r="C41" s="70" t="s">
        <v>61</v>
      </c>
      <c r="D41" s="61">
        <f t="shared" ref="D41:H45" si="3">D34*D18</f>
        <v>0</v>
      </c>
      <c r="E41" s="71">
        <f t="shared" si="3"/>
        <v>0</v>
      </c>
      <c r="F41" s="71">
        <f t="shared" si="3"/>
        <v>0</v>
      </c>
      <c r="G41" s="71">
        <f t="shared" si="3"/>
        <v>0</v>
      </c>
      <c r="H41" s="71">
        <f t="shared" si="3"/>
        <v>0</v>
      </c>
    </row>
    <row r="42" spans="3:8" x14ac:dyDescent="0.25">
      <c r="C42" s="70" t="s">
        <v>62</v>
      </c>
      <c r="D42" s="73">
        <f t="shared" si="3"/>
        <v>0</v>
      </c>
      <c r="E42" s="5">
        <f t="shared" si="3"/>
        <v>0</v>
      </c>
      <c r="F42" s="14">
        <f t="shared" si="3"/>
        <v>0</v>
      </c>
      <c r="G42" s="14">
        <f t="shared" si="3"/>
        <v>0</v>
      </c>
      <c r="H42" s="14">
        <f t="shared" si="3"/>
        <v>0</v>
      </c>
    </row>
    <row r="43" spans="3:8" x14ac:dyDescent="0.25">
      <c r="C43" s="70" t="s">
        <v>63</v>
      </c>
      <c r="D43" s="73">
        <f t="shared" si="3"/>
        <v>0</v>
      </c>
      <c r="E43" s="14">
        <f t="shared" si="3"/>
        <v>0</v>
      </c>
      <c r="F43" s="5">
        <f t="shared" si="3"/>
        <v>0</v>
      </c>
      <c r="G43" s="14">
        <f t="shared" si="3"/>
        <v>0</v>
      </c>
      <c r="H43" s="14">
        <f t="shared" si="3"/>
        <v>0</v>
      </c>
    </row>
    <row r="44" spans="3:8" x14ac:dyDescent="0.25">
      <c r="C44" s="70" t="s">
        <v>64</v>
      </c>
      <c r="D44" s="73">
        <f t="shared" si="3"/>
        <v>0</v>
      </c>
      <c r="E44" s="14">
        <f t="shared" si="3"/>
        <v>0</v>
      </c>
      <c r="F44" s="14">
        <f t="shared" si="3"/>
        <v>0</v>
      </c>
      <c r="G44" s="5">
        <f t="shared" si="3"/>
        <v>0</v>
      </c>
      <c r="H44" s="14">
        <f t="shared" si="3"/>
        <v>0</v>
      </c>
    </row>
    <row r="45" spans="3:8" x14ac:dyDescent="0.25">
      <c r="C45" s="68" t="s">
        <v>65</v>
      </c>
      <c r="D45" s="73">
        <f t="shared" si="3"/>
        <v>0</v>
      </c>
      <c r="E45" s="14">
        <f t="shared" si="3"/>
        <v>0</v>
      </c>
      <c r="F45" s="14">
        <f t="shared" si="3"/>
        <v>0</v>
      </c>
      <c r="G45" s="14">
        <f t="shared" si="3"/>
        <v>0</v>
      </c>
      <c r="H45" s="5">
        <f t="shared" si="3"/>
        <v>0</v>
      </c>
    </row>
  </sheetData>
  <mergeCells count="2">
    <mergeCell ref="C9:D14"/>
    <mergeCell ref="E9:E15"/>
  </mergeCells>
  <hyperlinks>
    <hyperlink ref="A3" location="'Vega_GIRR_USD'!A1" display="'Vega_GIRR_USD'!A1" xr:uid="{00000000-0004-0000-1500-000000000000}"/>
    <hyperlink ref="A5" location="'Vega_GIRR_JPY'!A1" display="'Vega_GIRR_JPY'!A1" xr:uid="{00000000-0004-0000-1500-000001000000}"/>
    <hyperlink ref="A4" location="Bucket!A1" display="One level Up" xr:uid="{00000000-0004-0000-1500-000002000000}"/>
    <hyperlink ref="D27" location="Vega_GIRR!$C$556:$F$822" display="Vega_GIRR!$C$556:$F$822" xr:uid="{00000000-0004-0000-1500-000003000000}"/>
    <hyperlink ref="D28" location="Vega_GIRR!$C$556:$F$822" display="Vega_GIRR!$C$556:$F$822" xr:uid="{00000000-0004-0000-1500-000004000000}"/>
    <hyperlink ref="D29" location="Vega_GIRR!$C$556:$F$822" display="Vega_GIRR!$C$556:$F$822" xr:uid="{00000000-0004-0000-1500-000005000000}"/>
    <hyperlink ref="D30" location="Vega_GIRR!$C$556:$F$822" display="Vega_GIRR!$C$556:$F$822" xr:uid="{00000000-0004-0000-1500-000006000000}"/>
    <hyperlink ref="D31" location="Vega_GIRR!$C$556:$F$822" display="Vega_GIRR!$C$556:$F$822" xr:uid="{00000000-0004-0000-1500-000007000000}"/>
    <hyperlink ref="E34" location="Vega_GIRR!$C$556:$F$822" display="Vega_GIRR!$C$556:$F$822" xr:uid="{00000000-0004-0000-1500-000008000000}"/>
    <hyperlink ref="F34" location="Vega_GIRR!$C$556:$F$822" display="Vega_GIRR!$C$556:$F$822" xr:uid="{00000000-0004-0000-1500-000009000000}"/>
    <hyperlink ref="G34" location="Vega_GIRR!$C$556:$F$822" display="Vega_GIRR!$C$556:$F$822" xr:uid="{00000000-0004-0000-1500-00000A000000}"/>
    <hyperlink ref="H34" location="Vega_GIRR!$C$556:$F$822" display="Vega_GIRR!$C$556:$F$822" xr:uid="{00000000-0004-0000-1500-00000B000000}"/>
    <hyperlink ref="D35" location="Vega_GIRR!$C$556:$F$822" display="Vega_GIRR!$C$556:$F$822" xr:uid="{00000000-0004-0000-1500-00000C000000}"/>
    <hyperlink ref="F35" location="Vega_GIRR!$C$556:$F$822" display="Vega_GIRR!$C$556:$F$822" xr:uid="{00000000-0004-0000-1500-00000D000000}"/>
    <hyperlink ref="G35" location="Vega_GIRR!$C$556:$F$822" display="Vega_GIRR!$C$556:$F$822" xr:uid="{00000000-0004-0000-1500-00000E000000}"/>
    <hyperlink ref="H35" location="Vega_GIRR!$C$556:$F$822" display="Vega_GIRR!$C$556:$F$822" xr:uid="{00000000-0004-0000-1500-00000F000000}"/>
    <hyperlink ref="D36" location="Vega_GIRR!$C$556:$F$822" display="Vega_GIRR!$C$556:$F$822" xr:uid="{00000000-0004-0000-1500-000010000000}"/>
    <hyperlink ref="E36" location="Vega_GIRR!$C$556:$F$822" display="Vega_GIRR!$C$556:$F$822" xr:uid="{00000000-0004-0000-1500-000011000000}"/>
    <hyperlink ref="G36" location="Vega_GIRR!$C$556:$F$822" display="Vega_GIRR!$C$556:$F$822" xr:uid="{00000000-0004-0000-1500-000012000000}"/>
    <hyperlink ref="H36" location="Vega_GIRR!$C$556:$F$822" display="Vega_GIRR!$C$556:$F$822" xr:uid="{00000000-0004-0000-1500-000013000000}"/>
    <hyperlink ref="D37" location="Vega_GIRR!$C$556:$F$822" display="Vega_GIRR!$C$556:$F$822" xr:uid="{00000000-0004-0000-1500-000014000000}"/>
    <hyperlink ref="E37" location="Vega_GIRR!$C$556:$F$822" display="Vega_GIRR!$C$556:$F$822" xr:uid="{00000000-0004-0000-1500-000015000000}"/>
    <hyperlink ref="F37" location="Vega_GIRR!$C$556:$F$822" display="Vega_GIRR!$C$556:$F$822" xr:uid="{00000000-0004-0000-1500-000016000000}"/>
    <hyperlink ref="H37" location="Vega_GIRR!$C$556:$F$822" display="Vega_GIRR!$C$556:$F$822" xr:uid="{00000000-0004-0000-1500-000017000000}"/>
    <hyperlink ref="D38" location="Vega_GIRR!$C$556:$F$822" display="Vega_GIRR!$C$556:$F$822" xr:uid="{00000000-0004-0000-1500-000018000000}"/>
    <hyperlink ref="E38" location="Vega_GIRR!$C$556:$F$822" display="Vega_GIRR!$C$556:$F$822" xr:uid="{00000000-0004-0000-1500-000019000000}"/>
    <hyperlink ref="F38" location="Vega_GIRR!$C$556:$F$822" display="Vega_GIRR!$C$556:$F$822" xr:uid="{00000000-0004-0000-1500-00001A000000}"/>
    <hyperlink ref="G38" location="Vega_GIRR!$C$556:$F$822" display="Vega_GIRR!$C$556:$F$822" xr:uid="{00000000-0004-0000-15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9A5A7D22-28F1-4DDA-B235-BD2C5D9A448F}"/>
  </hyperlinks>
  <pageMargins left="0.7" right="0.7" top="0.75" bottom="0.75" header="0.3" footer="0.3"/>
  <pageSetup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0"/>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60.14062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1152</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ht="52.5" customHeight="1" x14ac:dyDescent="0.25">
      <c r="A9" s="18"/>
      <c r="C9" s="172"/>
      <c r="D9" s="173"/>
      <c r="E9" s="171" t="s">
        <v>1236</v>
      </c>
    </row>
    <row r="10" spans="1:5" ht="57" customHeight="1" x14ac:dyDescent="0.25">
      <c r="A10" s="18"/>
      <c r="C10" s="172"/>
      <c r="D10" s="173"/>
      <c r="E10" s="176"/>
    </row>
    <row r="11" spans="1:5" ht="75" customHeight="1" x14ac:dyDescent="0.25">
      <c r="A11" s="18"/>
      <c r="C11" s="172"/>
      <c r="D11" s="173"/>
      <c r="E11" s="176"/>
    </row>
    <row r="12" spans="1:5" ht="66" customHeight="1" x14ac:dyDescent="0.25">
      <c r="A12" s="18"/>
      <c r="C12" s="172"/>
      <c r="D12" s="173"/>
      <c r="E12" s="176"/>
    </row>
    <row r="13" spans="1:5" ht="21.7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row>
    <row r="17" spans="3:8" x14ac:dyDescent="0.25">
      <c r="C17" s="67" t="s">
        <v>86</v>
      </c>
      <c r="D17" s="66">
        <v>0.5</v>
      </c>
      <c r="E17" s="66">
        <v>1</v>
      </c>
      <c r="F17" s="66">
        <v>3</v>
      </c>
      <c r="G17" s="66">
        <v>5</v>
      </c>
      <c r="H17" s="65">
        <v>10</v>
      </c>
    </row>
    <row r="18" spans="3:8" x14ac:dyDescent="0.25">
      <c r="C18" s="70">
        <v>0.5</v>
      </c>
      <c r="D18" s="61"/>
      <c r="E18" s="41">
        <f t="shared" ref="E18:H20" si="0">MIN(EXP(-$D$15*ABS($C18-E$17)/MIN($C18,E$17)*EXP(-$D$15*ABS($C18-E$17)/MIN($C18,E$17))),1)</f>
        <v>0.99014835025478898</v>
      </c>
      <c r="F18" s="41">
        <f t="shared" si="0"/>
        <v>0.95355185533030851</v>
      </c>
      <c r="G18" s="41">
        <f t="shared" si="0"/>
        <v>0.92103816339494327</v>
      </c>
      <c r="H18" s="41">
        <f t="shared" si="0"/>
        <v>0.85459959006811159</v>
      </c>
    </row>
    <row r="19" spans="3:8" x14ac:dyDescent="0.25">
      <c r="C19" s="70">
        <v>1</v>
      </c>
      <c r="D19" s="69">
        <f>MIN(EXP(-$D$15*ABS($C19-D$17)/MIN($C19,D$17)*EXP(-$D$15*ABS($C19-D$17)/MIN($C19,D$17))),1)</f>
        <v>0.99014835025478898</v>
      </c>
      <c r="E19" s="5"/>
      <c r="F19" s="20">
        <f t="shared" si="0"/>
        <v>0.98058693486570914</v>
      </c>
      <c r="G19" s="20">
        <f t="shared" si="0"/>
        <v>0.96229754522749589</v>
      </c>
      <c r="H19" s="20">
        <f t="shared" si="0"/>
        <v>0.92103816339494327</v>
      </c>
    </row>
    <row r="20" spans="3:8" x14ac:dyDescent="0.25">
      <c r="C20" s="70">
        <v>3</v>
      </c>
      <c r="D20" s="69">
        <f t="shared" ref="D20:G22" si="1">MIN(EXP(-$D$15*ABS($C20-D$17)/MIN($C20,D$17)*EXP(-$D$15*ABS($C20-D$17)/MIN($C20,D$17))),1)</f>
        <v>0.95355185533030851</v>
      </c>
      <c r="E20" s="20">
        <f t="shared" ref="E20" si="2">MAX(EXP(-$D$15*ABS($C20-E$17)/MIN($C20,E$17)),40%)</f>
        <v>0.98019867330675525</v>
      </c>
      <c r="F20" s="5"/>
      <c r="G20" s="20">
        <f t="shared" si="0"/>
        <v>0.99339950952594436</v>
      </c>
      <c r="H20" s="20">
        <f t="shared" si="0"/>
        <v>0.97746265581297176</v>
      </c>
    </row>
    <row r="21" spans="3:8" x14ac:dyDescent="0.25">
      <c r="C21" s="70">
        <v>5</v>
      </c>
      <c r="D21" s="69">
        <f t="shared" si="1"/>
        <v>0.92103816339494327</v>
      </c>
      <c r="E21" s="20">
        <f t="shared" si="1"/>
        <v>0.96229754522749589</v>
      </c>
      <c r="F21" s="20">
        <f t="shared" si="1"/>
        <v>0.99339950952594436</v>
      </c>
      <c r="G21" s="5"/>
      <c r="H21" s="20">
        <f>MIN(EXP(-$D$15*ABS($C21-H$17)/MIN($C21,H$17)*EXP(-$D$15*ABS($C21-H$17)/MIN($C21,H$17))),1)</f>
        <v>0.99014835025478898</v>
      </c>
    </row>
    <row r="22" spans="3:8" x14ac:dyDescent="0.25">
      <c r="C22" s="68">
        <v>10</v>
      </c>
      <c r="D22" s="69">
        <f t="shared" si="1"/>
        <v>0.85459959006811159</v>
      </c>
      <c r="E22" s="20">
        <f t="shared" si="1"/>
        <v>0.92103816339494327</v>
      </c>
      <c r="F22" s="20">
        <f t="shared" si="1"/>
        <v>0.97746265581297176</v>
      </c>
      <c r="G22" s="20">
        <f t="shared" si="1"/>
        <v>0.99014835025478898</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72">
        <f>VLOOKUP(C27,Vega_GIRR!$C$824:$F$1090,4,0)^2</f>
        <v>0</v>
      </c>
    </row>
    <row r="28" spans="3:8" x14ac:dyDescent="0.25">
      <c r="C28" s="70" t="s">
        <v>62</v>
      </c>
      <c r="D28" s="73">
        <f>VLOOKUP(C28,Vega_GIRR!$C$824:$F$1090,4,0)^2</f>
        <v>0</v>
      </c>
    </row>
    <row r="29" spans="3:8" x14ac:dyDescent="0.25">
      <c r="C29" s="70" t="s">
        <v>63</v>
      </c>
      <c r="D29" s="73">
        <f>VLOOKUP(C29,Vega_GIRR!$C$824:$F$1090,4,0)^2</f>
        <v>0</v>
      </c>
    </row>
    <row r="30" spans="3:8" x14ac:dyDescent="0.25">
      <c r="C30" s="70" t="s">
        <v>64</v>
      </c>
      <c r="D30" s="73">
        <f>VLOOKUP(C30,Vega_GIRR!$C$824:$F$1090,4,0)^2</f>
        <v>0</v>
      </c>
    </row>
    <row r="31" spans="3:8" x14ac:dyDescent="0.25">
      <c r="C31" s="68" t="s">
        <v>65</v>
      </c>
      <c r="D31" s="73">
        <f>VLOOKUP(C31,Vega_GIRR!$C$824:$F$1090,4,0)^2</f>
        <v>0</v>
      </c>
    </row>
    <row r="32" spans="3:8" ht="15.75" thickBot="1" x14ac:dyDescent="0.3"/>
    <row r="33" spans="3:8" ht="30" customHeight="1" thickTop="1" thickBot="1" x14ac:dyDescent="0.3">
      <c r="C33" s="119"/>
      <c r="D33" s="122" t="s">
        <v>61</v>
      </c>
      <c r="E33" s="123" t="s">
        <v>62</v>
      </c>
      <c r="F33" s="123" t="s">
        <v>63</v>
      </c>
      <c r="G33" s="123" t="s">
        <v>64</v>
      </c>
      <c r="H33" s="123" t="s">
        <v>65</v>
      </c>
    </row>
    <row r="34" spans="3:8" ht="15.75" thickTop="1" x14ac:dyDescent="0.25">
      <c r="C34" s="70" t="s">
        <v>61</v>
      </c>
      <c r="D34" s="61"/>
      <c r="E34" s="71">
        <f>VLOOKUP($C34,Vega_GIRR!$C$824:$F$1090,4,0)*VLOOKUP(E$33,Vega_GIRR!$C$824:$F$1090,4,0)</f>
        <v>0</v>
      </c>
      <c r="F34" s="71">
        <f>VLOOKUP($C34,Vega_GIRR!$C$824:$F$1090,4,0)*VLOOKUP(F$33,Vega_GIRR!$C$824:$F$1090,4,0)</f>
        <v>0</v>
      </c>
      <c r="G34" s="71">
        <f>VLOOKUP($C34,Vega_GIRR!$C$824:$F$1090,4,0)*VLOOKUP(G$33,Vega_GIRR!$C$824:$F$1090,4,0)</f>
        <v>0</v>
      </c>
      <c r="H34" s="71">
        <f>VLOOKUP($C34,Vega_GIRR!$C$824:$F$1090,4,0)*VLOOKUP(H$33,Vega_GIRR!$C$824:$F$1090,4,0)</f>
        <v>0</v>
      </c>
    </row>
    <row r="35" spans="3:8" x14ac:dyDescent="0.25">
      <c r="C35" s="70" t="s">
        <v>62</v>
      </c>
      <c r="D35" s="73">
        <f>VLOOKUP($C35,Vega_GIRR!$C$824:$F$1090,4,0)*VLOOKUP(D$33,Vega_GIRR!$C$824:$F$1090,4,0)</f>
        <v>0</v>
      </c>
      <c r="E35" s="5"/>
      <c r="F35" s="14">
        <f>VLOOKUP($C35,Vega_GIRR!$C$824:$F$1090,4,0)*VLOOKUP(F$33,Vega_GIRR!$C$824:$F$1090,4,0)</f>
        <v>0</v>
      </c>
      <c r="G35" s="14">
        <f>VLOOKUP($C35,Vega_GIRR!$C$824:$F$1090,4,0)*VLOOKUP(G$33,Vega_GIRR!$C$824:$F$1090,4,0)</f>
        <v>0</v>
      </c>
      <c r="H35" s="14">
        <f>VLOOKUP($C35,Vega_GIRR!$C$824:$F$1090,4,0)*VLOOKUP(H$33,Vega_GIRR!$C$824:$F$1090,4,0)</f>
        <v>0</v>
      </c>
    </row>
    <row r="36" spans="3:8" x14ac:dyDescent="0.25">
      <c r="C36" s="70" t="s">
        <v>63</v>
      </c>
      <c r="D36" s="73">
        <f>VLOOKUP($C36,Vega_GIRR!$C$824:$F$1090,4,0)*VLOOKUP(D$33,Vega_GIRR!$C$824:$F$1090,4,0)</f>
        <v>0</v>
      </c>
      <c r="E36" s="14">
        <f>VLOOKUP($C36,Vega_GIRR!$C$824:$F$1090,4,0)*VLOOKUP(E$33,Vega_GIRR!$C$824:$F$1090,4,0)</f>
        <v>0</v>
      </c>
      <c r="F36" s="5"/>
      <c r="G36" s="14">
        <f>VLOOKUP($C36,Vega_GIRR!$C$824:$F$1090,4,0)*VLOOKUP(G$33,Vega_GIRR!$C$824:$F$1090,4,0)</f>
        <v>0</v>
      </c>
      <c r="H36" s="14">
        <f>VLOOKUP($C36,Vega_GIRR!$C$824:$F$1090,4,0)*VLOOKUP(H$33,Vega_GIRR!$C$824:$F$1090,4,0)</f>
        <v>0</v>
      </c>
    </row>
    <row r="37" spans="3:8" x14ac:dyDescent="0.25">
      <c r="C37" s="70" t="s">
        <v>64</v>
      </c>
      <c r="D37" s="73">
        <f>VLOOKUP($C37,Vega_GIRR!$C$824:$F$1090,4,0)*VLOOKUP(D$33,Vega_GIRR!$C$824:$F$1090,4,0)</f>
        <v>0</v>
      </c>
      <c r="E37" s="14">
        <f>VLOOKUP($C37,Vega_GIRR!$C$824:$F$1090,4,0)*VLOOKUP(E$33,Vega_GIRR!$C$824:$F$1090,4,0)</f>
        <v>0</v>
      </c>
      <c r="F37" s="14">
        <f>VLOOKUP($C37,Vega_GIRR!$C$824:$F$1090,4,0)*VLOOKUP(F$33,Vega_GIRR!$C$824:$F$1090,4,0)</f>
        <v>0</v>
      </c>
      <c r="G37" s="5"/>
      <c r="H37" s="14">
        <f>VLOOKUP($C37,Vega_GIRR!$C$824:$F$1090,4,0)*VLOOKUP(H$33,Vega_GIRR!$C$824:$F$1090,4,0)</f>
        <v>0</v>
      </c>
    </row>
    <row r="38" spans="3:8" x14ac:dyDescent="0.25">
      <c r="C38" s="68" t="s">
        <v>65</v>
      </c>
      <c r="D38" s="73">
        <f>VLOOKUP($C38,Vega_GIRR!$C$824:$F$1090,4,0)*VLOOKUP(D$33,Vega_GIRR!$C$824:$F$1090,4,0)</f>
        <v>0</v>
      </c>
      <c r="E38" s="14">
        <f>VLOOKUP($C38,Vega_GIRR!$C$824:$F$1090,4,0)*VLOOKUP(E$33,Vega_GIRR!$C$824:$F$1090,4,0)</f>
        <v>0</v>
      </c>
      <c r="F38" s="14">
        <f>VLOOKUP($C38,Vega_GIRR!$C$824:$F$1090,4,0)*VLOOKUP(F$33,Vega_GIRR!$C$824:$F$1090,4,0)</f>
        <v>0</v>
      </c>
      <c r="G38" s="14">
        <f>VLOOKUP($C38,Vega_GIRR!$C$824:$F$1090,4,0)*VLOOKUP(G$33,Vega_GIRR!$C$824:$F$1090,4,0)</f>
        <v>0</v>
      </c>
      <c r="H38" s="5"/>
    </row>
    <row r="39" spans="3:8" ht="15.75" thickBot="1" x14ac:dyDescent="0.3"/>
    <row r="40" spans="3:8" ht="30.75" customHeight="1" thickTop="1" thickBot="1" x14ac:dyDescent="0.3">
      <c r="C40" s="119"/>
      <c r="D40" s="122" t="s">
        <v>61</v>
      </c>
      <c r="E40" s="123" t="s">
        <v>62</v>
      </c>
      <c r="F40" s="123" t="s">
        <v>63</v>
      </c>
      <c r="G40" s="123" t="s">
        <v>64</v>
      </c>
      <c r="H40" s="123" t="s">
        <v>65</v>
      </c>
    </row>
    <row r="41" spans="3:8" ht="15.75" thickTop="1" x14ac:dyDescent="0.25">
      <c r="C41" s="70" t="s">
        <v>61</v>
      </c>
      <c r="D41" s="61">
        <f t="shared" ref="D41:H45" si="3">D34*D18</f>
        <v>0</v>
      </c>
      <c r="E41" s="71">
        <f t="shared" si="3"/>
        <v>0</v>
      </c>
      <c r="F41" s="71">
        <f t="shared" si="3"/>
        <v>0</v>
      </c>
      <c r="G41" s="71">
        <f t="shared" si="3"/>
        <v>0</v>
      </c>
      <c r="H41" s="71">
        <f t="shared" si="3"/>
        <v>0</v>
      </c>
    </row>
    <row r="42" spans="3:8" x14ac:dyDescent="0.25">
      <c r="C42" s="70" t="s">
        <v>62</v>
      </c>
      <c r="D42" s="73">
        <f t="shared" si="3"/>
        <v>0</v>
      </c>
      <c r="E42" s="5">
        <f t="shared" si="3"/>
        <v>0</v>
      </c>
      <c r="F42" s="14">
        <f t="shared" si="3"/>
        <v>0</v>
      </c>
      <c r="G42" s="14">
        <f t="shared" si="3"/>
        <v>0</v>
      </c>
      <c r="H42" s="14">
        <f t="shared" si="3"/>
        <v>0</v>
      </c>
    </row>
    <row r="43" spans="3:8" x14ac:dyDescent="0.25">
      <c r="C43" s="70" t="s">
        <v>63</v>
      </c>
      <c r="D43" s="73">
        <f t="shared" si="3"/>
        <v>0</v>
      </c>
      <c r="E43" s="14">
        <f t="shared" si="3"/>
        <v>0</v>
      </c>
      <c r="F43" s="5">
        <f t="shared" si="3"/>
        <v>0</v>
      </c>
      <c r="G43" s="14">
        <f t="shared" si="3"/>
        <v>0</v>
      </c>
      <c r="H43" s="14">
        <f t="shared" si="3"/>
        <v>0</v>
      </c>
    </row>
    <row r="44" spans="3:8" x14ac:dyDescent="0.25">
      <c r="C44" s="70" t="s">
        <v>64</v>
      </c>
      <c r="D44" s="73">
        <f t="shared" si="3"/>
        <v>0</v>
      </c>
      <c r="E44" s="14">
        <f t="shared" si="3"/>
        <v>0</v>
      </c>
      <c r="F44" s="14">
        <f t="shared" si="3"/>
        <v>0</v>
      </c>
      <c r="G44" s="5">
        <f t="shared" si="3"/>
        <v>0</v>
      </c>
      <c r="H44" s="14">
        <f t="shared" si="3"/>
        <v>0</v>
      </c>
    </row>
    <row r="45" spans="3:8" x14ac:dyDescent="0.25">
      <c r="C45" s="68" t="s">
        <v>65</v>
      </c>
      <c r="D45" s="73">
        <f t="shared" si="3"/>
        <v>0</v>
      </c>
      <c r="E45" s="14">
        <f t="shared" si="3"/>
        <v>0</v>
      </c>
      <c r="F45" s="14">
        <f t="shared" si="3"/>
        <v>0</v>
      </c>
      <c r="G45" s="14">
        <f t="shared" si="3"/>
        <v>0</v>
      </c>
      <c r="H45" s="5">
        <f t="shared" si="3"/>
        <v>0</v>
      </c>
    </row>
  </sheetData>
  <mergeCells count="2">
    <mergeCell ref="C9:D14"/>
    <mergeCell ref="E9:E15"/>
  </mergeCells>
  <hyperlinks>
    <hyperlink ref="A3" location="'Vega_GIRR_GBP'!A1" display="'Vega_GIRR_GBP'!A1" xr:uid="{00000000-0004-0000-1600-000000000000}"/>
    <hyperlink ref="A4" location="Bucket!A1" display="Bucket!A1" xr:uid="{00000000-0004-0000-1600-000001000000}"/>
    <hyperlink ref="A5" location="'Vega_GIRR_AUD'!A1" display="'Vega_GIRR_AUD'!A1" xr:uid="{00000000-0004-0000-1600-000002000000}"/>
    <hyperlink ref="D27" location="Vega_GIRR!$C$824:$F$1090" display="Vega_GIRR!$C$824:$F$1090" xr:uid="{00000000-0004-0000-1600-000003000000}"/>
    <hyperlink ref="D28" location="Vega_GIRR!$C$824:$F$1090" display="Vega_GIRR!$C$824:$F$1090" xr:uid="{00000000-0004-0000-1600-000004000000}"/>
    <hyperlink ref="D29" location="Vega_GIRR!$C$824:$F$1090" display="Vega_GIRR!$C$824:$F$1090" xr:uid="{00000000-0004-0000-1600-000005000000}"/>
    <hyperlink ref="D30" location="Vega_GIRR!$C$824:$F$1090" display="Vega_GIRR!$C$824:$F$1090" xr:uid="{00000000-0004-0000-1600-000006000000}"/>
    <hyperlink ref="D31" location="Vega_GIRR!$C$824:$F$1090" display="Vega_GIRR!$C$824:$F$1090" xr:uid="{00000000-0004-0000-1600-000007000000}"/>
    <hyperlink ref="E34" location="Vega_GIRR!$C$824:$F$1090" display="Vega_GIRR!$C$824:$F$1090" xr:uid="{00000000-0004-0000-1600-000008000000}"/>
    <hyperlink ref="F34" location="Vega_GIRR!$C$824:$F$1090" display="Vega_GIRR!$C$824:$F$1090" xr:uid="{00000000-0004-0000-1600-000009000000}"/>
    <hyperlink ref="G34" location="Vega_GIRR!$C$824:$F$1090" display="Vega_GIRR!$C$824:$F$1090" xr:uid="{00000000-0004-0000-1600-00000A000000}"/>
    <hyperlink ref="H34" location="Vega_GIRR!$C$824:$F$1090" display="Vega_GIRR!$C$824:$F$1090" xr:uid="{00000000-0004-0000-1600-00000B000000}"/>
    <hyperlink ref="D35" location="Vega_GIRR!$C$824:$F$1090" display="Vega_GIRR!$C$824:$F$1090" xr:uid="{00000000-0004-0000-1600-00000C000000}"/>
    <hyperlink ref="F35" location="Vega_GIRR!$C$824:$F$1090" display="Vega_GIRR!$C$824:$F$1090" xr:uid="{00000000-0004-0000-1600-00000D000000}"/>
    <hyperlink ref="G35" location="Vega_GIRR!$C$824:$F$1090" display="Vega_GIRR!$C$824:$F$1090" xr:uid="{00000000-0004-0000-1600-00000E000000}"/>
    <hyperlink ref="H35" location="Vega_GIRR!$C$824:$F$1090" display="Vega_GIRR!$C$824:$F$1090" xr:uid="{00000000-0004-0000-1600-00000F000000}"/>
    <hyperlink ref="D36" location="Vega_GIRR!$C$824:$F$1090" display="Vega_GIRR!$C$824:$F$1090" xr:uid="{00000000-0004-0000-1600-000010000000}"/>
    <hyperlink ref="E36" location="Vega_GIRR!$C$824:$F$1090" display="Vega_GIRR!$C$824:$F$1090" xr:uid="{00000000-0004-0000-1600-000011000000}"/>
    <hyperlink ref="G36" location="Vega_GIRR!$C$824:$F$1090" display="Vega_GIRR!$C$824:$F$1090" xr:uid="{00000000-0004-0000-1600-000012000000}"/>
    <hyperlink ref="H36" location="Vega_GIRR!$C$824:$F$1090" display="Vega_GIRR!$C$824:$F$1090" xr:uid="{00000000-0004-0000-1600-000013000000}"/>
    <hyperlink ref="D37" location="Vega_GIRR!$C$824:$F$1090" display="Vega_GIRR!$C$824:$F$1090" xr:uid="{00000000-0004-0000-1600-000014000000}"/>
    <hyperlink ref="E37" location="Vega_GIRR!$C$824:$F$1090" display="Vega_GIRR!$C$824:$F$1090" xr:uid="{00000000-0004-0000-1600-000015000000}"/>
    <hyperlink ref="F37" location="Vega_GIRR!$C$824:$F$1090" display="Vega_GIRR!$C$824:$F$1090" xr:uid="{00000000-0004-0000-1600-000016000000}"/>
    <hyperlink ref="H37" location="Vega_GIRR!$C$824:$F$1090" display="Vega_GIRR!$C$824:$F$1090" xr:uid="{00000000-0004-0000-1600-000017000000}"/>
    <hyperlink ref="D38" location="Vega_GIRR!$C$824:$F$1090" display="Vega_GIRR!$C$824:$F$1090" xr:uid="{00000000-0004-0000-1600-000018000000}"/>
    <hyperlink ref="E38" location="Vega_GIRR!$C$824:$F$1090" display="Vega_GIRR!$C$824:$F$1090" xr:uid="{00000000-0004-0000-1600-000019000000}"/>
    <hyperlink ref="F38" location="Vega_GIRR!$C$824:$F$1090" display="Vega_GIRR!$C$824:$F$1090" xr:uid="{00000000-0004-0000-1600-00001A000000}"/>
    <hyperlink ref="G38" location="Vega_GIRR!$C$824:$F$1090" display="Vega_GIRR!$C$824:$F$1090" xr:uid="{00000000-0004-0000-16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32EEBDA4-3747-4872-B304-8EC3CC710728}"/>
  </hyperlinks>
  <pageMargins left="0.7" right="0.7" top="0.75" bottom="0.75" header="0.3" footer="0.3"/>
  <pageSetup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1"/>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60.2851562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1151</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1236</v>
      </c>
    </row>
    <row r="10" spans="1:5" ht="78" customHeight="1" x14ac:dyDescent="0.25">
      <c r="A10" s="18"/>
      <c r="C10" s="172"/>
      <c r="D10" s="173"/>
      <c r="E10" s="176"/>
    </row>
    <row r="11" spans="1:5" x14ac:dyDescent="0.25">
      <c r="A11" s="18"/>
      <c r="C11" s="172"/>
      <c r="D11" s="173"/>
      <c r="E11" s="176"/>
    </row>
    <row r="12" spans="1:5" ht="98.25" customHeight="1" x14ac:dyDescent="0.25">
      <c r="A12" s="18"/>
      <c r="C12" s="172"/>
      <c r="D12" s="173"/>
      <c r="E12" s="176"/>
    </row>
    <row r="13" spans="1:5" ht="71.2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t="s">
        <v>69</v>
      </c>
    </row>
    <row r="17" spans="3:8" x14ac:dyDescent="0.25">
      <c r="C17" s="67" t="s">
        <v>86</v>
      </c>
      <c r="D17" s="66">
        <v>0.5</v>
      </c>
      <c r="E17" s="66">
        <v>1</v>
      </c>
      <c r="F17" s="66">
        <v>3</v>
      </c>
      <c r="G17" s="66">
        <v>5</v>
      </c>
      <c r="H17" s="65">
        <v>10</v>
      </c>
    </row>
    <row r="18" spans="3:8" x14ac:dyDescent="0.25">
      <c r="C18" s="70">
        <v>0.5</v>
      </c>
      <c r="D18" s="61"/>
      <c r="E18" s="41">
        <f t="shared" ref="E18:H20" si="0">MIN(EXP(-$D$15*ABS($C18-E$17)/MIN($C18,E$17)*EXP(-$D$15*ABS($C18-E$17)/MIN($C18,E$17))),1)</f>
        <v>0.99014835025478898</v>
      </c>
      <c r="F18" s="41">
        <f t="shared" si="0"/>
        <v>0.95355185533030851</v>
      </c>
      <c r="G18" s="41">
        <f t="shared" si="0"/>
        <v>0.92103816339494327</v>
      </c>
      <c r="H18" s="41">
        <f t="shared" si="0"/>
        <v>0.85459959006811159</v>
      </c>
    </row>
    <row r="19" spans="3:8" x14ac:dyDescent="0.25">
      <c r="C19" s="70">
        <v>1</v>
      </c>
      <c r="D19" s="69">
        <f>MIN(EXP(-$D$15*ABS($C19-D$17)/MIN($C19,D$17)*EXP(-$D$15*ABS($C19-D$17)/MIN($C19,D$17))),1)</f>
        <v>0.99014835025478898</v>
      </c>
      <c r="E19" s="5"/>
      <c r="F19" s="20">
        <f t="shared" si="0"/>
        <v>0.98058693486570914</v>
      </c>
      <c r="G19" s="20">
        <f t="shared" si="0"/>
        <v>0.96229754522749589</v>
      </c>
      <c r="H19" s="20">
        <f t="shared" si="0"/>
        <v>0.92103816339494327</v>
      </c>
    </row>
    <row r="20" spans="3:8" x14ac:dyDescent="0.25">
      <c r="C20" s="70">
        <v>3</v>
      </c>
      <c r="D20" s="69">
        <f t="shared" ref="D20:G22" si="1">MIN(EXP(-$D$15*ABS($C20-D$17)/MIN($C20,D$17)*EXP(-$D$15*ABS($C20-D$17)/MIN($C20,D$17))),1)</f>
        <v>0.95355185533030851</v>
      </c>
      <c r="E20" s="20">
        <f t="shared" ref="E20" si="2">MAX(EXP(-$D$15*ABS($C20-E$17)/MIN($C20,E$17)),40%)</f>
        <v>0.98019867330675525</v>
      </c>
      <c r="F20" s="5"/>
      <c r="G20" s="20">
        <f t="shared" si="0"/>
        <v>0.99339950952594436</v>
      </c>
      <c r="H20" s="20">
        <f t="shared" si="0"/>
        <v>0.97746265581297176</v>
      </c>
    </row>
    <row r="21" spans="3:8" x14ac:dyDescent="0.25">
      <c r="C21" s="70">
        <v>5</v>
      </c>
      <c r="D21" s="69">
        <f t="shared" si="1"/>
        <v>0.92103816339494327</v>
      </c>
      <c r="E21" s="20">
        <f t="shared" si="1"/>
        <v>0.96229754522749589</v>
      </c>
      <c r="F21" s="20">
        <f t="shared" si="1"/>
        <v>0.99339950952594436</v>
      </c>
      <c r="G21" s="5"/>
      <c r="H21" s="20">
        <f>MIN(EXP(-$D$15*ABS($C21-H$17)/MIN($C21,H$17)*EXP(-$D$15*ABS($C21-H$17)/MIN($C21,H$17))),1)</f>
        <v>0.99014835025478898</v>
      </c>
    </row>
    <row r="22" spans="3:8" x14ac:dyDescent="0.25">
      <c r="C22" s="68">
        <v>10</v>
      </c>
      <c r="D22" s="69">
        <f t="shared" si="1"/>
        <v>0.85459959006811159</v>
      </c>
      <c r="E22" s="20">
        <f t="shared" si="1"/>
        <v>0.92103816339494327</v>
      </c>
      <c r="F22" s="20">
        <f t="shared" si="1"/>
        <v>0.97746265581297176</v>
      </c>
      <c r="G22" s="20">
        <f t="shared" si="1"/>
        <v>0.99014835025478898</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72">
        <f>VLOOKUP(C27,Vega_GIRR!$C$1092:$F$1358,4,0)^2</f>
        <v>0</v>
      </c>
    </row>
    <row r="28" spans="3:8" x14ac:dyDescent="0.25">
      <c r="C28" s="70" t="s">
        <v>62</v>
      </c>
      <c r="D28" s="73">
        <f>VLOOKUP(C28,Vega_GIRR!$C$1092:$F$1358,4,0)^2</f>
        <v>0</v>
      </c>
    </row>
    <row r="29" spans="3:8" x14ac:dyDescent="0.25">
      <c r="C29" s="70" t="s">
        <v>63</v>
      </c>
      <c r="D29" s="73">
        <f>VLOOKUP(C29,Vega_GIRR!$C$1092:$F$1358,4,0)^2</f>
        <v>0</v>
      </c>
    </row>
    <row r="30" spans="3:8" x14ac:dyDescent="0.25">
      <c r="C30" s="70" t="s">
        <v>64</v>
      </c>
      <c r="D30" s="73">
        <f>VLOOKUP(C30,Vega_GIRR!$C$1092:$F$1358,4,0)^2</f>
        <v>0</v>
      </c>
    </row>
    <row r="31" spans="3:8" x14ac:dyDescent="0.25">
      <c r="C31" s="68" t="s">
        <v>65</v>
      </c>
      <c r="D31" s="73">
        <f>VLOOKUP(C31,Vega_GIRR!$C$1092:$F$1358,4,0)^2</f>
        <v>0</v>
      </c>
    </row>
    <row r="32" spans="3:8" ht="15.75" thickBot="1" x14ac:dyDescent="0.3"/>
    <row r="33" spans="3:8" ht="30" customHeight="1" thickTop="1" thickBot="1" x14ac:dyDescent="0.3">
      <c r="C33" s="119"/>
      <c r="D33" s="122" t="s">
        <v>61</v>
      </c>
      <c r="E33" s="123" t="s">
        <v>62</v>
      </c>
      <c r="F33" s="123" t="s">
        <v>63</v>
      </c>
      <c r="G33" s="123" t="s">
        <v>64</v>
      </c>
      <c r="H33" s="123" t="s">
        <v>65</v>
      </c>
    </row>
    <row r="34" spans="3:8" ht="15.75" thickTop="1" x14ac:dyDescent="0.25">
      <c r="C34" s="70" t="s">
        <v>61</v>
      </c>
      <c r="D34" s="61"/>
      <c r="E34" s="71">
        <f>VLOOKUP($C34,Vega_GIRR!$C$1092:$F$1358,4,0)*VLOOKUP(E$33,Vega_GIRR!$C$1092:$F$1358,4,0)</f>
        <v>0</v>
      </c>
      <c r="F34" s="71">
        <f>VLOOKUP($C34,Vega_GIRR!$C$1092:$F$1358,4,0)*VLOOKUP(F$33,Vega_GIRR!$C$1092:$F$1358,4,0)</f>
        <v>0</v>
      </c>
      <c r="G34" s="71">
        <f>VLOOKUP($C34,Vega_GIRR!$C$1092:$F$1358,4,0)*VLOOKUP(G$33,Vega_GIRR!$C$1092:$F$1358,4,0)</f>
        <v>0</v>
      </c>
      <c r="H34" s="71">
        <f>VLOOKUP($C34,Vega_GIRR!$C$1092:$F$1358,4,0)*VLOOKUP(H$33,Vega_GIRR!$C$1092:$F$1358,4,0)</f>
        <v>0</v>
      </c>
    </row>
    <row r="35" spans="3:8" x14ac:dyDescent="0.25">
      <c r="C35" s="70" t="s">
        <v>62</v>
      </c>
      <c r="D35" s="73">
        <f>VLOOKUP($C35,Vega_GIRR!$C$1092:$F$1358,4,0)*VLOOKUP(D$33,Vega_GIRR!$C$1092:$F$1358,4,0)</f>
        <v>0</v>
      </c>
      <c r="E35" s="5"/>
      <c r="F35" s="14">
        <f>VLOOKUP($C35,Vega_GIRR!$C$1092:$F$1358,4,0)*VLOOKUP(F$33,Vega_GIRR!$C$1092:$F$1358,4,0)</f>
        <v>0</v>
      </c>
      <c r="G35" s="14">
        <f>VLOOKUP($C35,Vega_GIRR!$C$1092:$F$1358,4,0)*VLOOKUP(G$33,Vega_GIRR!$C$1092:$F$1358,4,0)</f>
        <v>0</v>
      </c>
      <c r="H35" s="14">
        <f>VLOOKUP($C35,Vega_GIRR!$C$1092:$F$1358,4,0)*VLOOKUP(H$33,Vega_GIRR!$C$1092:$F$1358,4,0)</f>
        <v>0</v>
      </c>
    </row>
    <row r="36" spans="3:8" x14ac:dyDescent="0.25">
      <c r="C36" s="70" t="s">
        <v>63</v>
      </c>
      <c r="D36" s="73">
        <f>VLOOKUP($C36,Vega_GIRR!$C$1092:$F$1358,4,0)*VLOOKUP(D$33,Vega_GIRR!$C$1092:$F$1358,4,0)</f>
        <v>0</v>
      </c>
      <c r="E36" s="14">
        <f>VLOOKUP($C36,Vega_GIRR!$C$1092:$F$1358,4,0)*VLOOKUP(E$33,Vega_GIRR!$C$1092:$F$1358,4,0)</f>
        <v>0</v>
      </c>
      <c r="F36" s="5"/>
      <c r="G36" s="14">
        <f>VLOOKUP($C36,Vega_GIRR!$C$1092:$F$1358,4,0)*VLOOKUP(G$33,Vega_GIRR!$C$1092:$F$1358,4,0)</f>
        <v>0</v>
      </c>
      <c r="H36" s="14">
        <f>VLOOKUP($C36,Vega_GIRR!$C$1092:$F$1358,4,0)*VLOOKUP(H$33,Vega_GIRR!$C$1092:$F$1358,4,0)</f>
        <v>0</v>
      </c>
    </row>
    <row r="37" spans="3:8" x14ac:dyDescent="0.25">
      <c r="C37" s="70" t="s">
        <v>64</v>
      </c>
      <c r="D37" s="73">
        <f>VLOOKUP($C37,Vega_GIRR!$C$1092:$F$1358,4,0)*VLOOKUP(D$33,Vega_GIRR!$C$1092:$F$1358,4,0)</f>
        <v>0</v>
      </c>
      <c r="E37" s="14">
        <f>VLOOKUP($C37,Vega_GIRR!$C$1092:$F$1358,4,0)*VLOOKUP(E$33,Vega_GIRR!$C$1092:$F$1358,4,0)</f>
        <v>0</v>
      </c>
      <c r="F37" s="14">
        <f>VLOOKUP($C37,Vega_GIRR!$C$1092:$F$1358,4,0)*VLOOKUP(F$33,Vega_GIRR!$C$1092:$F$1358,4,0)</f>
        <v>0</v>
      </c>
      <c r="G37" s="5"/>
      <c r="H37" s="14">
        <f>VLOOKUP($C37,Vega_GIRR!$C$1092:$F$1358,4,0)*VLOOKUP(H$33,Vega_GIRR!$C$1092:$F$1358,4,0)</f>
        <v>0</v>
      </c>
    </row>
    <row r="38" spans="3:8" x14ac:dyDescent="0.25">
      <c r="C38" s="68" t="s">
        <v>65</v>
      </c>
      <c r="D38" s="73">
        <f>VLOOKUP($C38,Vega_GIRR!$C$1092:$F$1358,4,0)*VLOOKUP(D$33,Vega_GIRR!$C$1092:$F$1358,4,0)</f>
        <v>0</v>
      </c>
      <c r="E38" s="14">
        <f>VLOOKUP($C38,Vega_GIRR!$C$1092:$F$1358,4,0)*VLOOKUP(E$33,Vega_GIRR!$C$1092:$F$1358,4,0)</f>
        <v>0</v>
      </c>
      <c r="F38" s="14">
        <f>VLOOKUP($C38,Vega_GIRR!$C$1092:$F$1358,4,0)*VLOOKUP(F$33,Vega_GIRR!$C$1092:$F$1358,4,0)</f>
        <v>0</v>
      </c>
      <c r="G38" s="14">
        <f>VLOOKUP($C38,Vega_GIRR!$C$1092:$F$1358,4,0)*VLOOKUP(G$33,Vega_GIRR!$C$1092:$F$1358,4,0)</f>
        <v>0</v>
      </c>
      <c r="H38" s="5"/>
    </row>
    <row r="39" spans="3:8" ht="15.75" thickBot="1" x14ac:dyDescent="0.3"/>
    <row r="40" spans="3:8" ht="30.75" customHeight="1" thickTop="1" thickBot="1" x14ac:dyDescent="0.3">
      <c r="C40" s="119"/>
      <c r="D40" s="122" t="s">
        <v>61</v>
      </c>
      <c r="E40" s="123" t="s">
        <v>62</v>
      </c>
      <c r="F40" s="123" t="s">
        <v>63</v>
      </c>
      <c r="G40" s="123" t="s">
        <v>64</v>
      </c>
      <c r="H40" s="123" t="s">
        <v>65</v>
      </c>
    </row>
    <row r="41" spans="3:8" ht="15.75" thickTop="1" x14ac:dyDescent="0.25">
      <c r="C41" s="70" t="s">
        <v>61</v>
      </c>
      <c r="D41" s="61">
        <f t="shared" ref="D41:H45" si="3">D34*D18</f>
        <v>0</v>
      </c>
      <c r="E41" s="71">
        <f t="shared" si="3"/>
        <v>0</v>
      </c>
      <c r="F41" s="71">
        <f t="shared" si="3"/>
        <v>0</v>
      </c>
      <c r="G41" s="71">
        <f t="shared" si="3"/>
        <v>0</v>
      </c>
      <c r="H41" s="71">
        <f t="shared" si="3"/>
        <v>0</v>
      </c>
    </row>
    <row r="42" spans="3:8" x14ac:dyDescent="0.25">
      <c r="C42" s="70" t="s">
        <v>62</v>
      </c>
      <c r="D42" s="73">
        <f t="shared" si="3"/>
        <v>0</v>
      </c>
      <c r="E42" s="5">
        <f t="shared" si="3"/>
        <v>0</v>
      </c>
      <c r="F42" s="14">
        <f t="shared" si="3"/>
        <v>0</v>
      </c>
      <c r="G42" s="14">
        <f t="shared" si="3"/>
        <v>0</v>
      </c>
      <c r="H42" s="14">
        <f t="shared" si="3"/>
        <v>0</v>
      </c>
    </row>
    <row r="43" spans="3:8" x14ac:dyDescent="0.25">
      <c r="C43" s="70" t="s">
        <v>63</v>
      </c>
      <c r="D43" s="73">
        <f t="shared" si="3"/>
        <v>0</v>
      </c>
      <c r="E43" s="14">
        <f t="shared" si="3"/>
        <v>0</v>
      </c>
      <c r="F43" s="5">
        <f t="shared" si="3"/>
        <v>0</v>
      </c>
      <c r="G43" s="14">
        <f t="shared" si="3"/>
        <v>0</v>
      </c>
      <c r="H43" s="14">
        <f t="shared" si="3"/>
        <v>0</v>
      </c>
    </row>
    <row r="44" spans="3:8" x14ac:dyDescent="0.25">
      <c r="C44" s="70" t="s">
        <v>64</v>
      </c>
      <c r="D44" s="73">
        <f t="shared" si="3"/>
        <v>0</v>
      </c>
      <c r="E44" s="14">
        <f t="shared" si="3"/>
        <v>0</v>
      </c>
      <c r="F44" s="14">
        <f t="shared" si="3"/>
        <v>0</v>
      </c>
      <c r="G44" s="5">
        <f t="shared" si="3"/>
        <v>0</v>
      </c>
      <c r="H44" s="14">
        <f t="shared" si="3"/>
        <v>0</v>
      </c>
    </row>
    <row r="45" spans="3:8" x14ac:dyDescent="0.25">
      <c r="C45" s="68" t="s">
        <v>65</v>
      </c>
      <c r="D45" s="73">
        <f t="shared" si="3"/>
        <v>0</v>
      </c>
      <c r="E45" s="14">
        <f t="shared" si="3"/>
        <v>0</v>
      </c>
      <c r="F45" s="14">
        <f t="shared" si="3"/>
        <v>0</v>
      </c>
      <c r="G45" s="14">
        <f t="shared" si="3"/>
        <v>0</v>
      </c>
      <c r="H45" s="5">
        <f t="shared" si="3"/>
        <v>0</v>
      </c>
    </row>
  </sheetData>
  <mergeCells count="2">
    <mergeCell ref="C9:D14"/>
    <mergeCell ref="E9:E15"/>
  </mergeCells>
  <hyperlinks>
    <hyperlink ref="A3" location="'Vega_GIRR_JPY'!A1" display="'Vega_GIRR_JPY'!A1" xr:uid="{00000000-0004-0000-1700-000000000000}"/>
    <hyperlink ref="A4" location="Bucket!A1" display="Bucket!A1" xr:uid="{00000000-0004-0000-1700-000001000000}"/>
    <hyperlink ref="A5" location="'Vega_FX_EUR'!A1" display="'Vega_FX_EUR'!A1" xr:uid="{00000000-0004-0000-1700-000002000000}"/>
    <hyperlink ref="D27" location="Vega_GIRR!$C$1092:$F$1358" display="Vega_GIRR!$C$1092:$F$1358" xr:uid="{00000000-0004-0000-1700-000003000000}"/>
    <hyperlink ref="D28" location="Vega_GIRR!$C$1092:$F$1358" display="Vega_GIRR!$C$1092:$F$1358" xr:uid="{00000000-0004-0000-1700-000004000000}"/>
    <hyperlink ref="D29" location="Vega_GIRR!$C$1092:$F$1358" display="Vega_GIRR!$C$1092:$F$1358" xr:uid="{00000000-0004-0000-1700-000005000000}"/>
    <hyperlink ref="D30" location="Vega_GIRR!$C$1092:$F$1358" display="Vega_GIRR!$C$1092:$F$1358" xr:uid="{00000000-0004-0000-1700-000006000000}"/>
    <hyperlink ref="D31" location="Vega_GIRR!$C$1092:$F$1358" display="Vega_GIRR!$C$1092:$F$1358" xr:uid="{00000000-0004-0000-1700-000007000000}"/>
    <hyperlink ref="E34" location="Vega_GIRR!$C$1092:$F$1358" display="Vega_GIRR!$C$1092:$F$1358" xr:uid="{00000000-0004-0000-1700-000008000000}"/>
    <hyperlink ref="F34" location="Vega_GIRR!$C$1092:$F$1358" display="Vega_GIRR!$C$1092:$F$1358" xr:uid="{00000000-0004-0000-1700-000009000000}"/>
    <hyperlink ref="G34" location="Vega_GIRR!$C$1092:$F$1358" display="Vega_GIRR!$C$1092:$F$1358" xr:uid="{00000000-0004-0000-1700-00000A000000}"/>
    <hyperlink ref="H34" location="Vega_GIRR!$C$1092:$F$1358" display="Vega_GIRR!$C$1092:$F$1358" xr:uid="{00000000-0004-0000-1700-00000B000000}"/>
    <hyperlink ref="D35" location="Vega_GIRR!$C$1092:$F$1358" display="Vega_GIRR!$C$1092:$F$1358" xr:uid="{00000000-0004-0000-1700-00000C000000}"/>
    <hyperlink ref="F35" location="Vega_GIRR!$C$1092:$F$1358" display="Vega_GIRR!$C$1092:$F$1358" xr:uid="{00000000-0004-0000-1700-00000D000000}"/>
    <hyperlink ref="G35" location="Vega_GIRR!$C$1092:$F$1358" display="Vega_GIRR!$C$1092:$F$1358" xr:uid="{00000000-0004-0000-1700-00000E000000}"/>
    <hyperlink ref="H35" location="Vega_GIRR!$C$1092:$F$1358" display="Vega_GIRR!$C$1092:$F$1358" xr:uid="{00000000-0004-0000-1700-00000F000000}"/>
    <hyperlink ref="D36" location="Vega_GIRR!$C$1092:$F$1358" display="Vega_GIRR!$C$1092:$F$1358" xr:uid="{00000000-0004-0000-1700-000010000000}"/>
    <hyperlink ref="E36" location="Vega_GIRR!$C$1092:$F$1358" display="Vega_GIRR!$C$1092:$F$1358" xr:uid="{00000000-0004-0000-1700-000011000000}"/>
    <hyperlink ref="G36" location="Vega_GIRR!$C$1092:$F$1358" display="Vega_GIRR!$C$1092:$F$1358" xr:uid="{00000000-0004-0000-1700-000012000000}"/>
    <hyperlink ref="H36" location="Vega_GIRR!$C$1092:$F$1358" display="Vega_GIRR!$C$1092:$F$1358" xr:uid="{00000000-0004-0000-1700-000013000000}"/>
    <hyperlink ref="D37" location="Vega_GIRR!$C$1092:$F$1358" display="Vega_GIRR!$C$1092:$F$1358" xr:uid="{00000000-0004-0000-1700-000014000000}"/>
    <hyperlink ref="E37" location="Vega_GIRR!$C$1092:$F$1358" display="Vega_GIRR!$C$1092:$F$1358" xr:uid="{00000000-0004-0000-1700-000015000000}"/>
    <hyperlink ref="F37" location="Vega_GIRR!$C$1092:$F$1358" display="Vega_GIRR!$C$1092:$F$1358" xr:uid="{00000000-0004-0000-1700-000016000000}"/>
    <hyperlink ref="H37" location="Vega_GIRR!$C$1092:$F$1358" display="Vega_GIRR!$C$1092:$F$1358" xr:uid="{00000000-0004-0000-1700-000017000000}"/>
    <hyperlink ref="D38" location="Vega_GIRR!$C$1092:$F$1358" display="Vega_GIRR!$C$1092:$F$1358" xr:uid="{00000000-0004-0000-1700-000018000000}"/>
    <hyperlink ref="E38" location="Vega_GIRR!$C$1092:$F$1358" display="Vega_GIRR!$C$1092:$F$1358" xr:uid="{00000000-0004-0000-1700-000019000000}"/>
    <hyperlink ref="F38" location="Vega_GIRR!$C$1092:$F$1358" display="Vega_GIRR!$C$1092:$F$1358" xr:uid="{00000000-0004-0000-1700-00001A000000}"/>
    <hyperlink ref="G38" location="Vega_GIRR!$C$1092:$F$1358" display="Vega_GIRR!$C$1092:$F$1358" xr:uid="{00000000-0004-0000-17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61C35FD1-4063-46AD-B01A-B33866B85E9E}"/>
  </hyperlinks>
  <pageMargins left="0.7" right="0.7" top="0.75" bottom="0.75" header="0.3" footer="0.3"/>
  <pageSetup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4"/>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1216</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1237</v>
      </c>
    </row>
    <row r="10" spans="1:5" x14ac:dyDescent="0.25">
      <c r="A10" s="18"/>
      <c r="C10" s="172"/>
      <c r="D10" s="173"/>
      <c r="E10" s="176"/>
    </row>
    <row r="11" spans="1:5" x14ac:dyDescent="0.25">
      <c r="A11" s="18"/>
      <c r="C11" s="172"/>
      <c r="D11" s="173"/>
      <c r="E11" s="176"/>
    </row>
    <row r="12" spans="1:5" x14ac:dyDescent="0.25">
      <c r="A12" s="18"/>
      <c r="C12" s="172"/>
      <c r="D12" s="173"/>
      <c r="E12" s="176"/>
    </row>
    <row r="13" spans="1:5" ht="21.7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t="s">
        <v>69</v>
      </c>
    </row>
    <row r="17" spans="3:8" x14ac:dyDescent="0.25">
      <c r="C17" s="67" t="s">
        <v>86</v>
      </c>
      <c r="D17" s="66">
        <v>0.5</v>
      </c>
      <c r="E17" s="66">
        <v>1</v>
      </c>
      <c r="F17" s="66">
        <v>3</v>
      </c>
      <c r="G17" s="66">
        <v>5</v>
      </c>
      <c r="H17" s="65">
        <v>10</v>
      </c>
    </row>
    <row r="18" spans="3:8" x14ac:dyDescent="0.25">
      <c r="C18" s="70">
        <v>0.5</v>
      </c>
      <c r="D18" s="61"/>
      <c r="E18" s="41">
        <f t="shared" ref="D18:H22" si="0">MIN(EXP(-$D$15*ABS($C18-E$17)/MIN($C18,E$17)),1)</f>
        <v>0.99004983374916811</v>
      </c>
      <c r="F18" s="41">
        <f t="shared" si="0"/>
        <v>0.95122942450071402</v>
      </c>
      <c r="G18" s="41">
        <f t="shared" si="0"/>
        <v>0.91393118527122819</v>
      </c>
      <c r="H18" s="41">
        <f t="shared" si="0"/>
        <v>0.82695913394336229</v>
      </c>
    </row>
    <row r="19" spans="3:8" x14ac:dyDescent="0.25">
      <c r="C19" s="70">
        <v>1</v>
      </c>
      <c r="D19" s="69">
        <f>MIN(EXP(-$D$15*ABS($C19-D$17)/MIN($C19,D$17)),1)</f>
        <v>0.99004983374916811</v>
      </c>
      <c r="E19" s="5"/>
      <c r="F19" s="20">
        <f t="shared" si="0"/>
        <v>0.98019867330675525</v>
      </c>
      <c r="G19" s="20">
        <f t="shared" si="0"/>
        <v>0.96078943915232318</v>
      </c>
      <c r="H19" s="20">
        <f t="shared" si="0"/>
        <v>0.91393118527122819</v>
      </c>
    </row>
    <row r="20" spans="3:8" x14ac:dyDescent="0.25">
      <c r="C20" s="70">
        <v>3</v>
      </c>
      <c r="D20" s="69">
        <f t="shared" si="0"/>
        <v>0.95122942450071402</v>
      </c>
      <c r="E20" s="20">
        <f t="shared" si="0"/>
        <v>0.98019867330675525</v>
      </c>
      <c r="F20" s="5"/>
      <c r="G20" s="20">
        <f t="shared" si="0"/>
        <v>0.99335550625503444</v>
      </c>
      <c r="H20" s="20">
        <f t="shared" si="0"/>
        <v>0.97693678389834759</v>
      </c>
    </row>
    <row r="21" spans="3:8" x14ac:dyDescent="0.25">
      <c r="C21" s="70">
        <v>5</v>
      </c>
      <c r="D21" s="69">
        <f t="shared" si="0"/>
        <v>0.91393118527122819</v>
      </c>
      <c r="E21" s="20">
        <f t="shared" si="0"/>
        <v>0.96078943915232318</v>
      </c>
      <c r="F21" s="20">
        <f t="shared" si="0"/>
        <v>0.99335550625503444</v>
      </c>
      <c r="G21" s="5"/>
      <c r="H21" s="20">
        <f t="shared" si="0"/>
        <v>0.99004983374916811</v>
      </c>
    </row>
    <row r="22" spans="3:8" x14ac:dyDescent="0.25">
      <c r="C22" s="68">
        <v>10</v>
      </c>
      <c r="D22" s="69">
        <f t="shared" si="0"/>
        <v>0.82695913394336229</v>
      </c>
      <c r="E22" s="20">
        <f t="shared" si="0"/>
        <v>0.91393118527122819</v>
      </c>
      <c r="F22" s="20">
        <f t="shared" si="0"/>
        <v>0.97693678389834759</v>
      </c>
      <c r="G22" s="20">
        <f t="shared" si="0"/>
        <v>0.99004983374916811</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72">
        <f>VLOOKUP(C27,Vega_FX!$C$20:$F$285,4,0)^2</f>
        <v>874106183124.77258</v>
      </c>
    </row>
    <row r="28" spans="3:8" x14ac:dyDescent="0.25">
      <c r="C28" s="70" t="s">
        <v>62</v>
      </c>
      <c r="D28" s="73">
        <f>VLOOKUP(C28,Vega_FX!$C$20:$F$285,4,0)^2</f>
        <v>152563694861.19333</v>
      </c>
    </row>
    <row r="29" spans="3:8" x14ac:dyDescent="0.25">
      <c r="C29" s="70" t="s">
        <v>63</v>
      </c>
      <c r="D29" s="73">
        <f>VLOOKUP(C29,Vega_FX!$C$20:$F$285,4,0)^2</f>
        <v>233088884217.09845</v>
      </c>
    </row>
    <row r="30" spans="3:8" x14ac:dyDescent="0.25">
      <c r="C30" s="70" t="s">
        <v>64</v>
      </c>
      <c r="D30" s="73">
        <f>VLOOKUP(C30,Vega_FX!$C$20:$F$285,4,0)^2</f>
        <v>18446021605.178558</v>
      </c>
    </row>
    <row r="31" spans="3:8" x14ac:dyDescent="0.25">
      <c r="C31" s="68" t="s">
        <v>65</v>
      </c>
      <c r="D31" s="73">
        <f>VLOOKUP(C31,Vega_FX!$C$20:$F$285,4,0)^2</f>
        <v>5594073470.6869745</v>
      </c>
    </row>
    <row r="32" spans="3:8" ht="15.75" thickBot="1" x14ac:dyDescent="0.3"/>
    <row r="33" spans="3:8" ht="30" customHeight="1" thickTop="1" thickBot="1" x14ac:dyDescent="0.3">
      <c r="C33" s="119"/>
      <c r="D33" s="122" t="s">
        <v>61</v>
      </c>
      <c r="E33" s="123" t="s">
        <v>62</v>
      </c>
      <c r="F33" s="123" t="s">
        <v>63</v>
      </c>
      <c r="G33" s="123" t="s">
        <v>64</v>
      </c>
      <c r="H33" s="123" t="s">
        <v>65</v>
      </c>
    </row>
    <row r="34" spans="3:8" ht="15.75" thickTop="1" x14ac:dyDescent="0.25">
      <c r="C34" s="70" t="s">
        <v>61</v>
      </c>
      <c r="D34" s="61"/>
      <c r="E34" s="71">
        <f>VLOOKUP($C34,Vega_FX!$C$20:$F$285,4,0)*VLOOKUP(E$33,Vega_FX!$C$20:$F$285,4,0)</f>
        <v>-365180597784.89081</v>
      </c>
      <c r="F34" s="71">
        <f>VLOOKUP($C34,Vega_FX!$C$20:$F$285,4,0)*VLOOKUP(F$33,Vega_FX!$C$20:$F$285,4,0)</f>
        <v>-451380587655.05188</v>
      </c>
      <c r="G34" s="71">
        <f>VLOOKUP($C34,Vega_FX!$C$20:$F$285,4,0)*VLOOKUP(G$33,Vega_FX!$C$20:$F$285,4,0)</f>
        <v>-126979453216.41498</v>
      </c>
      <c r="H34" s="71">
        <f>VLOOKUP($C34,Vega_FX!$C$20:$F$285,4,0)*VLOOKUP(H$33,Vega_FX!$C$20:$F$285,4,0)</f>
        <v>69927206504.920105</v>
      </c>
    </row>
    <row r="35" spans="3:8" x14ac:dyDescent="0.25">
      <c r="C35" s="70" t="s">
        <v>62</v>
      </c>
      <c r="D35" s="73">
        <f>VLOOKUP($C35,Vega_FX!$C$20:$F$285,4,0)*VLOOKUP(D$33,Vega_FX!$C$20:$F$285,4,0)</f>
        <v>-365180597784.89081</v>
      </c>
      <c r="E35" s="5"/>
      <c r="F35" s="14">
        <f>VLOOKUP($C35,Vega_FX!$C$20:$F$285,4,0)*VLOOKUP(F$33,Vega_FX!$C$20:$F$285,4,0)</f>
        <v>188575983113.52756</v>
      </c>
      <c r="G35" s="14">
        <f>VLOOKUP($C35,Vega_FX!$C$20:$F$285,4,0)*VLOOKUP(G$33,Vega_FX!$C$20:$F$285,4,0)</f>
        <v>53048969938.872902</v>
      </c>
      <c r="H35" s="14">
        <f>VLOOKUP($C35,Vega_FX!$C$20:$F$285,4,0)*VLOOKUP(H$33,Vega_FX!$C$20:$F$285,4,0)</f>
        <v>-29213909666.680771</v>
      </c>
    </row>
    <row r="36" spans="3:8" x14ac:dyDescent="0.25">
      <c r="C36" s="70" t="s">
        <v>63</v>
      </c>
      <c r="D36" s="73">
        <f>VLOOKUP($C36,Vega_FX!$C$20:$F$285,4,0)*VLOOKUP(D$33,Vega_FX!$C$20:$F$285,4,0)</f>
        <v>-451380587655.05188</v>
      </c>
      <c r="E36" s="14">
        <f>VLOOKUP($C36,Vega_FX!$C$20:$F$285,4,0)*VLOOKUP(E$33,Vega_FX!$C$20:$F$285,4,0)</f>
        <v>188575983113.52756</v>
      </c>
      <c r="F36" s="5"/>
      <c r="G36" s="14">
        <f>VLOOKUP($C36,Vega_FX!$C$20:$F$285,4,0)*VLOOKUP(G$33,Vega_FX!$C$20:$F$285,4,0)</f>
        <v>65571049970.208359</v>
      </c>
      <c r="H36" s="14">
        <f>VLOOKUP($C36,Vega_FX!$C$20:$F$285,4,0)*VLOOKUP(H$33,Vega_FX!$C$20:$F$285,4,0)</f>
        <v>-36109781825.855698</v>
      </c>
    </row>
    <row r="37" spans="3:8" x14ac:dyDescent="0.25">
      <c r="C37" s="70" t="s">
        <v>64</v>
      </c>
      <c r="D37" s="73">
        <f>VLOOKUP($C37,Vega_FX!$C$20:$F$285,4,0)*VLOOKUP(D$33,Vega_FX!$C$20:$F$285,4,0)</f>
        <v>-126979453216.41498</v>
      </c>
      <c r="E37" s="14">
        <f>VLOOKUP($C37,Vega_FX!$C$20:$F$285,4,0)*VLOOKUP(E$33,Vega_FX!$C$20:$F$285,4,0)</f>
        <v>53048969938.872902</v>
      </c>
      <c r="F37" s="14">
        <f>VLOOKUP($C37,Vega_FX!$C$20:$F$285,4,0)*VLOOKUP(F$33,Vega_FX!$C$20:$F$285,4,0)</f>
        <v>65571049970.208359</v>
      </c>
      <c r="G37" s="5"/>
      <c r="H37" s="14">
        <f>VLOOKUP($C37,Vega_FX!$C$20:$F$285,4,0)*VLOOKUP(H$33,Vega_FX!$C$20:$F$285,4,0)</f>
        <v>-10158169131.356701</v>
      </c>
    </row>
    <row r="38" spans="3:8" x14ac:dyDescent="0.25">
      <c r="C38" s="68" t="s">
        <v>65</v>
      </c>
      <c r="D38" s="73">
        <f>VLOOKUP($C38,Vega_FX!$C$20:$F$285,4,0)*VLOOKUP(D$33,Vega_FX!$C$20:$F$285,4,0)</f>
        <v>69927206504.920105</v>
      </c>
      <c r="E38" s="14">
        <f>VLOOKUP($C38,Vega_FX!$C$20:$F$285,4,0)*VLOOKUP(E$33,Vega_FX!$C$20:$F$285,4,0)</f>
        <v>-29213909666.680771</v>
      </c>
      <c r="F38" s="14">
        <f>VLOOKUP($C38,Vega_FX!$C$20:$F$285,4,0)*VLOOKUP(F$33,Vega_FX!$C$20:$F$285,4,0)</f>
        <v>-36109781825.855698</v>
      </c>
      <c r="G38" s="14">
        <f>VLOOKUP($C38,Vega_FX!$C$20:$F$285,4,0)*VLOOKUP(G$33,Vega_FX!$C$20:$F$285,4,0)</f>
        <v>-10158169131.356701</v>
      </c>
      <c r="H38" s="5"/>
    </row>
    <row r="39" spans="3:8" ht="15.75" thickBot="1" x14ac:dyDescent="0.3"/>
    <row r="40" spans="3:8" ht="30.75" customHeight="1" thickTop="1" thickBot="1" x14ac:dyDescent="0.3">
      <c r="C40" s="119"/>
      <c r="D40" s="122" t="s">
        <v>61</v>
      </c>
      <c r="E40" s="123" t="s">
        <v>62</v>
      </c>
      <c r="F40" s="123" t="s">
        <v>63</v>
      </c>
      <c r="G40" s="123" t="s">
        <v>64</v>
      </c>
      <c r="H40" s="123" t="s">
        <v>65</v>
      </c>
    </row>
    <row r="41" spans="3:8" ht="15.75" thickTop="1" x14ac:dyDescent="0.25">
      <c r="C41" s="70" t="s">
        <v>61</v>
      </c>
      <c r="D41" s="61">
        <f t="shared" ref="D41:H45" si="1">D34*D18</f>
        <v>0</v>
      </c>
      <c r="E41" s="71">
        <f t="shared" si="1"/>
        <v>-361546990125.35297</v>
      </c>
      <c r="F41" s="71">
        <f t="shared" si="1"/>
        <v>-429366496625.90912</v>
      </c>
      <c r="G41" s="71">
        <f t="shared" si="1"/>
        <v>-116050482183.17061</v>
      </c>
      <c r="H41" s="71">
        <f t="shared" si="1"/>
        <v>57826942130.387383</v>
      </c>
    </row>
    <row r="42" spans="3:8" x14ac:dyDescent="0.25">
      <c r="C42" s="70" t="s">
        <v>62</v>
      </c>
      <c r="D42" s="73">
        <f t="shared" si="1"/>
        <v>-361546990125.35297</v>
      </c>
      <c r="E42" s="5">
        <f t="shared" si="1"/>
        <v>0</v>
      </c>
      <c r="F42" s="14">
        <f t="shared" si="1"/>
        <v>184841928465.39679</v>
      </c>
      <c r="G42" s="14">
        <f t="shared" si="1"/>
        <v>50968890075.178146</v>
      </c>
      <c r="H42" s="14">
        <f t="shared" si="1"/>
        <v>-26699503088.076149</v>
      </c>
    </row>
    <row r="43" spans="3:8" x14ac:dyDescent="0.25">
      <c r="C43" s="70" t="s">
        <v>63</v>
      </c>
      <c r="D43" s="73">
        <f t="shared" si="1"/>
        <v>-429366496625.90912</v>
      </c>
      <c r="E43" s="14">
        <f t="shared" si="1"/>
        <v>184841928465.39679</v>
      </c>
      <c r="F43" s="5">
        <f t="shared" si="1"/>
        <v>0</v>
      </c>
      <c r="G43" s="14">
        <f t="shared" si="1"/>
        <v>65135363538.830482</v>
      </c>
      <c r="H43" s="14">
        <f t="shared" si="1"/>
        <v>-35276974124.222466</v>
      </c>
    </row>
    <row r="44" spans="3:8" x14ac:dyDescent="0.25">
      <c r="C44" s="70" t="s">
        <v>64</v>
      </c>
      <c r="D44" s="73">
        <f t="shared" si="1"/>
        <v>-116050482183.17061</v>
      </c>
      <c r="E44" s="14">
        <f t="shared" si="1"/>
        <v>50968890075.178146</v>
      </c>
      <c r="F44" s="14">
        <f t="shared" si="1"/>
        <v>65135363538.830482</v>
      </c>
      <c r="G44" s="5">
        <f t="shared" si="1"/>
        <v>0</v>
      </c>
      <c r="H44" s="14">
        <f t="shared" si="1"/>
        <v>-10057093659.695633</v>
      </c>
    </row>
    <row r="45" spans="3:8" x14ac:dyDescent="0.25">
      <c r="C45" s="68" t="s">
        <v>65</v>
      </c>
      <c r="D45" s="73">
        <f t="shared" si="1"/>
        <v>57826942130.387383</v>
      </c>
      <c r="E45" s="14">
        <f t="shared" si="1"/>
        <v>-26699503088.076149</v>
      </c>
      <c r="F45" s="14">
        <f t="shared" si="1"/>
        <v>-35276974124.222466</v>
      </c>
      <c r="G45" s="14">
        <f t="shared" si="1"/>
        <v>-10057093659.695633</v>
      </c>
      <c r="H45" s="5">
        <f t="shared" si="1"/>
        <v>0</v>
      </c>
    </row>
  </sheetData>
  <mergeCells count="2">
    <mergeCell ref="C9:D14"/>
    <mergeCell ref="E9:E15"/>
  </mergeCells>
  <hyperlinks>
    <hyperlink ref="A3" location="'Vega_GIRR_AUD'!A1" display="'Vega_GIRR_AUD'!A1" xr:uid="{00000000-0004-0000-1800-000000000000}"/>
    <hyperlink ref="A4" location="Bucket!A1" display="Bucket!A1" xr:uid="{00000000-0004-0000-1800-000001000000}"/>
    <hyperlink ref="A5" location="'Vega_FX_GBP'!A1" display="'Vega_FX_GBP'!A1" xr:uid="{00000000-0004-0000-1800-000002000000}"/>
    <hyperlink ref="D27" location="Vega_FX!$C$20:$F$285" display="Vega_FX!$C$20:$F$285" xr:uid="{00000000-0004-0000-1800-000003000000}"/>
    <hyperlink ref="D28" location="Vega_FX!$C$20:$F$285" display="Vega_FX!$C$20:$F$285" xr:uid="{00000000-0004-0000-1800-000004000000}"/>
    <hyperlink ref="D29" location="Vega_FX!$C$20:$F$285" display="Vega_FX!$C$20:$F$285" xr:uid="{00000000-0004-0000-1800-000005000000}"/>
    <hyperlink ref="D30" location="Vega_FX!$C$20:$F$285" display="Vega_FX!$C$20:$F$285" xr:uid="{00000000-0004-0000-1800-000006000000}"/>
    <hyperlink ref="D31" location="Vega_FX!$C$20:$F$285" display="Vega_FX!$C$20:$F$285" xr:uid="{00000000-0004-0000-1800-000007000000}"/>
    <hyperlink ref="E34" location="Vega_FX!$C$20:$F$285" display="Vega_FX!$C$20:$F$285" xr:uid="{00000000-0004-0000-1800-000008000000}"/>
    <hyperlink ref="F34" location="Vega_FX!$C$20:$F$285" display="Vega_FX!$C$20:$F$285" xr:uid="{00000000-0004-0000-1800-000009000000}"/>
    <hyperlink ref="G34" location="Vega_FX!$C$20:$F$285" display="Vega_FX!$C$20:$F$285" xr:uid="{00000000-0004-0000-1800-00000A000000}"/>
    <hyperlink ref="H34" location="Vega_FX!$C$20:$F$285" display="Vega_FX!$C$20:$F$285" xr:uid="{00000000-0004-0000-1800-00000B000000}"/>
    <hyperlink ref="D35" location="Vega_FX!$C$20:$F$285" display="Vega_FX!$C$20:$F$285" xr:uid="{00000000-0004-0000-1800-00000C000000}"/>
    <hyperlink ref="F35" location="Vega_FX!$C$20:$F$285" display="Vega_FX!$C$20:$F$285" xr:uid="{00000000-0004-0000-1800-00000D000000}"/>
    <hyperlink ref="G35" location="Vega_FX!$C$20:$F$285" display="Vega_FX!$C$20:$F$285" xr:uid="{00000000-0004-0000-1800-00000E000000}"/>
    <hyperlink ref="H35" location="Vega_FX!$C$20:$F$285" display="Vega_FX!$C$20:$F$285" xr:uid="{00000000-0004-0000-1800-00000F000000}"/>
    <hyperlink ref="D36" location="Vega_FX!$C$20:$F$285" display="Vega_FX!$C$20:$F$285" xr:uid="{00000000-0004-0000-1800-000010000000}"/>
    <hyperlink ref="E36" location="Vega_FX!$C$20:$F$285" display="Vega_FX!$C$20:$F$285" xr:uid="{00000000-0004-0000-1800-000011000000}"/>
    <hyperlink ref="G36" location="Vega_FX!$C$20:$F$285" display="Vega_FX!$C$20:$F$285" xr:uid="{00000000-0004-0000-1800-000012000000}"/>
    <hyperlink ref="H36" location="Vega_FX!$C$20:$F$285" display="Vega_FX!$C$20:$F$285" xr:uid="{00000000-0004-0000-1800-000013000000}"/>
    <hyperlink ref="D37" location="Vega_FX!$C$20:$F$285" display="Vega_FX!$C$20:$F$285" xr:uid="{00000000-0004-0000-1800-000014000000}"/>
    <hyperlink ref="E37" location="Vega_FX!$C$20:$F$285" display="Vega_FX!$C$20:$F$285" xr:uid="{00000000-0004-0000-1800-000015000000}"/>
    <hyperlink ref="F37" location="Vega_FX!$C$20:$F$285" display="Vega_FX!$C$20:$F$285" xr:uid="{00000000-0004-0000-1800-000016000000}"/>
    <hyperlink ref="H37" location="Vega_FX!$C$20:$F$285" display="Vega_FX!$C$20:$F$285" xr:uid="{00000000-0004-0000-1800-000017000000}"/>
    <hyperlink ref="D38" location="Vega_FX!$C$20:$F$285" display="Vega_FX!$C$20:$F$285" xr:uid="{00000000-0004-0000-1800-000018000000}"/>
    <hyperlink ref="E38" location="Vega_FX!$C$20:$F$285" display="Vega_FX!$C$20:$F$285" xr:uid="{00000000-0004-0000-1800-000019000000}"/>
    <hyperlink ref="F38" location="Vega_FX!$C$20:$F$285" display="Vega_FX!$C$20:$F$285" xr:uid="{00000000-0004-0000-1800-00001A000000}"/>
    <hyperlink ref="G38" location="Vega_FX!$C$20:$F$285" display="Vega_FX!$C$20:$F$285" xr:uid="{00000000-0004-0000-18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7BFB398F-9B0F-486B-BA40-8867E486B594}"/>
  </hyperlinks>
  <pageMargins left="0.7" right="0.7" top="0.75" bottom="0.75" header="0.3" footer="0.3"/>
  <pageSetup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5"/>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1217</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1237</v>
      </c>
    </row>
    <row r="10" spans="1:5" x14ac:dyDescent="0.25">
      <c r="A10" s="18"/>
      <c r="C10" s="172"/>
      <c r="D10" s="173"/>
      <c r="E10" s="176"/>
    </row>
    <row r="11" spans="1:5" x14ac:dyDescent="0.25">
      <c r="A11" s="18"/>
      <c r="C11" s="172"/>
      <c r="D11" s="173"/>
      <c r="E11" s="176"/>
    </row>
    <row r="12" spans="1:5" x14ac:dyDescent="0.25">
      <c r="A12" s="18"/>
      <c r="C12" s="172"/>
      <c r="D12" s="173"/>
      <c r="E12" s="176"/>
    </row>
    <row r="13" spans="1:5" ht="21.7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t="s">
        <v>69</v>
      </c>
    </row>
    <row r="17" spans="3:8" x14ac:dyDescent="0.25">
      <c r="C17" s="67" t="s">
        <v>86</v>
      </c>
      <c r="D17" s="66">
        <v>0.5</v>
      </c>
      <c r="E17" s="66">
        <v>1</v>
      </c>
      <c r="F17" s="66">
        <v>3</v>
      </c>
      <c r="G17" s="66">
        <v>5</v>
      </c>
      <c r="H17" s="65">
        <v>10</v>
      </c>
    </row>
    <row r="18" spans="3:8" x14ac:dyDescent="0.25">
      <c r="C18" s="70">
        <v>0.5</v>
      </c>
      <c r="D18" s="61"/>
      <c r="E18" s="41">
        <f t="shared" ref="D18:H22" si="0">MIN(EXP(-$D$15*ABS($C18-E$17)/MIN($C18,E$17)),1)</f>
        <v>0.99004983374916811</v>
      </c>
      <c r="F18" s="41">
        <f t="shared" si="0"/>
        <v>0.95122942450071402</v>
      </c>
      <c r="G18" s="41">
        <f t="shared" si="0"/>
        <v>0.91393118527122819</v>
      </c>
      <c r="H18" s="41">
        <f t="shared" si="0"/>
        <v>0.82695913394336229</v>
      </c>
    </row>
    <row r="19" spans="3:8" x14ac:dyDescent="0.25">
      <c r="C19" s="70">
        <v>1</v>
      </c>
      <c r="D19" s="69">
        <f>MIN(EXP(-$D$15*ABS($C19-D$17)/MIN($C19,D$17)),1)</f>
        <v>0.99004983374916811</v>
      </c>
      <c r="E19" s="5"/>
      <c r="F19" s="20">
        <f t="shared" si="0"/>
        <v>0.98019867330675525</v>
      </c>
      <c r="G19" s="20">
        <f t="shared" si="0"/>
        <v>0.96078943915232318</v>
      </c>
      <c r="H19" s="20">
        <f t="shared" si="0"/>
        <v>0.91393118527122819</v>
      </c>
    </row>
    <row r="20" spans="3:8" x14ac:dyDescent="0.25">
      <c r="C20" s="70">
        <v>3</v>
      </c>
      <c r="D20" s="69">
        <f t="shared" si="0"/>
        <v>0.95122942450071402</v>
      </c>
      <c r="E20" s="20">
        <f t="shared" si="0"/>
        <v>0.98019867330675525</v>
      </c>
      <c r="F20" s="5"/>
      <c r="G20" s="20">
        <f t="shared" si="0"/>
        <v>0.99335550625503444</v>
      </c>
      <c r="H20" s="20">
        <f t="shared" si="0"/>
        <v>0.97693678389834759</v>
      </c>
    </row>
    <row r="21" spans="3:8" x14ac:dyDescent="0.25">
      <c r="C21" s="70">
        <v>5</v>
      </c>
      <c r="D21" s="69">
        <f t="shared" si="0"/>
        <v>0.91393118527122819</v>
      </c>
      <c r="E21" s="20">
        <f t="shared" si="0"/>
        <v>0.96078943915232318</v>
      </c>
      <c r="F21" s="20">
        <f t="shared" si="0"/>
        <v>0.99335550625503444</v>
      </c>
      <c r="G21" s="5"/>
      <c r="H21" s="20">
        <f t="shared" si="0"/>
        <v>0.99004983374916811</v>
      </c>
    </row>
    <row r="22" spans="3:8" x14ac:dyDescent="0.25">
      <c r="C22" s="68">
        <v>10</v>
      </c>
      <c r="D22" s="69">
        <f t="shared" si="0"/>
        <v>0.82695913394336229</v>
      </c>
      <c r="E22" s="20">
        <f t="shared" si="0"/>
        <v>0.91393118527122819</v>
      </c>
      <c r="F22" s="20">
        <f t="shared" si="0"/>
        <v>0.97693678389834759</v>
      </c>
      <c r="G22" s="20">
        <f t="shared" si="0"/>
        <v>0.99004983374916811</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72">
        <f>VLOOKUP(C27,Vega_FX!C340:F607,4,0)^2</f>
        <v>76780549456.092224</v>
      </c>
    </row>
    <row r="28" spans="3:8" x14ac:dyDescent="0.25">
      <c r="C28" s="70" t="s">
        <v>62</v>
      </c>
      <c r="D28" s="73">
        <f>VLOOKUP(C28,Vega_FX!$C$340:$F$607,4,0)^2</f>
        <v>22367064.344070062</v>
      </c>
    </row>
    <row r="29" spans="3:8" x14ac:dyDescent="0.25">
      <c r="C29" s="70" t="s">
        <v>63</v>
      </c>
      <c r="D29" s="73">
        <f>VLOOKUP(C29,Vega_FX!$C$340:$F$607,4,0)^2</f>
        <v>0</v>
      </c>
    </row>
    <row r="30" spans="3:8" x14ac:dyDescent="0.25">
      <c r="C30" s="70" t="s">
        <v>64</v>
      </c>
      <c r="D30" s="73">
        <f>VLOOKUP(C30,Vega_FX!$C$340:$F$607,4,0)^2</f>
        <v>0</v>
      </c>
    </row>
    <row r="31" spans="3:8" x14ac:dyDescent="0.25">
      <c r="C31" s="68" t="s">
        <v>65</v>
      </c>
      <c r="D31" s="73">
        <f>VLOOKUP(C31,Vega_FX!$C$340:$F$607,4,0)^2</f>
        <v>0</v>
      </c>
    </row>
    <row r="32" spans="3:8" ht="15.75" thickBot="1" x14ac:dyDescent="0.3"/>
    <row r="33" spans="3:8" ht="30" customHeight="1" thickTop="1" thickBot="1" x14ac:dyDescent="0.3">
      <c r="C33" s="119"/>
      <c r="D33" s="122" t="s">
        <v>61</v>
      </c>
      <c r="E33" s="123" t="s">
        <v>62</v>
      </c>
      <c r="F33" s="123" t="s">
        <v>63</v>
      </c>
      <c r="G33" s="123" t="s">
        <v>64</v>
      </c>
      <c r="H33" s="123" t="s">
        <v>65</v>
      </c>
    </row>
    <row r="34" spans="3:8" ht="15.75" thickTop="1" x14ac:dyDescent="0.25">
      <c r="C34" s="70" t="s">
        <v>61</v>
      </c>
      <c r="D34" s="61"/>
      <c r="E34" s="71">
        <f>VLOOKUP($C34,Vega_FX!$C$340:$F$607,4,0)*VLOOKUP(E$33,Vega_FX!$C$340:$F$607,4,0)</f>
        <v>1310479107.0663693</v>
      </c>
      <c r="F34" s="71">
        <f>VLOOKUP($C34,Vega_FX!$C$340:$F$607,4,0)*VLOOKUP(F$33,Vega_FX!$C$340:$F$607,4,0)</f>
        <v>0</v>
      </c>
      <c r="G34" s="71">
        <f>VLOOKUP($C34,Vega_FX!$C$340:$F$607,4,0)*VLOOKUP(G$33,Vega_FX!$C$340:$F$607,4,0)</f>
        <v>0</v>
      </c>
      <c r="H34" s="71">
        <f>VLOOKUP($C34,Vega_FX!$C$340:$F$607,4,0)*VLOOKUP(H$33,Vega_FX!$C$340:$F$607,4,0)</f>
        <v>0</v>
      </c>
    </row>
    <row r="35" spans="3:8" x14ac:dyDescent="0.25">
      <c r="C35" s="70" t="s">
        <v>62</v>
      </c>
      <c r="D35" s="73">
        <f>VLOOKUP($C35,Vega_FX!$C$340:$F$607,4,0)*VLOOKUP(D$33,Vega_FX!$C$340:$F$607,4,0)</f>
        <v>1310479107.0663693</v>
      </c>
      <c r="E35" s="5"/>
      <c r="F35" s="14">
        <f>VLOOKUP($C35,Vega_FX!$C$340:$F$607,4,0)*VLOOKUP(F$33,Vega_FX!$C$340:$F$607,4,0)</f>
        <v>0</v>
      </c>
      <c r="G35" s="14">
        <f>VLOOKUP($C35,Vega_FX!$C$340:$F$607,4,0)*VLOOKUP(G$33,Vega_FX!$C$340:$F$607,4,0)</f>
        <v>0</v>
      </c>
      <c r="H35" s="14">
        <f>VLOOKUP($C35,Vega_FX!$C$340:$F$607,4,0)*VLOOKUP(H$33,Vega_FX!$C$340:$F$607,4,0)</f>
        <v>0</v>
      </c>
    </row>
    <row r="36" spans="3:8" x14ac:dyDescent="0.25">
      <c r="C36" s="70" t="s">
        <v>63</v>
      </c>
      <c r="D36" s="73">
        <f>VLOOKUP($C36,Vega_FX!$C$340:$F$607,4,0)*VLOOKUP(D$33,Vega_FX!$C$340:$F$607,4,0)</f>
        <v>0</v>
      </c>
      <c r="E36" s="14">
        <f>VLOOKUP($C36,Vega_FX!$C$340:$F$607,4,0)*VLOOKUP(E$33,Vega_FX!$C$340:$F$607,4,0)</f>
        <v>0</v>
      </c>
      <c r="F36" s="5"/>
      <c r="G36" s="14">
        <f>VLOOKUP($C36,Vega_FX!$C$340:$F$607,4,0)*VLOOKUP(G$33,Vega_FX!$C$340:$F$607,4,0)</f>
        <v>0</v>
      </c>
      <c r="H36" s="14">
        <f>VLOOKUP($C36,Vega_FX!$C$340:$F$607,4,0)*VLOOKUP(H$33,Vega_FX!$C$340:$F$607,4,0)</f>
        <v>0</v>
      </c>
    </row>
    <row r="37" spans="3:8" x14ac:dyDescent="0.25">
      <c r="C37" s="70" t="s">
        <v>64</v>
      </c>
      <c r="D37" s="73">
        <f>VLOOKUP($C37,Vega_FX!$C$340:$F$607,4,0)*VLOOKUP(D$33,Vega_FX!$C$340:$F$607,4,0)</f>
        <v>0</v>
      </c>
      <c r="E37" s="14">
        <f>VLOOKUP($C37,Vega_FX!$C$340:$F$607,4,0)*VLOOKUP(E$33,Vega_FX!$C$340:$F$607,4,0)</f>
        <v>0</v>
      </c>
      <c r="F37" s="14">
        <f>VLOOKUP($C37,Vega_FX!$C$340:$F$607,4,0)*VLOOKUP(F$33,Vega_FX!$C$340:$F$607,4,0)</f>
        <v>0</v>
      </c>
      <c r="G37" s="5"/>
      <c r="H37" s="14">
        <f>VLOOKUP($C37,Vega_FX!$C$340:$F$607,4,0)*VLOOKUP(H$33,Vega_FX!$C$340:$F$607,4,0)</f>
        <v>0</v>
      </c>
    </row>
    <row r="38" spans="3:8" x14ac:dyDescent="0.25">
      <c r="C38" s="68" t="s">
        <v>65</v>
      </c>
      <c r="D38" s="73">
        <f>VLOOKUP($C38,Vega_FX!$C$340:$F$607,4,0)*VLOOKUP(D$33,Vega_FX!$C$340:$F$607,4,0)</f>
        <v>0</v>
      </c>
      <c r="E38" s="14">
        <f>VLOOKUP($C38,Vega_FX!$C$340:$F$607,4,0)*VLOOKUP(E$33,Vega_FX!$C$340:$F$607,4,0)</f>
        <v>0</v>
      </c>
      <c r="F38" s="14">
        <f>VLOOKUP($C38,Vega_FX!$C$340:$F$607,4,0)*VLOOKUP(F$33,Vega_FX!$C$340:$F$607,4,0)</f>
        <v>0</v>
      </c>
      <c r="G38" s="14">
        <f>VLOOKUP($C38,Vega_FX!$C$340:$F$607,4,0)*VLOOKUP(G$33,Vega_FX!$C$340:$F$607,4,0)</f>
        <v>0</v>
      </c>
      <c r="H38" s="5"/>
    </row>
    <row r="39" spans="3:8" ht="15.75" thickBot="1" x14ac:dyDescent="0.3"/>
    <row r="40" spans="3:8" ht="30.75" customHeight="1" thickTop="1" thickBot="1" x14ac:dyDescent="0.3">
      <c r="C40" s="119"/>
      <c r="D40" s="122" t="s">
        <v>61</v>
      </c>
      <c r="E40" s="123" t="s">
        <v>62</v>
      </c>
      <c r="F40" s="123" t="s">
        <v>63</v>
      </c>
      <c r="G40" s="123" t="s">
        <v>64</v>
      </c>
      <c r="H40" s="123" t="s">
        <v>65</v>
      </c>
    </row>
    <row r="41" spans="3:8" ht="15.75" thickTop="1" x14ac:dyDescent="0.25">
      <c r="C41" s="70" t="s">
        <v>61</v>
      </c>
      <c r="D41" s="61">
        <f t="shared" ref="D41:H45" si="1">D34*D18</f>
        <v>0</v>
      </c>
      <c r="E41" s="71">
        <f t="shared" si="1"/>
        <v>1297439622.0828171</v>
      </c>
      <c r="F41" s="71">
        <f t="shared" si="1"/>
        <v>0</v>
      </c>
      <c r="G41" s="71">
        <f t="shared" si="1"/>
        <v>0</v>
      </c>
      <c r="H41" s="71">
        <f t="shared" si="1"/>
        <v>0</v>
      </c>
    </row>
    <row r="42" spans="3:8" x14ac:dyDescent="0.25">
      <c r="C42" s="70" t="s">
        <v>62</v>
      </c>
      <c r="D42" s="73">
        <f t="shared" si="1"/>
        <v>1297439622.0828171</v>
      </c>
      <c r="E42" s="5">
        <f t="shared" si="1"/>
        <v>0</v>
      </c>
      <c r="F42" s="14">
        <f t="shared" si="1"/>
        <v>0</v>
      </c>
      <c r="G42" s="14">
        <f t="shared" si="1"/>
        <v>0</v>
      </c>
      <c r="H42" s="14">
        <f t="shared" si="1"/>
        <v>0</v>
      </c>
    </row>
    <row r="43" spans="3:8" x14ac:dyDescent="0.25">
      <c r="C43" s="70" t="s">
        <v>63</v>
      </c>
      <c r="D43" s="73">
        <f t="shared" si="1"/>
        <v>0</v>
      </c>
      <c r="E43" s="14">
        <f t="shared" si="1"/>
        <v>0</v>
      </c>
      <c r="F43" s="5">
        <f t="shared" si="1"/>
        <v>0</v>
      </c>
      <c r="G43" s="14">
        <f t="shared" si="1"/>
        <v>0</v>
      </c>
      <c r="H43" s="14">
        <f t="shared" si="1"/>
        <v>0</v>
      </c>
    </row>
    <row r="44" spans="3:8" x14ac:dyDescent="0.25">
      <c r="C44" s="70" t="s">
        <v>64</v>
      </c>
      <c r="D44" s="73">
        <f t="shared" si="1"/>
        <v>0</v>
      </c>
      <c r="E44" s="14">
        <f t="shared" si="1"/>
        <v>0</v>
      </c>
      <c r="F44" s="14">
        <f t="shared" si="1"/>
        <v>0</v>
      </c>
      <c r="G44" s="5">
        <f t="shared" si="1"/>
        <v>0</v>
      </c>
      <c r="H44" s="14">
        <f t="shared" si="1"/>
        <v>0</v>
      </c>
    </row>
    <row r="45" spans="3:8" x14ac:dyDescent="0.25">
      <c r="C45" s="68" t="s">
        <v>65</v>
      </c>
      <c r="D45" s="73">
        <f t="shared" si="1"/>
        <v>0</v>
      </c>
      <c r="E45" s="14">
        <f t="shared" si="1"/>
        <v>0</v>
      </c>
      <c r="F45" s="14">
        <f t="shared" si="1"/>
        <v>0</v>
      </c>
      <c r="G45" s="14">
        <f t="shared" si="1"/>
        <v>0</v>
      </c>
      <c r="H45" s="5">
        <f t="shared" si="1"/>
        <v>0</v>
      </c>
    </row>
  </sheetData>
  <mergeCells count="2">
    <mergeCell ref="C9:D14"/>
    <mergeCell ref="E9:E15"/>
  </mergeCells>
  <hyperlinks>
    <hyperlink ref="A3" location="'Vega_FX_EUR'!A1" display="'Vega_FX_EUR'!A1" xr:uid="{00000000-0004-0000-1900-000000000000}"/>
    <hyperlink ref="A4" location="Bucket!A1" display="Bucket!A1" xr:uid="{00000000-0004-0000-1900-000001000000}"/>
    <hyperlink ref="A5" location="'Vega_FX_JPY'!A1" display="'Vega_FX_JPY'!A1" xr:uid="{00000000-0004-0000-1900-000002000000}"/>
    <hyperlink ref="D27" location="Vega_FX!C340:F607" display="Vega_FX!C340:F607" xr:uid="{00000000-0004-0000-1900-000003000000}"/>
    <hyperlink ref="D28" location="Vega_FX!$C$340:$F$607" display="Vega_FX!$C$340:$F$607" xr:uid="{00000000-0004-0000-1900-000004000000}"/>
    <hyperlink ref="D29" location="Vega_FX!$C$340:$F$607" display="Vega_FX!$C$340:$F$607" xr:uid="{00000000-0004-0000-1900-000005000000}"/>
    <hyperlink ref="D30" location="Vega_FX!$C$340:$F$607" display="Vega_FX!$C$340:$F$607" xr:uid="{00000000-0004-0000-1900-000006000000}"/>
    <hyperlink ref="D31" location="Vega_FX!$C$340:$F$607" display="Vega_FX!$C$340:$F$607" xr:uid="{00000000-0004-0000-1900-000007000000}"/>
    <hyperlink ref="E34" location="Vega_FX!$C$340:$F$607" display="Vega_FX!$C$340:$F$607" xr:uid="{00000000-0004-0000-1900-000008000000}"/>
    <hyperlink ref="F34" location="Vega_FX!$C$340:$F$607" display="Vega_FX!$C$340:$F$607" xr:uid="{00000000-0004-0000-1900-000009000000}"/>
    <hyperlink ref="G34" location="Vega_FX!$C$340:$F$607" display="Vega_FX!$C$340:$F$607" xr:uid="{00000000-0004-0000-1900-00000A000000}"/>
    <hyperlink ref="H34" location="Vega_FX!$C$340:$F$607" display="Vega_FX!$C$340:$F$607" xr:uid="{00000000-0004-0000-1900-00000B000000}"/>
    <hyperlink ref="D35" location="Vega_FX!$C$340:$F$607" display="Vega_FX!$C$340:$F$607" xr:uid="{00000000-0004-0000-1900-00000C000000}"/>
    <hyperlink ref="F35" location="Vega_FX!$C$340:$F$607" display="Vega_FX!$C$340:$F$607" xr:uid="{00000000-0004-0000-1900-00000D000000}"/>
    <hyperlink ref="G35" location="Vega_FX!$C$340:$F$607" display="Vega_FX!$C$340:$F$607" xr:uid="{00000000-0004-0000-1900-00000E000000}"/>
    <hyperlink ref="H35" location="Vega_FX!$C$340:$F$607" display="Vega_FX!$C$340:$F$607" xr:uid="{00000000-0004-0000-1900-00000F000000}"/>
    <hyperlink ref="D36" location="Vega_FX!$C$340:$F$607" display="Vega_FX!$C$340:$F$607" xr:uid="{00000000-0004-0000-1900-000010000000}"/>
    <hyperlink ref="E36" location="Vega_FX!$C$340:$F$607" display="Vega_FX!$C$340:$F$607" xr:uid="{00000000-0004-0000-1900-000011000000}"/>
    <hyperlink ref="G36" location="Vega_FX!$C$340:$F$607" display="Vega_FX!$C$340:$F$607" xr:uid="{00000000-0004-0000-1900-000012000000}"/>
    <hyperlink ref="H36" location="Vega_FX!$C$340:$F$607" display="Vega_FX!$C$340:$F$607" xr:uid="{00000000-0004-0000-1900-000013000000}"/>
    <hyperlink ref="D37" location="Vega_FX!$C$340:$F$607" display="Vega_FX!$C$340:$F$607" xr:uid="{00000000-0004-0000-1900-000014000000}"/>
    <hyperlink ref="E37" location="Vega_FX!$C$340:$F$607" display="Vega_FX!$C$340:$F$607" xr:uid="{00000000-0004-0000-1900-000015000000}"/>
    <hyperlink ref="F37" location="Vega_FX!$C$340:$F$607" display="Vega_FX!$C$340:$F$607" xr:uid="{00000000-0004-0000-1900-000016000000}"/>
    <hyperlink ref="H37" location="Vega_FX!$C$340:$F$607" display="Vega_FX!$C$340:$F$607" xr:uid="{00000000-0004-0000-1900-000017000000}"/>
    <hyperlink ref="D38" location="Vega_FX!$C$340:$F$607" display="Vega_FX!$C$340:$F$607" xr:uid="{00000000-0004-0000-1900-000018000000}"/>
    <hyperlink ref="E38" location="Vega_FX!$C$340:$F$607" display="Vega_FX!$C$340:$F$607" xr:uid="{00000000-0004-0000-1900-000019000000}"/>
    <hyperlink ref="F38" location="Vega_FX!$C$340:$F$607" display="Vega_FX!$C$340:$F$607" xr:uid="{00000000-0004-0000-1900-00001A000000}"/>
    <hyperlink ref="G38" location="Vega_FX!$C$340:$F$607" display="Vega_FX!$C$340:$F$607" xr:uid="{00000000-0004-0000-19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B51ED8AA-ABDD-4C07-B598-BD51AF0454AE}"/>
  </hyperlinks>
  <pageMargins left="0.7" right="0.7" top="0.75" bottom="0.75" header="0.3" footer="0.3"/>
  <pageSetup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6"/>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1218</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1237</v>
      </c>
    </row>
    <row r="10" spans="1:5" x14ac:dyDescent="0.25">
      <c r="A10" s="18"/>
      <c r="C10" s="172"/>
      <c r="D10" s="173"/>
      <c r="E10" s="176"/>
    </row>
    <row r="11" spans="1:5" x14ac:dyDescent="0.25">
      <c r="A11" s="18"/>
      <c r="C11" s="172"/>
      <c r="D11" s="173"/>
      <c r="E11" s="176"/>
    </row>
    <row r="12" spans="1:5" x14ac:dyDescent="0.25">
      <c r="A12" s="18"/>
      <c r="C12" s="172"/>
      <c r="D12" s="173"/>
      <c r="E12" s="176"/>
    </row>
    <row r="13" spans="1:5" ht="21.7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t="s">
        <v>69</v>
      </c>
    </row>
    <row r="17" spans="3:8" x14ac:dyDescent="0.25">
      <c r="C17" s="67" t="s">
        <v>86</v>
      </c>
      <c r="D17" s="66">
        <v>0.5</v>
      </c>
      <c r="E17" s="66">
        <v>1</v>
      </c>
      <c r="F17" s="66">
        <v>3</v>
      </c>
      <c r="G17" s="66">
        <v>5</v>
      </c>
      <c r="H17" s="65">
        <v>10</v>
      </c>
    </row>
    <row r="18" spans="3:8" x14ac:dyDescent="0.25">
      <c r="C18" s="70">
        <v>0.5</v>
      </c>
      <c r="D18" s="61"/>
      <c r="E18" s="41">
        <f t="shared" ref="D18:H22" si="0">MIN(EXP(-$D$15*ABS($C18-E$17)/MIN($C18,E$17)),1)</f>
        <v>0.99004983374916811</v>
      </c>
      <c r="F18" s="41">
        <f t="shared" si="0"/>
        <v>0.95122942450071402</v>
      </c>
      <c r="G18" s="41">
        <f t="shared" si="0"/>
        <v>0.91393118527122819</v>
      </c>
      <c r="H18" s="41">
        <f t="shared" si="0"/>
        <v>0.82695913394336229</v>
      </c>
    </row>
    <row r="19" spans="3:8" x14ac:dyDescent="0.25">
      <c r="C19" s="70">
        <v>1</v>
      </c>
      <c r="D19" s="69">
        <f>MIN(EXP(-$D$15*ABS($C19-D$17)/MIN($C19,D$17)),1)</f>
        <v>0.99004983374916811</v>
      </c>
      <c r="E19" s="5"/>
      <c r="F19" s="20">
        <f t="shared" si="0"/>
        <v>0.98019867330675525</v>
      </c>
      <c r="G19" s="20">
        <f t="shared" si="0"/>
        <v>0.96078943915232318</v>
      </c>
      <c r="H19" s="20">
        <f t="shared" si="0"/>
        <v>0.91393118527122819</v>
      </c>
    </row>
    <row r="20" spans="3:8" x14ac:dyDescent="0.25">
      <c r="C20" s="70">
        <v>3</v>
      </c>
      <c r="D20" s="69">
        <f t="shared" si="0"/>
        <v>0.95122942450071402</v>
      </c>
      <c r="E20" s="20">
        <f t="shared" si="0"/>
        <v>0.98019867330675525</v>
      </c>
      <c r="F20" s="5"/>
      <c r="G20" s="20">
        <f t="shared" si="0"/>
        <v>0.99335550625503444</v>
      </c>
      <c r="H20" s="20">
        <f t="shared" si="0"/>
        <v>0.97693678389834759</v>
      </c>
    </row>
    <row r="21" spans="3:8" x14ac:dyDescent="0.25">
      <c r="C21" s="70">
        <v>5</v>
      </c>
      <c r="D21" s="69">
        <f t="shared" si="0"/>
        <v>0.91393118527122819</v>
      </c>
      <c r="E21" s="20">
        <f t="shared" si="0"/>
        <v>0.96078943915232318</v>
      </c>
      <c r="F21" s="20">
        <f t="shared" si="0"/>
        <v>0.99335550625503444</v>
      </c>
      <c r="G21" s="5"/>
      <c r="H21" s="20">
        <f t="shared" si="0"/>
        <v>0.99004983374916811</v>
      </c>
    </row>
    <row r="22" spans="3:8" x14ac:dyDescent="0.25">
      <c r="C22" s="68">
        <v>10</v>
      </c>
      <c r="D22" s="69">
        <f t="shared" si="0"/>
        <v>0.82695913394336229</v>
      </c>
      <c r="E22" s="20">
        <f t="shared" si="0"/>
        <v>0.91393118527122819</v>
      </c>
      <c r="F22" s="20">
        <f t="shared" si="0"/>
        <v>0.97693678389834759</v>
      </c>
      <c r="G22" s="20">
        <f t="shared" si="0"/>
        <v>0.99004983374916811</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72">
        <f>VLOOKUP(C27,Vega_FX!$C$608:$F$875,4,0)^2</f>
        <v>27303114459.980186</v>
      </c>
    </row>
    <row r="28" spans="3:8" x14ac:dyDescent="0.25">
      <c r="C28" s="70" t="s">
        <v>62</v>
      </c>
      <c r="D28" s="73">
        <f>VLOOKUP(C28,Vega_FX!$C$608:$F$875,4,0)^2</f>
        <v>31326545115.013424</v>
      </c>
    </row>
    <row r="29" spans="3:8" x14ac:dyDescent="0.25">
      <c r="C29" s="70" t="s">
        <v>63</v>
      </c>
      <c r="D29" s="73">
        <f>VLOOKUP(C29,Vega_FX!$C$608:$F$875,4,0)^2</f>
        <v>0</v>
      </c>
    </row>
    <row r="30" spans="3:8" x14ac:dyDescent="0.25">
      <c r="C30" s="70" t="s">
        <v>64</v>
      </c>
      <c r="D30" s="73">
        <f>VLOOKUP(C30,Vega_FX!$C$608:$F$875,4,0)^2</f>
        <v>0</v>
      </c>
    </row>
    <row r="31" spans="3:8" x14ac:dyDescent="0.25">
      <c r="C31" s="68" t="s">
        <v>65</v>
      </c>
      <c r="D31" s="73">
        <f>VLOOKUP(C31,Vega_FX!$C$608:$F$875,4,0)^2</f>
        <v>0</v>
      </c>
    </row>
    <row r="32" spans="3:8" ht="15.75" thickBot="1" x14ac:dyDescent="0.3"/>
    <row r="33" spans="3:8" ht="30" customHeight="1" thickTop="1" thickBot="1" x14ac:dyDescent="0.3">
      <c r="C33" s="119"/>
      <c r="D33" s="122" t="s">
        <v>61</v>
      </c>
      <c r="E33" s="123" t="s">
        <v>62</v>
      </c>
      <c r="F33" s="123" t="s">
        <v>63</v>
      </c>
      <c r="G33" s="123" t="s">
        <v>64</v>
      </c>
      <c r="H33" s="123" t="s">
        <v>65</v>
      </c>
    </row>
    <row r="34" spans="3:8" ht="15.75" thickTop="1" x14ac:dyDescent="0.25">
      <c r="C34" s="70" t="s">
        <v>61</v>
      </c>
      <c r="D34" s="61"/>
      <c r="E34" s="71">
        <f>VLOOKUP($C34,Vega_FX!$C$608:$F$875,4,0)*VLOOKUP(E$33,Vega_FX!$C$608:$F$875,4,0)</f>
        <v>29245721856.554417</v>
      </c>
      <c r="F34" s="71">
        <f>VLOOKUP($C34,Vega_FX!$C$608:$F$875,4,0)*VLOOKUP(F$33,Vega_FX!$C$608:$F$875,4,0)</f>
        <v>0</v>
      </c>
      <c r="G34" s="71">
        <f>VLOOKUP($C34,Vega_FX!$C$608:$F$875,4,0)*VLOOKUP(G$33,Vega_FX!$C$608:$F$875,4,0)</f>
        <v>0</v>
      </c>
      <c r="H34" s="71">
        <f>VLOOKUP($C34,Vega_FX!$C$608:$F$875,4,0)*VLOOKUP(H$33,Vega_FX!$C$608:$F$875,4,0)</f>
        <v>0</v>
      </c>
    </row>
    <row r="35" spans="3:8" x14ac:dyDescent="0.25">
      <c r="C35" s="70" t="s">
        <v>62</v>
      </c>
      <c r="D35" s="73">
        <f>VLOOKUP($C35,Vega_FX!$C$608:$F$875,4,0)*VLOOKUP(D$33,Vega_FX!$C$608:$F$875,4,0)</f>
        <v>29245721856.554417</v>
      </c>
      <c r="E35" s="5"/>
      <c r="F35" s="14">
        <f>VLOOKUP($C35,Vega_FX!$C$608:$F$875,4,0)*VLOOKUP(F$33,Vega_FX!$C$608:$F$875,4,0)</f>
        <v>0</v>
      </c>
      <c r="G35" s="14">
        <f>VLOOKUP($C35,Vega_FX!$C$608:$F$875,4,0)*VLOOKUP(G$33,Vega_FX!$C$608:$F$875,4,0)</f>
        <v>0</v>
      </c>
      <c r="H35" s="14">
        <f>VLOOKUP($C35,Vega_FX!$C$608:$F$875,4,0)*VLOOKUP(H$33,Vega_FX!$C$608:$F$875,4,0)</f>
        <v>0</v>
      </c>
    </row>
    <row r="36" spans="3:8" x14ac:dyDescent="0.25">
      <c r="C36" s="70" t="s">
        <v>63</v>
      </c>
      <c r="D36" s="73">
        <f>VLOOKUP($C36,Vega_FX!$C$608:$F$875,4,0)*VLOOKUP(D$33,Vega_FX!$C$608:$F$875,4,0)</f>
        <v>0</v>
      </c>
      <c r="E36" s="14">
        <f>VLOOKUP($C36,Vega_FX!$C$608:$F$875,4,0)*VLOOKUP(E$33,Vega_FX!$C$608:$F$875,4,0)</f>
        <v>0</v>
      </c>
      <c r="F36" s="5"/>
      <c r="G36" s="14">
        <f>VLOOKUP($C36,Vega_FX!$C$608:$F$875,4,0)*VLOOKUP(G$33,Vega_FX!$C$608:$F$875,4,0)</f>
        <v>0</v>
      </c>
      <c r="H36" s="14">
        <f>VLOOKUP($C36,Vega_FX!$C$608:$F$875,4,0)*VLOOKUP(H$33,Vega_FX!$C$608:$F$875,4,0)</f>
        <v>0</v>
      </c>
    </row>
    <row r="37" spans="3:8" x14ac:dyDescent="0.25">
      <c r="C37" s="70" t="s">
        <v>64</v>
      </c>
      <c r="D37" s="73">
        <f>VLOOKUP($C37,Vega_FX!$C$608:$F$875,4,0)*VLOOKUP(D$33,Vega_FX!$C$608:$F$875,4,0)</f>
        <v>0</v>
      </c>
      <c r="E37" s="14">
        <f>VLOOKUP($C37,Vega_FX!$C$608:$F$875,4,0)*VLOOKUP(E$33,Vega_FX!$C$608:$F$875,4,0)</f>
        <v>0</v>
      </c>
      <c r="F37" s="14">
        <f>VLOOKUP($C37,Vega_FX!$C$608:$F$875,4,0)*VLOOKUP(F$33,Vega_FX!$C$608:$F$875,4,0)</f>
        <v>0</v>
      </c>
      <c r="G37" s="5"/>
      <c r="H37" s="14">
        <f>VLOOKUP($C37,Vega_FX!$C$608:$F$875,4,0)*VLOOKUP(H$33,Vega_FX!$C$608:$F$875,4,0)</f>
        <v>0</v>
      </c>
    </row>
    <row r="38" spans="3:8" x14ac:dyDescent="0.25">
      <c r="C38" s="68" t="s">
        <v>65</v>
      </c>
      <c r="D38" s="73">
        <f>VLOOKUP($C38,Vega_FX!$C$608:$F$875,4,0)*VLOOKUP(D$33,Vega_FX!$C$608:$F$875,4,0)</f>
        <v>0</v>
      </c>
      <c r="E38" s="14">
        <f>VLOOKUP($C38,Vega_FX!$C$608:$F$875,4,0)*VLOOKUP(E$33,Vega_FX!$C$608:$F$875,4,0)</f>
        <v>0</v>
      </c>
      <c r="F38" s="14">
        <f>VLOOKUP($C38,Vega_FX!$C$608:$F$875,4,0)*VLOOKUP(F$33,Vega_FX!$C$608:$F$875,4,0)</f>
        <v>0</v>
      </c>
      <c r="G38" s="14">
        <f>VLOOKUP($C38,Vega_FX!$C$608:$F$875,4,0)*VLOOKUP(G$33,Vega_FX!$C$608:$F$875,4,0)</f>
        <v>0</v>
      </c>
      <c r="H38" s="5"/>
    </row>
    <row r="39" spans="3:8" ht="15.75" thickBot="1" x14ac:dyDescent="0.3"/>
    <row r="40" spans="3:8" ht="30.75" customHeight="1" thickTop="1" thickBot="1" x14ac:dyDescent="0.3">
      <c r="C40" s="119"/>
      <c r="D40" s="122" t="s">
        <v>61</v>
      </c>
      <c r="E40" s="123" t="s">
        <v>62</v>
      </c>
      <c r="F40" s="123" t="s">
        <v>63</v>
      </c>
      <c r="G40" s="123" t="s">
        <v>64</v>
      </c>
      <c r="H40" s="123" t="s">
        <v>65</v>
      </c>
    </row>
    <row r="41" spans="3:8" ht="15.75" thickTop="1" x14ac:dyDescent="0.25">
      <c r="C41" s="70" t="s">
        <v>61</v>
      </c>
      <c r="D41" s="61">
        <f t="shared" ref="D41:H45" si="1">D34*D18</f>
        <v>0</v>
      </c>
      <c r="E41" s="71">
        <f t="shared" si="1"/>
        <v>28954722061.956112</v>
      </c>
      <c r="F41" s="71">
        <f t="shared" si="1"/>
        <v>0</v>
      </c>
      <c r="G41" s="71">
        <f t="shared" si="1"/>
        <v>0</v>
      </c>
      <c r="H41" s="71">
        <f t="shared" si="1"/>
        <v>0</v>
      </c>
    </row>
    <row r="42" spans="3:8" x14ac:dyDescent="0.25">
      <c r="C42" s="70" t="s">
        <v>62</v>
      </c>
      <c r="D42" s="73">
        <f t="shared" si="1"/>
        <v>28954722061.956112</v>
      </c>
      <c r="E42" s="5">
        <f t="shared" si="1"/>
        <v>0</v>
      </c>
      <c r="F42" s="14">
        <f t="shared" si="1"/>
        <v>0</v>
      </c>
      <c r="G42" s="14">
        <f t="shared" si="1"/>
        <v>0</v>
      </c>
      <c r="H42" s="14">
        <f t="shared" si="1"/>
        <v>0</v>
      </c>
    </row>
    <row r="43" spans="3:8" x14ac:dyDescent="0.25">
      <c r="C43" s="70" t="s">
        <v>63</v>
      </c>
      <c r="D43" s="73">
        <f t="shared" si="1"/>
        <v>0</v>
      </c>
      <c r="E43" s="14">
        <f t="shared" si="1"/>
        <v>0</v>
      </c>
      <c r="F43" s="5">
        <f t="shared" si="1"/>
        <v>0</v>
      </c>
      <c r="G43" s="14">
        <f t="shared" si="1"/>
        <v>0</v>
      </c>
      <c r="H43" s="14">
        <f t="shared" si="1"/>
        <v>0</v>
      </c>
    </row>
    <row r="44" spans="3:8" x14ac:dyDescent="0.25">
      <c r="C44" s="70" t="s">
        <v>64</v>
      </c>
      <c r="D44" s="73">
        <f t="shared" si="1"/>
        <v>0</v>
      </c>
      <c r="E44" s="14">
        <f t="shared" si="1"/>
        <v>0</v>
      </c>
      <c r="F44" s="14">
        <f t="shared" si="1"/>
        <v>0</v>
      </c>
      <c r="G44" s="5">
        <f t="shared" si="1"/>
        <v>0</v>
      </c>
      <c r="H44" s="14">
        <f t="shared" si="1"/>
        <v>0</v>
      </c>
    </row>
    <row r="45" spans="3:8" x14ac:dyDescent="0.25">
      <c r="C45" s="68" t="s">
        <v>65</v>
      </c>
      <c r="D45" s="73">
        <f t="shared" si="1"/>
        <v>0</v>
      </c>
      <c r="E45" s="14">
        <f t="shared" si="1"/>
        <v>0</v>
      </c>
      <c r="F45" s="14">
        <f t="shared" si="1"/>
        <v>0</v>
      </c>
      <c r="G45" s="14">
        <f t="shared" si="1"/>
        <v>0</v>
      </c>
      <c r="H45" s="5">
        <f t="shared" si="1"/>
        <v>0</v>
      </c>
    </row>
  </sheetData>
  <mergeCells count="2">
    <mergeCell ref="C9:D14"/>
    <mergeCell ref="E9:E15"/>
  </mergeCells>
  <hyperlinks>
    <hyperlink ref="A3" location="'Vega_FX_GBP'!A1" display="'Vega_FX_GBP'!A1" xr:uid="{00000000-0004-0000-1A00-000000000000}"/>
    <hyperlink ref="A4" location="Bucket!A1" display="Bucket!A1" xr:uid="{00000000-0004-0000-1A00-000001000000}"/>
    <hyperlink ref="A5" location="'Vega_FX_AUD'!A1" display="'Vega_FX_AUD'!A1" xr:uid="{00000000-0004-0000-1A00-000002000000}"/>
    <hyperlink ref="D27" location="Vega_FX!$C$608:$F$875" display="Vega_FX!$C$608:$F$875" xr:uid="{00000000-0004-0000-1A00-000003000000}"/>
    <hyperlink ref="D28" location="Vega_FX!$C$608:$F$875" display="Vega_FX!$C$608:$F$875" xr:uid="{00000000-0004-0000-1A00-000004000000}"/>
    <hyperlink ref="D29" location="Vega_FX!$C$608:$F$875" display="Vega_FX!$C$608:$F$875" xr:uid="{00000000-0004-0000-1A00-000005000000}"/>
    <hyperlink ref="D30" location="Vega_FX!$C$608:$F$875" display="Vega_FX!$C$608:$F$875" xr:uid="{00000000-0004-0000-1A00-000006000000}"/>
    <hyperlink ref="D31" location="Vega_FX!$C$608:$F$875" display="Vega_FX!$C$608:$F$875" xr:uid="{00000000-0004-0000-1A00-000007000000}"/>
    <hyperlink ref="E34" location="Vega_FX!$C$608:$F$875" display="Vega_FX!$C$608:$F$875" xr:uid="{00000000-0004-0000-1A00-000008000000}"/>
    <hyperlink ref="F34" location="Vega_FX!$C$608:$F$875" display="Vega_FX!$C$608:$F$875" xr:uid="{00000000-0004-0000-1A00-000009000000}"/>
    <hyperlink ref="G34" location="Vega_FX!$C$608:$F$875" display="Vega_FX!$C$608:$F$875" xr:uid="{00000000-0004-0000-1A00-00000A000000}"/>
    <hyperlink ref="H34" location="Vega_FX!$C$608:$F$875" display="Vega_FX!$C$608:$F$875" xr:uid="{00000000-0004-0000-1A00-00000B000000}"/>
    <hyperlink ref="D35" location="Vega_FX!$C$608:$F$875" display="Vega_FX!$C$608:$F$875" xr:uid="{00000000-0004-0000-1A00-00000C000000}"/>
    <hyperlink ref="F35" location="Vega_FX!$C$608:$F$875" display="Vega_FX!$C$608:$F$875" xr:uid="{00000000-0004-0000-1A00-00000D000000}"/>
    <hyperlink ref="G35" location="Vega_FX!$C$608:$F$875" display="Vega_FX!$C$608:$F$875" xr:uid="{00000000-0004-0000-1A00-00000E000000}"/>
    <hyperlink ref="H35" location="Vega_FX!$C$608:$F$875" display="Vega_FX!$C$608:$F$875" xr:uid="{00000000-0004-0000-1A00-00000F000000}"/>
    <hyperlink ref="D36" location="Vega_FX!$C$608:$F$875" display="Vega_FX!$C$608:$F$875" xr:uid="{00000000-0004-0000-1A00-000010000000}"/>
    <hyperlink ref="E36" location="Vega_FX!$C$608:$F$875" display="Vega_FX!$C$608:$F$875" xr:uid="{00000000-0004-0000-1A00-000011000000}"/>
    <hyperlink ref="G36" location="Vega_FX!$C$608:$F$875" display="Vega_FX!$C$608:$F$875" xr:uid="{00000000-0004-0000-1A00-000012000000}"/>
    <hyperlink ref="H36" location="Vega_FX!$C$608:$F$875" display="Vega_FX!$C$608:$F$875" xr:uid="{00000000-0004-0000-1A00-000013000000}"/>
    <hyperlink ref="D37" location="Vega_FX!$C$608:$F$875" display="Vega_FX!$C$608:$F$875" xr:uid="{00000000-0004-0000-1A00-000014000000}"/>
    <hyperlink ref="E37" location="Vega_FX!$C$608:$F$875" display="Vega_FX!$C$608:$F$875" xr:uid="{00000000-0004-0000-1A00-000015000000}"/>
    <hyperlink ref="F37" location="Vega_FX!$C$608:$F$875" display="Vega_FX!$C$608:$F$875" xr:uid="{00000000-0004-0000-1A00-000016000000}"/>
    <hyperlink ref="H37" location="Vega_FX!$C$608:$F$875" display="Vega_FX!$C$608:$F$875" xr:uid="{00000000-0004-0000-1A00-000017000000}"/>
    <hyperlink ref="D38" location="Vega_FX!$C$608:$F$875" display="Vega_FX!$C$608:$F$875" xr:uid="{00000000-0004-0000-1A00-000018000000}"/>
    <hyperlink ref="E38" location="Vega_FX!$C$608:$F$875" display="Vega_FX!$C$608:$F$875" xr:uid="{00000000-0004-0000-1A00-000019000000}"/>
    <hyperlink ref="F38" location="Vega_FX!$C$608:$F$875" display="Vega_FX!$C$608:$F$875" xr:uid="{00000000-0004-0000-1A00-00001A000000}"/>
    <hyperlink ref="G38" location="Vega_FX!$C$608:$F$875" display="Vega_FX!$C$608:$F$875" xr:uid="{00000000-0004-0000-1A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C5991E26-6F36-4A39-8F56-2D3896DE9383}"/>
  </hyperlinks>
  <pageMargins left="0.7" right="0.7" top="0.75" bottom="0.75" header="0.3" footer="0.3"/>
  <pageSetup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7"/>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1219</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1237</v>
      </c>
    </row>
    <row r="10" spans="1:5" x14ac:dyDescent="0.25">
      <c r="A10" s="18"/>
      <c r="C10" s="172"/>
      <c r="D10" s="173"/>
      <c r="E10" s="176"/>
    </row>
    <row r="11" spans="1:5" x14ac:dyDescent="0.25">
      <c r="A11" s="18"/>
      <c r="C11" s="172"/>
      <c r="D11" s="173"/>
      <c r="E11" s="176"/>
    </row>
    <row r="12" spans="1:5" x14ac:dyDescent="0.25">
      <c r="A12" s="18"/>
      <c r="C12" s="172"/>
      <c r="D12" s="173"/>
      <c r="E12" s="176"/>
    </row>
    <row r="13" spans="1:5" ht="21.7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t="s">
        <v>69</v>
      </c>
    </row>
    <row r="17" spans="3:8" x14ac:dyDescent="0.25">
      <c r="C17" s="67" t="s">
        <v>86</v>
      </c>
      <c r="D17" s="66">
        <v>0.5</v>
      </c>
      <c r="E17" s="66">
        <v>1</v>
      </c>
      <c r="F17" s="66">
        <v>3</v>
      </c>
      <c r="G17" s="66">
        <v>5</v>
      </c>
      <c r="H17" s="65">
        <v>10</v>
      </c>
    </row>
    <row r="18" spans="3:8" x14ac:dyDescent="0.25">
      <c r="C18" s="70">
        <v>0.5</v>
      </c>
      <c r="D18" s="61"/>
      <c r="E18" s="41">
        <f t="shared" ref="D18:H22" si="0">MIN(EXP(-$D$15*ABS($C18-E$17)/MIN($C18,E$17)),1)</f>
        <v>0.99004983374916811</v>
      </c>
      <c r="F18" s="41">
        <f t="shared" si="0"/>
        <v>0.95122942450071402</v>
      </c>
      <c r="G18" s="41">
        <f t="shared" si="0"/>
        <v>0.91393118527122819</v>
      </c>
      <c r="H18" s="41">
        <f t="shared" si="0"/>
        <v>0.82695913394336229</v>
      </c>
    </row>
    <row r="19" spans="3:8" x14ac:dyDescent="0.25">
      <c r="C19" s="70">
        <v>1</v>
      </c>
      <c r="D19" s="69">
        <f>MIN(EXP(-$D$15*ABS($C19-D$17)/MIN($C19,D$17)),1)</f>
        <v>0.99004983374916811</v>
      </c>
      <c r="E19" s="5"/>
      <c r="F19" s="20">
        <f t="shared" si="0"/>
        <v>0.98019867330675525</v>
      </c>
      <c r="G19" s="20">
        <f t="shared" si="0"/>
        <v>0.96078943915232318</v>
      </c>
      <c r="H19" s="20">
        <f t="shared" si="0"/>
        <v>0.91393118527122819</v>
      </c>
    </row>
    <row r="20" spans="3:8" x14ac:dyDescent="0.25">
      <c r="C20" s="70">
        <v>3</v>
      </c>
      <c r="D20" s="69">
        <f t="shared" si="0"/>
        <v>0.95122942450071402</v>
      </c>
      <c r="E20" s="20">
        <f t="shared" si="0"/>
        <v>0.98019867330675525</v>
      </c>
      <c r="F20" s="5"/>
      <c r="G20" s="20">
        <f t="shared" si="0"/>
        <v>0.99335550625503444</v>
      </c>
      <c r="H20" s="20">
        <f t="shared" si="0"/>
        <v>0.97693678389834759</v>
      </c>
    </row>
    <row r="21" spans="3:8" x14ac:dyDescent="0.25">
      <c r="C21" s="70">
        <v>5</v>
      </c>
      <c r="D21" s="69">
        <f t="shared" si="0"/>
        <v>0.91393118527122819</v>
      </c>
      <c r="E21" s="20">
        <f t="shared" si="0"/>
        <v>0.96078943915232318</v>
      </c>
      <c r="F21" s="20">
        <f t="shared" si="0"/>
        <v>0.99335550625503444</v>
      </c>
      <c r="G21" s="5"/>
      <c r="H21" s="20">
        <f t="shared" si="0"/>
        <v>0.99004983374916811</v>
      </c>
    </row>
    <row r="22" spans="3:8" x14ac:dyDescent="0.25">
      <c r="C22" s="68">
        <v>10</v>
      </c>
      <c r="D22" s="69">
        <f t="shared" si="0"/>
        <v>0.82695913394336229</v>
      </c>
      <c r="E22" s="20">
        <f t="shared" si="0"/>
        <v>0.91393118527122819</v>
      </c>
      <c r="F22" s="20">
        <f t="shared" si="0"/>
        <v>0.97693678389834759</v>
      </c>
      <c r="G22" s="20">
        <f t="shared" si="0"/>
        <v>0.99004983374916811</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72">
        <f>VLOOKUP(C27,Vega_FX!C876:F1144,4,0)^2</f>
        <v>0</v>
      </c>
    </row>
    <row r="28" spans="3:8" x14ac:dyDescent="0.25">
      <c r="C28" s="70" t="s">
        <v>62</v>
      </c>
      <c r="D28" s="73">
        <f>VLOOKUP(C28,Vega_FX!$C$876:$F$1144,4,0)^2</f>
        <v>0</v>
      </c>
    </row>
    <row r="29" spans="3:8" x14ac:dyDescent="0.25">
      <c r="C29" s="70" t="s">
        <v>63</v>
      </c>
      <c r="D29" s="73">
        <f>VLOOKUP(C29,Vega_FX!$C$876:$F$1144,4,0)^2</f>
        <v>0</v>
      </c>
    </row>
    <row r="30" spans="3:8" x14ac:dyDescent="0.25">
      <c r="C30" s="70" t="s">
        <v>64</v>
      </c>
      <c r="D30" s="73">
        <f>VLOOKUP(C30,Vega_FX!$C$876:$F$1144,4,0)^2</f>
        <v>0</v>
      </c>
    </row>
    <row r="31" spans="3:8" x14ac:dyDescent="0.25">
      <c r="C31" s="68" t="s">
        <v>65</v>
      </c>
      <c r="D31" s="73">
        <f>VLOOKUP(C31,Vega_FX!$C$876:$F$1144,4,0)^2</f>
        <v>0</v>
      </c>
    </row>
    <row r="32" spans="3:8" ht="15.75" thickBot="1" x14ac:dyDescent="0.3"/>
    <row r="33" spans="3:8" ht="30" customHeight="1" thickTop="1" thickBot="1" x14ac:dyDescent="0.3">
      <c r="C33" s="119"/>
      <c r="D33" s="122" t="s">
        <v>61</v>
      </c>
      <c r="E33" s="123" t="s">
        <v>62</v>
      </c>
      <c r="F33" s="123" t="s">
        <v>63</v>
      </c>
      <c r="G33" s="123" t="s">
        <v>64</v>
      </c>
      <c r="H33" s="123" t="s">
        <v>65</v>
      </c>
    </row>
    <row r="34" spans="3:8" ht="15.75" thickTop="1" x14ac:dyDescent="0.25">
      <c r="C34" s="70" t="s">
        <v>61</v>
      </c>
      <c r="D34" s="61"/>
      <c r="E34" s="71">
        <f>VLOOKUP($C34,Vega_FX!$C$876:$F$1144,4,0)*VLOOKUP(E$33,Vega_FX!$C$876:$F$1144,4,0)</f>
        <v>0</v>
      </c>
      <c r="F34" s="71">
        <f>VLOOKUP($C34,Vega_FX!$C$876:$F$1144,4,0)*VLOOKUP(F$33,Vega_FX!$C$876:$F$1144,4,0)</f>
        <v>0</v>
      </c>
      <c r="G34" s="71">
        <f>VLOOKUP($C34,Vega_FX!$C$876:$F$1144,4,0)*VLOOKUP(G$33,Vega_FX!$C$876:$F$1144,4,0)</f>
        <v>0</v>
      </c>
      <c r="H34" s="71">
        <f>VLOOKUP($C34,Vega_FX!$C$876:$F$1144,4,0)*VLOOKUP(H$33,Vega_FX!$C$876:$F$1144,4,0)</f>
        <v>0</v>
      </c>
    </row>
    <row r="35" spans="3:8" x14ac:dyDescent="0.25">
      <c r="C35" s="70" t="s">
        <v>62</v>
      </c>
      <c r="D35" s="73">
        <f>VLOOKUP($C35,Vega_FX!$C$876:$F$1144,4,0)*VLOOKUP(D$33,Vega_FX!$C$876:$F$1144,4,0)</f>
        <v>0</v>
      </c>
      <c r="E35" s="5"/>
      <c r="F35" s="14">
        <f>VLOOKUP($C35,Vega_FX!$C$876:$F$1144,4,0)*VLOOKUP(F$33,Vega_FX!$C$876:$F$1144,4,0)</f>
        <v>0</v>
      </c>
      <c r="G35" s="14">
        <f>VLOOKUP($C35,Vega_FX!$C$876:$F$1144,4,0)*VLOOKUP(G$33,Vega_FX!$C$876:$F$1144,4,0)</f>
        <v>0</v>
      </c>
      <c r="H35" s="14">
        <f>VLOOKUP($C35,Vega_FX!$C$876:$F$1144,4,0)*VLOOKUP(H$33,Vega_FX!$C$876:$F$1144,4,0)</f>
        <v>0</v>
      </c>
    </row>
    <row r="36" spans="3:8" x14ac:dyDescent="0.25">
      <c r="C36" s="70" t="s">
        <v>63</v>
      </c>
      <c r="D36" s="73">
        <f>VLOOKUP($C36,Vega_FX!$C$876:$F$1144,4,0)*VLOOKUP(D$33,Vega_FX!$C$876:$F$1144,4,0)</f>
        <v>0</v>
      </c>
      <c r="E36" s="14">
        <f>VLOOKUP($C36,Vega_FX!$C$876:$F$1144,4,0)*VLOOKUP(E$33,Vega_FX!$C$876:$F$1144,4,0)</f>
        <v>0</v>
      </c>
      <c r="F36" s="5"/>
      <c r="G36" s="14">
        <f>VLOOKUP($C36,Vega_FX!$C$876:$F$1144,4,0)*VLOOKUP(G$33,Vega_FX!$C$876:$F$1144,4,0)</f>
        <v>0</v>
      </c>
      <c r="H36" s="14">
        <f>VLOOKUP($C36,Vega_FX!$C$876:$F$1144,4,0)*VLOOKUP(H$33,Vega_FX!$C$876:$F$1144,4,0)</f>
        <v>0</v>
      </c>
    </row>
    <row r="37" spans="3:8" x14ac:dyDescent="0.25">
      <c r="C37" s="70" t="s">
        <v>64</v>
      </c>
      <c r="D37" s="73">
        <f>VLOOKUP($C37,Vega_FX!$C$876:$F$1144,4,0)*VLOOKUP(D$33,Vega_FX!$C$876:$F$1144,4,0)</f>
        <v>0</v>
      </c>
      <c r="E37" s="14">
        <f>VLOOKUP($C37,Vega_FX!$C$876:$F$1144,4,0)*VLOOKUP(E$33,Vega_FX!$C$876:$F$1144,4,0)</f>
        <v>0</v>
      </c>
      <c r="F37" s="14">
        <f>VLOOKUP($C37,Vega_FX!$C$876:$F$1144,4,0)*VLOOKUP(F$33,Vega_FX!$C$876:$F$1144,4,0)</f>
        <v>0</v>
      </c>
      <c r="G37" s="5"/>
      <c r="H37" s="14">
        <f>VLOOKUP($C37,Vega_FX!$C$876:$F$1144,4,0)*VLOOKUP(H$33,Vega_FX!$C$876:$F$1144,4,0)</f>
        <v>0</v>
      </c>
    </row>
    <row r="38" spans="3:8" x14ac:dyDescent="0.25">
      <c r="C38" s="68" t="s">
        <v>65</v>
      </c>
      <c r="D38" s="73">
        <f>VLOOKUP($C38,Vega_FX!$C$876:$F$1144,4,0)*VLOOKUP(D$33,Vega_FX!$C$876:$F$1144,4,0)</f>
        <v>0</v>
      </c>
      <c r="E38" s="14">
        <f>VLOOKUP($C38,Vega_FX!$C$876:$F$1144,4,0)*VLOOKUP(E$33,Vega_FX!$C$876:$F$1144,4,0)</f>
        <v>0</v>
      </c>
      <c r="F38" s="14">
        <f>VLOOKUP($C38,Vega_FX!$C$876:$F$1144,4,0)*VLOOKUP(F$33,Vega_FX!$C$876:$F$1144,4,0)</f>
        <v>0</v>
      </c>
      <c r="G38" s="14">
        <f>VLOOKUP($C38,Vega_FX!$C$876:$F$1144,4,0)*VLOOKUP(G$33,Vega_FX!$C$876:$F$1144,4,0)</f>
        <v>0</v>
      </c>
      <c r="H38" s="5"/>
    </row>
    <row r="39" spans="3:8" ht="15.75" thickBot="1" x14ac:dyDescent="0.3"/>
    <row r="40" spans="3:8" ht="30.75" customHeight="1" thickTop="1" thickBot="1" x14ac:dyDescent="0.3">
      <c r="C40" s="119"/>
      <c r="D40" s="122" t="s">
        <v>61</v>
      </c>
      <c r="E40" s="123" t="s">
        <v>62</v>
      </c>
      <c r="F40" s="123" t="s">
        <v>63</v>
      </c>
      <c r="G40" s="123" t="s">
        <v>64</v>
      </c>
      <c r="H40" s="123" t="s">
        <v>65</v>
      </c>
    </row>
    <row r="41" spans="3:8" ht="15.75" thickTop="1" x14ac:dyDescent="0.25">
      <c r="C41" s="70" t="s">
        <v>61</v>
      </c>
      <c r="D41" s="61">
        <f t="shared" ref="D41:H45" si="1">D34*D18</f>
        <v>0</v>
      </c>
      <c r="E41" s="71">
        <f t="shared" si="1"/>
        <v>0</v>
      </c>
      <c r="F41" s="71">
        <f t="shared" si="1"/>
        <v>0</v>
      </c>
      <c r="G41" s="71">
        <f t="shared" si="1"/>
        <v>0</v>
      </c>
      <c r="H41" s="71">
        <f t="shared" si="1"/>
        <v>0</v>
      </c>
    </row>
    <row r="42" spans="3:8" x14ac:dyDescent="0.25">
      <c r="C42" s="70" t="s">
        <v>62</v>
      </c>
      <c r="D42" s="73">
        <f t="shared" si="1"/>
        <v>0</v>
      </c>
      <c r="E42" s="5">
        <f t="shared" si="1"/>
        <v>0</v>
      </c>
      <c r="F42" s="14">
        <f t="shared" si="1"/>
        <v>0</v>
      </c>
      <c r="G42" s="14">
        <f t="shared" si="1"/>
        <v>0</v>
      </c>
      <c r="H42" s="14">
        <f t="shared" si="1"/>
        <v>0</v>
      </c>
    </row>
    <row r="43" spans="3:8" x14ac:dyDescent="0.25">
      <c r="C43" s="70" t="s">
        <v>63</v>
      </c>
      <c r="D43" s="73">
        <f t="shared" si="1"/>
        <v>0</v>
      </c>
      <c r="E43" s="14">
        <f t="shared" si="1"/>
        <v>0</v>
      </c>
      <c r="F43" s="5">
        <f t="shared" si="1"/>
        <v>0</v>
      </c>
      <c r="G43" s="14">
        <f t="shared" si="1"/>
        <v>0</v>
      </c>
      <c r="H43" s="14">
        <f t="shared" si="1"/>
        <v>0</v>
      </c>
    </row>
    <row r="44" spans="3:8" x14ac:dyDescent="0.25">
      <c r="C44" s="70" t="s">
        <v>64</v>
      </c>
      <c r="D44" s="73">
        <f t="shared" si="1"/>
        <v>0</v>
      </c>
      <c r="E44" s="14">
        <f t="shared" si="1"/>
        <v>0</v>
      </c>
      <c r="F44" s="14">
        <f t="shared" si="1"/>
        <v>0</v>
      </c>
      <c r="G44" s="5">
        <f t="shared" si="1"/>
        <v>0</v>
      </c>
      <c r="H44" s="14">
        <f t="shared" si="1"/>
        <v>0</v>
      </c>
    </row>
    <row r="45" spans="3:8" x14ac:dyDescent="0.25">
      <c r="C45" s="68" t="s">
        <v>65</v>
      </c>
      <c r="D45" s="73">
        <f t="shared" si="1"/>
        <v>0</v>
      </c>
      <c r="E45" s="14">
        <f t="shared" si="1"/>
        <v>0</v>
      </c>
      <c r="F45" s="14">
        <f t="shared" si="1"/>
        <v>0</v>
      </c>
      <c r="G45" s="14">
        <f t="shared" si="1"/>
        <v>0</v>
      </c>
      <c r="H45" s="5">
        <f t="shared" si="1"/>
        <v>0</v>
      </c>
    </row>
  </sheetData>
  <mergeCells count="2">
    <mergeCell ref="C9:D14"/>
    <mergeCell ref="E9:E15"/>
  </mergeCells>
  <hyperlinks>
    <hyperlink ref="A3" location="'Vega_FX_JPY'!A1" display="'Vega_FX_JPY'!A1" xr:uid="{00000000-0004-0000-1B00-000000000000}"/>
    <hyperlink ref="A4" location="Bucket!A1" display="Bucket!A1" xr:uid="{00000000-0004-0000-1B00-000001000000}"/>
    <hyperlink ref="A5" location="'Delta_GIRR'!A1" display="'Delta_GIRR'!A1" xr:uid="{00000000-0004-0000-1B00-000002000000}"/>
    <hyperlink ref="D27" location="Vega_FX!C876:F1144" display="Vega_FX!C876:F1144" xr:uid="{00000000-0004-0000-1B00-000003000000}"/>
    <hyperlink ref="D28" location="Vega_FX!$C$876:$F$1144" display="Vega_FX!$C$876:$F$1144" xr:uid="{00000000-0004-0000-1B00-000004000000}"/>
    <hyperlink ref="D29" location="Vega_FX!$C$876:$F$1144" display="Vega_FX!$C$876:$F$1144" xr:uid="{00000000-0004-0000-1B00-000005000000}"/>
    <hyperlink ref="D30" location="Vega_FX!$C$876:$F$1144" display="Vega_FX!$C$876:$F$1144" xr:uid="{00000000-0004-0000-1B00-000006000000}"/>
    <hyperlink ref="D31" location="Vega_FX!$C$876:$F$1144" display="Vega_FX!$C$876:$F$1144" xr:uid="{00000000-0004-0000-1B00-000007000000}"/>
    <hyperlink ref="E34" location="Vega_FX!$C$876:$F$1144" display="Vega_FX!$C$876:$F$1144" xr:uid="{00000000-0004-0000-1B00-000008000000}"/>
    <hyperlink ref="F34" location="Vega_FX!$C$876:$F$1144" display="Vega_FX!$C$876:$F$1144" xr:uid="{00000000-0004-0000-1B00-000009000000}"/>
    <hyperlink ref="G34" location="Vega_FX!$C$876:$F$1144" display="Vega_FX!$C$876:$F$1144" xr:uid="{00000000-0004-0000-1B00-00000A000000}"/>
    <hyperlink ref="H34" location="Vega_FX!$C$876:$F$1144" display="Vega_FX!$C$876:$F$1144" xr:uid="{00000000-0004-0000-1B00-00000B000000}"/>
    <hyperlink ref="D35" location="Vega_FX!$C$876:$F$1144" display="Vega_FX!$C$876:$F$1144" xr:uid="{00000000-0004-0000-1B00-00000C000000}"/>
    <hyperlink ref="F35" location="Vega_FX!$C$876:$F$1144" display="Vega_FX!$C$876:$F$1144" xr:uid="{00000000-0004-0000-1B00-00000D000000}"/>
    <hyperlink ref="G35" location="Vega_FX!$C$876:$F$1144" display="Vega_FX!$C$876:$F$1144" xr:uid="{00000000-0004-0000-1B00-00000E000000}"/>
    <hyperlink ref="H35" location="Vega_FX!$C$876:$F$1144" display="Vega_FX!$C$876:$F$1144" xr:uid="{00000000-0004-0000-1B00-00000F000000}"/>
    <hyperlink ref="D36" location="Vega_FX!$C$876:$F$1144" display="Vega_FX!$C$876:$F$1144" xr:uid="{00000000-0004-0000-1B00-000010000000}"/>
    <hyperlink ref="E36" location="Vega_FX!$C$876:$F$1144" display="Vega_FX!$C$876:$F$1144" xr:uid="{00000000-0004-0000-1B00-000011000000}"/>
    <hyperlink ref="G36" location="Vega_FX!$C$876:$F$1144" display="Vega_FX!$C$876:$F$1144" xr:uid="{00000000-0004-0000-1B00-000012000000}"/>
    <hyperlink ref="H36" location="Vega_FX!$C$876:$F$1144" display="Vega_FX!$C$876:$F$1144" xr:uid="{00000000-0004-0000-1B00-000013000000}"/>
    <hyperlink ref="D37" location="Vega_FX!$C$876:$F$1144" display="Vega_FX!$C$876:$F$1144" xr:uid="{00000000-0004-0000-1B00-000014000000}"/>
    <hyperlink ref="E37" location="Vega_FX!$C$876:$F$1144" display="Vega_FX!$C$876:$F$1144" xr:uid="{00000000-0004-0000-1B00-000015000000}"/>
    <hyperlink ref="F37" location="Vega_FX!$C$876:$F$1144" display="Vega_FX!$C$876:$F$1144" xr:uid="{00000000-0004-0000-1B00-000016000000}"/>
    <hyperlink ref="H37" location="Vega_FX!$C$876:$F$1144" display="Vega_FX!$C$876:$F$1144" xr:uid="{00000000-0004-0000-1B00-000017000000}"/>
    <hyperlink ref="D38" location="Vega_FX!$C$876:$F$1144" display="Vega_FX!$C$876:$F$1144" xr:uid="{00000000-0004-0000-1B00-000018000000}"/>
    <hyperlink ref="E38" location="Vega_FX!$C$876:$F$1144" display="Vega_FX!$C$876:$F$1144" xr:uid="{00000000-0004-0000-1B00-000019000000}"/>
    <hyperlink ref="F38" location="Vega_FX!$C$876:$F$1144" display="Vega_FX!$C$876:$F$1144" xr:uid="{00000000-0004-0000-1B00-00001A000000}"/>
    <hyperlink ref="G38" location="Vega_FX!$C$876:$F$1144" display="Vega_FX!$C$876:$F$1144" xr:uid="{00000000-0004-0000-1B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22DAFF09-860F-46BE-8BF6-4FDAEF5780BD}"/>
  </hyperlinks>
  <pageMargins left="0.7" right="0.7" top="0.75" bottom="0.75" header="0.3" footer="0.3"/>
  <pageSetup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outlinePr summaryBelow="0"/>
  </sheetPr>
  <dimension ref="A1:S2686"/>
  <sheetViews>
    <sheetView zoomScale="85" zoomScaleNormal="85" workbookViewId="0">
      <pane xSplit="1" ySplit="5" topLeftCell="B6" activePane="bottomRight" state="frozen"/>
      <selection pane="topRight"/>
      <selection pane="bottomLeft"/>
      <selection pane="bottomRight"/>
    </sheetView>
  </sheetViews>
  <sheetFormatPr defaultRowHeight="15" outlineLevelRow="1" x14ac:dyDescent="0.25"/>
  <cols>
    <col min="1" max="1" width="13.7109375" style="16" customWidth="1"/>
    <col min="2" max="2" width="2.7109375" customWidth="1"/>
    <col min="3" max="3" width="21.7109375" customWidth="1"/>
    <col min="4" max="4" width="17.140625" bestFit="1" customWidth="1"/>
    <col min="5" max="5" width="18.5703125" customWidth="1"/>
    <col min="6" max="6" width="23.5703125" bestFit="1" customWidth="1"/>
    <col min="7" max="7" width="29.42578125" customWidth="1"/>
    <col min="8" max="8" width="21.42578125" customWidth="1"/>
    <col min="9" max="9" width="23" customWidth="1"/>
    <col min="10" max="10" width="18" customWidth="1"/>
  </cols>
  <sheetData>
    <row r="1" spans="1:9" s="32" customFormat="1" ht="14.25" x14ac:dyDescent="0.2">
      <c r="C1" s="33" t="s">
        <v>1253</v>
      </c>
    </row>
    <row r="3" spans="1:9" s="35" customFormat="1" ht="18.75" x14ac:dyDescent="0.3">
      <c r="A3" s="34" t="s">
        <v>93</v>
      </c>
      <c r="C3" s="36" t="s">
        <v>1231</v>
      </c>
    </row>
    <row r="4" spans="1:9" s="35" customFormat="1" ht="18" customHeight="1" x14ac:dyDescent="0.3">
      <c r="A4" s="34" t="s">
        <v>95</v>
      </c>
      <c r="C4" s="37" t="s">
        <v>1220</v>
      </c>
    </row>
    <row r="5" spans="1:9" s="35" customFormat="1" x14ac:dyDescent="0.25">
      <c r="A5" s="34" t="s">
        <v>94</v>
      </c>
      <c r="C5" s="35" t="s">
        <v>1226</v>
      </c>
    </row>
    <row r="6" spans="1:9" ht="15" customHeight="1" x14ac:dyDescent="0.3">
      <c r="C6" s="15"/>
    </row>
    <row r="7" spans="1:9" ht="18.75" x14ac:dyDescent="0.3">
      <c r="C7" s="6" t="s">
        <v>69</v>
      </c>
    </row>
    <row r="8" spans="1:9" ht="14.25" customHeight="1" x14ac:dyDescent="0.3">
      <c r="C8" s="6"/>
      <c r="G8" t="s">
        <v>1242</v>
      </c>
    </row>
    <row r="9" spans="1:9" ht="15" customHeight="1" x14ac:dyDescent="0.25">
      <c r="C9" s="40" t="s">
        <v>60</v>
      </c>
      <c r="D9" s="40" t="s">
        <v>78</v>
      </c>
      <c r="E9" s="39" t="s">
        <v>70</v>
      </c>
      <c r="G9" s="40" t="s">
        <v>60</v>
      </c>
      <c r="H9" s="40" t="s">
        <v>78</v>
      </c>
      <c r="I9" s="39" t="s">
        <v>70</v>
      </c>
    </row>
    <row r="10" spans="1:9" x14ac:dyDescent="0.25">
      <c r="C10" s="38" t="s">
        <v>1133</v>
      </c>
      <c r="D10" s="41">
        <v>1.7000000000000001E-2</v>
      </c>
      <c r="E10" s="170" t="s">
        <v>1238</v>
      </c>
      <c r="G10" s="38" t="s">
        <v>1133</v>
      </c>
      <c r="H10" s="41">
        <f>D10/SQRT(2)</f>
        <v>1.2020815280171309E-2</v>
      </c>
      <c r="I10" s="170" t="s">
        <v>1243</v>
      </c>
    </row>
    <row r="11" spans="1:9" x14ac:dyDescent="0.25">
      <c r="C11" s="19" t="s">
        <v>61</v>
      </c>
      <c r="D11" s="20">
        <v>1.7000000000000001E-2</v>
      </c>
      <c r="E11" s="170"/>
      <c r="G11" s="19" t="s">
        <v>61</v>
      </c>
      <c r="H11" s="41">
        <f t="shared" ref="H11:H19" si="0">D11/SQRT(2)</f>
        <v>1.2020815280171309E-2</v>
      </c>
      <c r="I11" s="170"/>
    </row>
    <row r="12" spans="1:9" x14ac:dyDescent="0.25">
      <c r="C12" s="19" t="s">
        <v>62</v>
      </c>
      <c r="D12" s="20">
        <v>1.6E-2</v>
      </c>
      <c r="E12" s="170"/>
      <c r="G12" s="19" t="s">
        <v>62</v>
      </c>
      <c r="H12" s="41">
        <f t="shared" si="0"/>
        <v>1.131370849898476E-2</v>
      </c>
      <c r="I12" s="170"/>
    </row>
    <row r="13" spans="1:9" x14ac:dyDescent="0.25">
      <c r="C13" s="19" t="s">
        <v>1135</v>
      </c>
      <c r="D13" s="20">
        <v>1.2999999999999999E-2</v>
      </c>
      <c r="E13" s="170"/>
      <c r="G13" s="19" t="s">
        <v>1135</v>
      </c>
      <c r="H13" s="41">
        <f t="shared" si="0"/>
        <v>9.1923881554251165E-3</v>
      </c>
      <c r="I13" s="170"/>
    </row>
    <row r="14" spans="1:9" x14ac:dyDescent="0.25">
      <c r="C14" s="19" t="s">
        <v>63</v>
      </c>
      <c r="D14" s="20">
        <v>1.2E-2</v>
      </c>
      <c r="E14" s="170"/>
      <c r="G14" s="19" t="s">
        <v>63</v>
      </c>
      <c r="H14" s="41">
        <f t="shared" si="0"/>
        <v>8.4852813742385697E-3</v>
      </c>
      <c r="I14" s="170"/>
    </row>
    <row r="15" spans="1:9" x14ac:dyDescent="0.25">
      <c r="C15" s="19" t="s">
        <v>64</v>
      </c>
      <c r="D15" s="20">
        <v>1.0999999999999999E-2</v>
      </c>
      <c r="E15" s="170"/>
      <c r="G15" s="19" t="s">
        <v>64</v>
      </c>
      <c r="H15" s="41">
        <f t="shared" si="0"/>
        <v>7.7781745930520221E-3</v>
      </c>
      <c r="I15" s="170"/>
    </row>
    <row r="16" spans="1:9" x14ac:dyDescent="0.25">
      <c r="C16" s="19" t="s">
        <v>65</v>
      </c>
      <c r="D16" s="20">
        <v>1.0999999999999999E-2</v>
      </c>
      <c r="E16" s="170"/>
      <c r="G16" s="19" t="s">
        <v>65</v>
      </c>
      <c r="H16" s="41">
        <f t="shared" si="0"/>
        <v>7.7781745930520221E-3</v>
      </c>
      <c r="I16" s="170"/>
    </row>
    <row r="17" spans="1:19" x14ac:dyDescent="0.25">
      <c r="C17" s="19" t="s">
        <v>1134</v>
      </c>
      <c r="D17" s="20">
        <v>1.0999999999999999E-2</v>
      </c>
      <c r="E17" s="170"/>
      <c r="G17" s="19" t="s">
        <v>1134</v>
      </c>
      <c r="H17" s="41">
        <f t="shared" si="0"/>
        <v>7.7781745930520221E-3</v>
      </c>
      <c r="I17" s="170"/>
    </row>
    <row r="18" spans="1:19" x14ac:dyDescent="0.25">
      <c r="C18" s="19" t="s">
        <v>1136</v>
      </c>
      <c r="D18" s="20">
        <v>1.0999999999999999E-2</v>
      </c>
      <c r="E18" s="170"/>
      <c r="G18" s="19" t="s">
        <v>1136</v>
      </c>
      <c r="H18" s="41">
        <f t="shared" si="0"/>
        <v>7.7781745930520221E-3</v>
      </c>
      <c r="I18" s="170"/>
    </row>
    <row r="19" spans="1:19" x14ac:dyDescent="0.25">
      <c r="C19" s="19" t="s">
        <v>1137</v>
      </c>
      <c r="D19" s="20">
        <v>1.0999999999999999E-2</v>
      </c>
      <c r="E19" s="171"/>
      <c r="G19" s="19" t="s">
        <v>1137</v>
      </c>
      <c r="H19" s="41">
        <f t="shared" si="0"/>
        <v>7.7781745930520221E-3</v>
      </c>
      <c r="I19" s="171"/>
    </row>
    <row r="20" spans="1:19" s="10" customFormat="1" x14ac:dyDescent="0.25">
      <c r="A20" s="16"/>
      <c r="B20"/>
      <c r="C20" s="7"/>
      <c r="D20" s="9"/>
      <c r="E20" s="7"/>
      <c r="F20" s="7"/>
      <c r="H20"/>
      <c r="I20"/>
      <c r="J20"/>
      <c r="K20"/>
      <c r="L20"/>
      <c r="M20"/>
      <c r="N20"/>
      <c r="O20"/>
      <c r="P20"/>
      <c r="Q20"/>
      <c r="R20"/>
      <c r="S20"/>
    </row>
    <row r="21" spans="1:19" ht="18.75" x14ac:dyDescent="0.3">
      <c r="C21" s="6" t="s">
        <v>79</v>
      </c>
    </row>
    <row r="22" spans="1:19" ht="18.75" x14ac:dyDescent="0.3">
      <c r="C22" s="6"/>
    </row>
    <row r="23" spans="1:19" x14ac:dyDescent="0.25">
      <c r="C23" s="4" t="s">
        <v>77</v>
      </c>
      <c r="F23" s="30">
        <f>F25+F78+F131+F184+F237+F290+F343+F396+F449+F502</f>
        <v>6324.7272779363357</v>
      </c>
    </row>
    <row r="24" spans="1:19" x14ac:dyDescent="0.25">
      <c r="C24" s="40" t="s">
        <v>60</v>
      </c>
      <c r="D24" s="74" t="s">
        <v>116</v>
      </c>
      <c r="E24" s="74" t="s">
        <v>66</v>
      </c>
      <c r="F24" s="104" t="s">
        <v>68</v>
      </c>
    </row>
    <row r="25" spans="1:19" collapsed="1" x14ac:dyDescent="0.25">
      <c r="C25" s="100" t="s">
        <v>1133</v>
      </c>
      <c r="D25" s="102">
        <f>SUM(D27:D76)</f>
        <v>2672.7600565571615</v>
      </c>
      <c r="E25" s="103">
        <f>VLOOKUP(C25,$G$10:$H$19,2,FALSE)</f>
        <v>1.2020815280171309E-2</v>
      </c>
      <c r="F25" s="105">
        <f>D25*E25</f>
        <v>32.128754928093862</v>
      </c>
    </row>
    <row r="26" spans="1:19" hidden="1" outlineLevel="1" x14ac:dyDescent="0.25">
      <c r="C26" s="40" t="s">
        <v>1138</v>
      </c>
      <c r="D26" s="101" t="s">
        <v>116</v>
      </c>
      <c r="E26" s="101" t="s">
        <v>66</v>
      </c>
      <c r="F26" s="101" t="s">
        <v>68</v>
      </c>
      <c r="G26" s="39" t="s">
        <v>57</v>
      </c>
    </row>
    <row r="27" spans="1:19" hidden="1" outlineLevel="1" x14ac:dyDescent="0.25">
      <c r="C27" s="42" t="s">
        <v>3</v>
      </c>
      <c r="D27" s="38">
        <f>SUMIFS(Sensitivities!$E$8:$E$1023,Sensitivities!$D$8:$D$1023,Delta_GIRR!$D$24,Sensitivities!$C$8:$C$1023,Delta_GIRR!G27)</f>
        <v>8.1832104115164795E-4</v>
      </c>
      <c r="E27" s="38"/>
      <c r="F27" s="38"/>
      <c r="G27" s="38" t="str">
        <f>C27 &amp; ".Delta|GIRR|" &amp; C23 &amp; "|" &amp; C25</f>
        <v>FRA791220419.Delta|GIRR|EUR|0.25 year</v>
      </c>
    </row>
    <row r="28" spans="1:19" hidden="1" outlineLevel="1" x14ac:dyDescent="0.25">
      <c r="C28" s="21" t="s">
        <v>5</v>
      </c>
      <c r="D28" s="19">
        <f>SUMIFS(Sensitivities!$E$8:$E$1023,Sensitivities!$D$8:$D$1023,Delta_GIRR!$D$24,Sensitivities!$C$8:$C$1023,Delta_GIRR!G28)</f>
        <v>0</v>
      </c>
      <c r="E28" s="19"/>
      <c r="F28" s="19"/>
      <c r="G28" s="19" t="str">
        <f>C28 &amp; ".Delta|GIRR|" &amp; C23 &amp; "|" &amp; C25</f>
        <v>FRA983936126.Delta|GIRR|EUR|0.25 year</v>
      </c>
    </row>
    <row r="29" spans="1:19" hidden="1" outlineLevel="1" x14ac:dyDescent="0.25">
      <c r="C29" s="21" t="s">
        <v>6</v>
      </c>
      <c r="D29" s="19">
        <f>SUMIFS(Sensitivities!$E$8:$E$1023,Sensitivities!$D$8:$D$1023,Delta_GIRR!$D$24,Sensitivities!$C$8:$C$1023,Delta_GIRR!G29)</f>
        <v>0</v>
      </c>
      <c r="E29" s="19"/>
      <c r="F29" s="19"/>
      <c r="G29" s="19" t="str">
        <f>C29 &amp; ".Delta|GIRR|" &amp; C23 &amp; "|" &amp; C25</f>
        <v>FRA592133890.Delta|GIRR|EUR|0.25 year</v>
      </c>
    </row>
    <row r="30" spans="1:19" hidden="1" outlineLevel="1" x14ac:dyDescent="0.25">
      <c r="C30" s="21" t="s">
        <v>7</v>
      </c>
      <c r="D30" s="19">
        <f>SUMIFS(Sensitivities!$E$8:$E$1023,Sensitivities!$D$8:$D$1023,Delta_GIRR!$D$24,Sensitivities!$C$8:$C$1023,Delta_GIRR!G30)</f>
        <v>0</v>
      </c>
      <c r="E30" s="19"/>
      <c r="F30" s="19"/>
      <c r="G30" s="19" t="str">
        <f>C30 &amp; ".Delta|GIRR|" &amp; C23 &amp; "|" &amp; C25</f>
        <v>FRA554616290.Delta|GIRR|EUR|0.25 year</v>
      </c>
    </row>
    <row r="31" spans="1:19" hidden="1" outlineLevel="1" x14ac:dyDescent="0.25">
      <c r="C31" s="21" t="s">
        <v>8</v>
      </c>
      <c r="D31" s="19">
        <f>SUMIFS(Sensitivities!$E$8:$E$1023,Sensitivities!$D$8:$D$1023,Delta_GIRR!$D$24,Sensitivities!$C$8:$C$1023,Delta_GIRR!G31)</f>
        <v>-1.00571160146501E-3</v>
      </c>
      <c r="E31" s="19"/>
      <c r="F31" s="19"/>
      <c r="G31" s="19" t="str">
        <f>C31 &amp; ".Delta|GIRR|" &amp; C23 &amp; "|" &amp; C25</f>
        <v>FRA822851518.Delta|GIRR|EUR|0.25 year</v>
      </c>
    </row>
    <row r="32" spans="1:19" hidden="1" outlineLevel="1" x14ac:dyDescent="0.25">
      <c r="C32" s="21" t="s">
        <v>1140</v>
      </c>
      <c r="D32" s="19">
        <f>SUMIFS(Sensitivities!$E$8:$E$1023,Sensitivities!$D$8:$D$1023,Delta_GIRR!$D$24,Sensitivities!$C$8:$C$1023,Delta_GIRR!G32)</f>
        <v>0</v>
      </c>
      <c r="E32" s="19"/>
      <c r="F32" s="19"/>
      <c r="G32" s="19" t="str">
        <f>C32 &amp; ".Delta|GIRR|" &amp; C23 &amp; "|" &amp; C25</f>
        <v>FRA101797833.Delta|GIRR|EUR|0.25 year</v>
      </c>
    </row>
    <row r="33" spans="3:7" hidden="1" outlineLevel="1" x14ac:dyDescent="0.25">
      <c r="C33" s="21" t="s">
        <v>9</v>
      </c>
      <c r="D33" s="19">
        <f>SUMIFS(Sensitivities!$E$8:$E$1023,Sensitivities!$D$8:$D$1023,Delta_GIRR!$D$24,Sensitivities!$C$8:$C$1023,Delta_GIRR!G33)</f>
        <v>0</v>
      </c>
      <c r="E33" s="19"/>
      <c r="F33" s="19"/>
      <c r="G33" s="19" t="str">
        <f>C33 &amp; ".Delta|GIRR|" &amp; C23 &amp; "|" &amp; C25</f>
        <v>IRS190841856.Delta|GIRR|EUR|0.25 year</v>
      </c>
    </row>
    <row r="34" spans="3:7" hidden="1" outlineLevel="1" x14ac:dyDescent="0.25">
      <c r="C34" s="21" t="s">
        <v>11</v>
      </c>
      <c r="D34" s="19">
        <f>SUMIFS(Sensitivities!$E$8:$E$1023,Sensitivities!$D$8:$D$1023,Delta_GIRR!$D$24,Sensitivities!$C$8:$C$1023,Delta_GIRR!G34)</f>
        <v>-18.0276392144151</v>
      </c>
      <c r="E34" s="19"/>
      <c r="F34" s="19"/>
      <c r="G34" s="19" t="str">
        <f>C34 &amp; ".Delta|GIRR|" &amp; C23 &amp; "|" &amp; C25</f>
        <v>IRS399330126.Delta|GIRR|EUR|0.25 year</v>
      </c>
    </row>
    <row r="35" spans="3:7" hidden="1" outlineLevel="1" x14ac:dyDescent="0.25">
      <c r="C35" s="21" t="s">
        <v>12</v>
      </c>
      <c r="D35" s="19">
        <f>SUMIFS(Sensitivities!$E$8:$E$1023,Sensitivities!$D$8:$D$1023,Delta_GIRR!$D$24,Sensitivities!$C$8:$C$1023,Delta_GIRR!G35)</f>
        <v>-26.991488898056598</v>
      </c>
      <c r="E35" s="19"/>
      <c r="F35" s="19"/>
      <c r="G35" s="19" t="str">
        <f>C35 &amp; ".Delta|GIRR|" &amp; C23 &amp; "|" &amp; C25</f>
        <v>IRS233250637.Delta|GIRR|EUR|0.25 year</v>
      </c>
    </row>
    <row r="36" spans="3:7" hidden="1" outlineLevel="1" x14ac:dyDescent="0.25">
      <c r="C36" s="21" t="s">
        <v>13</v>
      </c>
      <c r="D36" s="19">
        <f>SUMIFS(Sensitivities!$E$8:$E$1023,Sensitivities!$D$8:$D$1023,Delta_GIRR!$D$24,Sensitivities!$C$8:$C$1023,Delta_GIRR!G36)</f>
        <v>-1.18113722292037</v>
      </c>
      <c r="E36" s="19"/>
      <c r="F36" s="19"/>
      <c r="G36" s="19" t="str">
        <f>C36 &amp; ".Delta|GIRR|" &amp; C23 &amp; "|" &amp; C25</f>
        <v>CS768096133.Delta|GIRR|EUR|0.25 year</v>
      </c>
    </row>
    <row r="37" spans="3:7" hidden="1" outlineLevel="1" x14ac:dyDescent="0.25">
      <c r="C37" s="21" t="s">
        <v>15</v>
      </c>
      <c r="D37" s="19">
        <f>SUMIFS(Sensitivities!$E$8:$E$1023,Sensitivities!$D$8:$D$1023,Delta_GIRR!$D$24,Sensitivities!$C$8:$C$1023,Delta_GIRR!G37)</f>
        <v>0</v>
      </c>
      <c r="E37" s="19"/>
      <c r="F37" s="19"/>
      <c r="G37" s="19" t="str">
        <f>C37 &amp; ".Delta|GIRR|" &amp; C23 &amp; "|" &amp; C25</f>
        <v>CS561670611.Delta|GIRR|EUR|0.25 year</v>
      </c>
    </row>
    <row r="38" spans="3:7" hidden="1" outlineLevel="1" x14ac:dyDescent="0.25">
      <c r="C38" s="21" t="s">
        <v>16</v>
      </c>
      <c r="D38" s="19">
        <f>SUMIFS(Sensitivities!$E$8:$E$1023,Sensitivities!$D$8:$D$1023,Delta_GIRR!$D$24,Sensitivities!$C$8:$C$1023,Delta_GIRR!G38)</f>
        <v>0</v>
      </c>
      <c r="E38" s="19"/>
      <c r="F38" s="19"/>
      <c r="G38" s="19" t="str">
        <f>C38 &amp; ".Delta|GIRR|" &amp; C23 &amp; "|" &amp; C25</f>
        <v>CS931854092.Delta|GIRR|EUR|0.25 year</v>
      </c>
    </row>
    <row r="39" spans="3:7" hidden="1" outlineLevel="1" x14ac:dyDescent="0.25">
      <c r="C39" s="21" t="s">
        <v>17</v>
      </c>
      <c r="D39" s="19">
        <f>SUMIFS(Sensitivities!$E$8:$E$1023,Sensitivities!$D$8:$D$1023,Delta_GIRR!$D$24,Sensitivities!$C$8:$C$1023,Delta_GIRR!G39)</f>
        <v>0</v>
      </c>
      <c r="E39" s="19"/>
      <c r="F39" s="19"/>
      <c r="G39" s="19" t="str">
        <f>C39 &amp; ".Delta|GIRR|" &amp; C23 &amp; "|" &amp; C25</f>
        <v>IRS307262619.Delta|GIRR|EUR|0.25 year</v>
      </c>
    </row>
    <row r="40" spans="3:7" hidden="1" outlineLevel="1" x14ac:dyDescent="0.25">
      <c r="C40" s="21" t="s">
        <v>18</v>
      </c>
      <c r="D40" s="19">
        <f>SUMIFS(Sensitivities!$E$8:$E$1023,Sensitivities!$D$8:$D$1023,Delta_GIRR!$D$24,Sensitivities!$C$8:$C$1023,Delta_GIRR!G40)</f>
        <v>0</v>
      </c>
      <c r="E40" s="19"/>
      <c r="F40" s="19"/>
      <c r="G40" s="19" t="str">
        <f>C40 &amp; ".Delta|GIRR|" &amp; C23 &amp; "|" &amp; C25</f>
        <v>IRS686490893.Delta|GIRR|EUR|0.25 year</v>
      </c>
    </row>
    <row r="41" spans="3:7" hidden="1" outlineLevel="1" x14ac:dyDescent="0.25">
      <c r="C41" s="21" t="s">
        <v>19</v>
      </c>
      <c r="D41" s="19">
        <f>SUMIFS(Sensitivities!$E$8:$E$1023,Sensitivities!$D$8:$D$1023,Delta_GIRR!$D$24,Sensitivities!$C$8:$C$1023,Delta_GIRR!G41)</f>
        <v>0</v>
      </c>
      <c r="E41" s="19"/>
      <c r="F41" s="19"/>
      <c r="G41" s="19" t="str">
        <f>C41 &amp; ".Delta|GIRR|" &amp; C23 &amp; "|" &amp; C25</f>
        <v>IRS682313805.Delta|GIRR|EUR|0.25 year</v>
      </c>
    </row>
    <row r="42" spans="3:7" hidden="1" outlineLevel="1" x14ac:dyDescent="0.25">
      <c r="C42" s="21" t="s">
        <v>20</v>
      </c>
      <c r="D42" s="19">
        <f>SUMIFS(Sensitivities!$E$8:$E$1023,Sensitivities!$D$8:$D$1023,Delta_GIRR!$D$24,Sensitivities!$C$8:$C$1023,Delta_GIRR!G42)</f>
        <v>0</v>
      </c>
      <c r="E42" s="19"/>
      <c r="F42" s="19"/>
      <c r="G42" s="19" t="str">
        <f>C42 &amp; ".Delta|GIRR|" &amp; C23 &amp; "|" &amp; C25</f>
        <v>IRS545554400.Delta|GIRR|EUR|0.25 year</v>
      </c>
    </row>
    <row r="43" spans="3:7" hidden="1" outlineLevel="1" x14ac:dyDescent="0.25">
      <c r="C43" s="21" t="s">
        <v>21</v>
      </c>
      <c r="D43" s="19">
        <f>SUMIFS(Sensitivities!$E$8:$E$1023,Sensitivities!$D$8:$D$1023,Delta_GIRR!$D$24,Sensitivities!$C$8:$C$1023,Delta_GIRR!G43)</f>
        <v>-3.5964054381565802</v>
      </c>
      <c r="E43" s="19"/>
      <c r="F43" s="19"/>
      <c r="G43" s="19" t="str">
        <f>C43 &amp; ".Delta|GIRR|" &amp; C23 &amp; "|" &amp; C25</f>
        <v>CS821810096.Delta|GIRR|EUR|0.25 year</v>
      </c>
    </row>
    <row r="44" spans="3:7" hidden="1" outlineLevel="1" x14ac:dyDescent="0.25">
      <c r="C44" s="21" t="s">
        <v>22</v>
      </c>
      <c r="D44" s="19">
        <f>SUMIFS(Sensitivities!$E$8:$E$1023,Sensitivities!$D$8:$D$1023,Delta_GIRR!$D$24,Sensitivities!$C$8:$C$1023,Delta_GIRR!G44)</f>
        <v>0</v>
      </c>
      <c r="E44" s="19"/>
      <c r="F44" s="19"/>
      <c r="G44" s="19" t="str">
        <f>C44 &amp; ".Delta|GIRR|" &amp; C23 &amp; "|" &amp; C25</f>
        <v>CF832287444.Delta|GIRR|EUR|0.25 year</v>
      </c>
    </row>
    <row r="45" spans="3:7" hidden="1" outlineLevel="1" x14ac:dyDescent="0.25">
      <c r="C45" s="21" t="s">
        <v>1141</v>
      </c>
      <c r="D45" s="19">
        <f>SUMIFS(Sensitivities!$E$8:$E$1023,Sensitivities!$D$8:$D$1023,Delta_GIRR!$D$24,Sensitivities!$C$8:$C$1023,Delta_GIRR!G45)</f>
        <v>0</v>
      </c>
      <c r="E45" s="19"/>
      <c r="F45" s="19"/>
      <c r="G45" s="19" t="str">
        <f>C45 &amp; ".Delta|GIRR|" &amp; C23 &amp; "|" &amp; C25</f>
        <v>CF505971413.Delta|GIRR|EUR|0.25 year</v>
      </c>
    </row>
    <row r="46" spans="3:7" hidden="1" outlineLevel="1" x14ac:dyDescent="0.25">
      <c r="C46" s="21" t="s">
        <v>24</v>
      </c>
      <c r="D46" s="19">
        <f>SUMIFS(Sensitivities!$E$8:$E$1023,Sensitivities!$D$8:$D$1023,Delta_GIRR!$D$24,Sensitivities!$C$8:$C$1023,Delta_GIRR!G46)</f>
        <v>0</v>
      </c>
      <c r="E46" s="19"/>
      <c r="F46" s="19"/>
      <c r="G46" s="19" t="str">
        <f>C46 &amp; ".Delta|GIRR|" &amp; C23 &amp; "|" &amp; C25</f>
        <v>CF670766805.Delta|GIRR|EUR|0.25 year</v>
      </c>
    </row>
    <row r="47" spans="3:7" hidden="1" outlineLevel="1" x14ac:dyDescent="0.25">
      <c r="C47" s="21" t="s">
        <v>25</v>
      </c>
      <c r="D47" s="19">
        <f>SUMIFS(Sensitivities!$E$8:$E$1023,Sensitivities!$D$8:$D$1023,Delta_GIRR!$D$24,Sensitivities!$C$8:$C$1023,Delta_GIRR!G47)</f>
        <v>1.06425584789349E-4</v>
      </c>
      <c r="E47" s="19"/>
      <c r="F47" s="19"/>
      <c r="G47" s="19" t="str">
        <f>C47 &amp; ".Delta|GIRR|" &amp; C23 &amp; "|" &amp; C25</f>
        <v>CF558972956.Delta|GIRR|EUR|0.25 year</v>
      </c>
    </row>
    <row r="48" spans="3:7" hidden="1" outlineLevel="1" x14ac:dyDescent="0.25">
      <c r="C48" s="21" t="s">
        <v>26</v>
      </c>
      <c r="D48" s="19">
        <f>SUMIFS(Sensitivities!$E$8:$E$1023,Sensitivities!$D$8:$D$1023,Delta_GIRR!$D$24,Sensitivities!$C$8:$C$1023,Delta_GIRR!G48)</f>
        <v>0</v>
      </c>
      <c r="E48" s="19"/>
      <c r="F48" s="19"/>
      <c r="G48" s="19" t="str">
        <f>C48 &amp; ".Delta|GIRR|" &amp; C23 &amp; "|" &amp; C25</f>
        <v>CF994071627.Delta|GIRR|EUR|0.25 year</v>
      </c>
    </row>
    <row r="49" spans="3:7" hidden="1" outlineLevel="1" x14ac:dyDescent="0.25">
      <c r="C49" s="21" t="s">
        <v>27</v>
      </c>
      <c r="D49" s="19">
        <f>SUMIFS(Sensitivities!$E$8:$E$1023,Sensitivities!$D$8:$D$1023,Delta_GIRR!$D$24,Sensitivities!$C$8:$C$1023,Delta_GIRR!G49)</f>
        <v>-7.0307412650436198</v>
      </c>
      <c r="E49" s="19"/>
      <c r="F49" s="19"/>
      <c r="G49" s="19" t="str">
        <f>C49 &amp; ".Delta|GIRR|" &amp; C23 &amp; "|" &amp; C25</f>
        <v>CF546911893.Delta|GIRR|EUR|0.25 year</v>
      </c>
    </row>
    <row r="50" spans="3:7" hidden="1" outlineLevel="1" x14ac:dyDescent="0.25">
      <c r="C50" s="21" t="s">
        <v>28</v>
      </c>
      <c r="D50" s="19">
        <f>SUMIFS(Sensitivities!$E$8:$E$1023,Sensitivities!$D$8:$D$1023,Delta_GIRR!$D$24,Sensitivities!$C$8:$C$1023,Delta_GIRR!G50)</f>
        <v>2.1741600676250502E-3</v>
      </c>
      <c r="E50" s="19"/>
      <c r="F50" s="19"/>
      <c r="G50" s="19" t="str">
        <f>C50 &amp; ".Delta|GIRR|" &amp; C23 &amp; "|" &amp; C25</f>
        <v>CF798421943.Delta|GIRR|EUR|0.25 year</v>
      </c>
    </row>
    <row r="51" spans="3:7" hidden="1" outlineLevel="1" x14ac:dyDescent="0.25">
      <c r="C51" s="21" t="s">
        <v>29</v>
      </c>
      <c r="D51" s="19">
        <f>SUMIFS(Sensitivities!$E$8:$E$1023,Sensitivities!$D$8:$D$1023,Delta_GIRR!$D$24,Sensitivities!$C$8:$C$1023,Delta_GIRR!G51)</f>
        <v>3066.7272542384999</v>
      </c>
      <c r="E51" s="19"/>
      <c r="F51" s="19"/>
      <c r="G51" s="19" t="str">
        <f>C51 &amp; ".Delta|GIRR|" &amp; C23 &amp; "|" &amp; C25</f>
        <v>SWN651253389.Delta|GIRR|EUR|0.25 year</v>
      </c>
    </row>
    <row r="52" spans="3:7" hidden="1" outlineLevel="1" x14ac:dyDescent="0.25">
      <c r="C52" s="21" t="s">
        <v>31</v>
      </c>
      <c r="D52" s="19">
        <f>SUMIFS(Sensitivities!$E$8:$E$1023,Sensitivities!$D$8:$D$1023,Delta_GIRR!$D$24,Sensitivities!$C$8:$C$1023,Delta_GIRR!G52)</f>
        <v>3.8787856465205599E-2</v>
      </c>
      <c r="E52" s="19"/>
      <c r="F52" s="19"/>
      <c r="G52" s="19" t="str">
        <f>C52 &amp; ".Delta|GIRR|" &amp; C23 &amp; "|" &amp; C25</f>
        <v>FXF690057364.Delta|GIRR|EUR|0.25 year</v>
      </c>
    </row>
    <row r="53" spans="3:7" hidden="1" outlineLevel="1" x14ac:dyDescent="0.25">
      <c r="C53" s="21" t="s">
        <v>1142</v>
      </c>
      <c r="D53" s="19">
        <f>SUMIFS(Sensitivities!$E$8:$E$1023,Sensitivities!$D$8:$D$1023,Delta_GIRR!$D$24,Sensitivities!$C$8:$C$1023,Delta_GIRR!G53)</f>
        <v>0</v>
      </c>
      <c r="E53" s="19"/>
      <c r="F53" s="19"/>
      <c r="G53" s="19" t="str">
        <f>C53 &amp; ".Delta|GIRR|" &amp; C23 &amp; "|" &amp; C25</f>
        <v>FXF276314354.Delta|GIRR|EUR|0.25 year</v>
      </c>
    </row>
    <row r="54" spans="3:7" hidden="1" outlineLevel="1" x14ac:dyDescent="0.25">
      <c r="C54" s="21" t="s">
        <v>33</v>
      </c>
      <c r="D54" s="19">
        <f>SUMIFS(Sensitivities!$E$8:$E$1023,Sensitivities!$D$8:$D$1023,Delta_GIRR!$D$24,Sensitivities!$C$8:$C$1023,Delta_GIRR!G54)</f>
        <v>0.106559558480512</v>
      </c>
      <c r="E54" s="19"/>
      <c r="F54" s="19"/>
      <c r="G54" s="19" t="str">
        <f>C54 &amp; ".Delta|GIRR|" &amp; C23 &amp; "|" &amp; C25</f>
        <v>FXF811380623.Delta|GIRR|EUR|0.25 year</v>
      </c>
    </row>
    <row r="55" spans="3:7" hidden="1" outlineLevel="1" x14ac:dyDescent="0.25">
      <c r="C55" s="21" t="s">
        <v>34</v>
      </c>
      <c r="D55" s="19">
        <f>SUMIFS(Sensitivities!$E$8:$E$1023,Sensitivities!$D$8:$D$1023,Delta_GIRR!$D$24,Sensitivities!$C$8:$C$1023,Delta_GIRR!G55)</f>
        <v>7.7147698902990704E-3</v>
      </c>
      <c r="E55" s="19"/>
      <c r="F55" s="19"/>
      <c r="G55" s="19" t="str">
        <f>C55 &amp; ".Delta|GIRR|" &amp; C23 &amp; "|" &amp; C25</f>
        <v>FXF313102980.Delta|GIRR|EUR|0.25 year</v>
      </c>
    </row>
    <row r="56" spans="3:7" hidden="1" outlineLevel="1" x14ac:dyDescent="0.25">
      <c r="C56" s="21" t="s">
        <v>35</v>
      </c>
      <c r="D56" s="19">
        <f>SUMIFS(Sensitivities!$E$8:$E$1023,Sensitivities!$D$8:$D$1023,Delta_GIRR!$D$24,Sensitivities!$C$8:$C$1023,Delta_GIRR!G56)</f>
        <v>0</v>
      </c>
      <c r="E56" s="19"/>
      <c r="F56" s="19"/>
      <c r="G56" s="19" t="str">
        <f>C56 &amp; ".Delta|GIRR|" &amp; C23 &amp; "|" &amp; C25</f>
        <v>FXF168255439.Delta|GIRR|EUR|0.25 year</v>
      </c>
    </row>
    <row r="57" spans="3:7" hidden="1" outlineLevel="1" x14ac:dyDescent="0.25">
      <c r="C57" s="21" t="s">
        <v>36</v>
      </c>
      <c r="D57" s="19">
        <f>SUMIFS(Sensitivities!$E$8:$E$1023,Sensitivities!$D$8:$D$1023,Delta_GIRR!$D$24,Sensitivities!$C$8:$C$1023,Delta_GIRR!G57)</f>
        <v>3.2213644590228803E-2</v>
      </c>
      <c r="E57" s="19"/>
      <c r="F57" s="19"/>
      <c r="G57" s="19" t="str">
        <f>C57 &amp; ".Delta|GIRR|" &amp; C23 &amp; "|" &amp; C25</f>
        <v>FXF177155290.Delta|GIRR|EUR|0.25 year</v>
      </c>
    </row>
    <row r="58" spans="3:7" hidden="1" outlineLevel="1" x14ac:dyDescent="0.25">
      <c r="C58" s="21" t="s">
        <v>37</v>
      </c>
      <c r="D58" s="19">
        <f>SUMIFS(Sensitivities!$E$8:$E$1023,Sensitivities!$D$8:$D$1023,Delta_GIRR!$D$24,Sensitivities!$C$8:$C$1023,Delta_GIRR!G58)</f>
        <v>-6.8652944173663896E-2</v>
      </c>
      <c r="E58" s="19"/>
      <c r="F58" s="19"/>
      <c r="G58" s="19" t="str">
        <f>C58 &amp; ".Delta|GIRR|" &amp; C23 &amp; "|" &amp; C25</f>
        <v>FXF598460264.Delta|GIRR|EUR|0.25 year</v>
      </c>
    </row>
    <row r="59" spans="3:7" hidden="1" outlineLevel="1" x14ac:dyDescent="0.25">
      <c r="C59" s="21" t="s">
        <v>38</v>
      </c>
      <c r="D59" s="19">
        <f>SUMIFS(Sensitivities!$E$8:$E$1023,Sensitivities!$D$8:$D$1023,Delta_GIRR!$D$24,Sensitivities!$C$8:$C$1023,Delta_GIRR!G59)</f>
        <v>-516.31500324256206</v>
      </c>
      <c r="E59" s="19"/>
      <c r="F59" s="19"/>
      <c r="G59" s="19" t="str">
        <f>C59 &amp; ".Delta|GIRR|" &amp; C23 &amp; "|" &amp; C25</f>
        <v>FXO271821100.Delta|GIRR|EUR|0.25 year</v>
      </c>
    </row>
    <row r="60" spans="3:7" hidden="1" outlineLevel="1" x14ac:dyDescent="0.25">
      <c r="C60" s="21" t="s">
        <v>40</v>
      </c>
      <c r="D60" s="19">
        <f>SUMIFS(Sensitivities!$E$8:$E$1023,Sensitivities!$D$8:$D$1023,Delta_GIRR!$D$24,Sensitivities!$C$8:$C$1023,Delta_GIRR!G60)</f>
        <v>0</v>
      </c>
      <c r="E60" s="19"/>
      <c r="F60" s="19"/>
      <c r="G60" s="19" t="str">
        <f>C60 &amp; ".Delta|GIRR|" &amp; C23 &amp; "|" &amp; C25</f>
        <v>FXO136170122.Delta|GIRR|EUR|0.25 year</v>
      </c>
    </row>
    <row r="61" spans="3:7" hidden="1" outlineLevel="1" x14ac:dyDescent="0.25">
      <c r="C61" s="21" t="s">
        <v>1139</v>
      </c>
      <c r="D61" s="19">
        <f>SUMIFS(Sensitivities!$E$8:$E$1023,Sensitivities!$D$8:$D$1023,Delta_GIRR!$D$24,Sensitivities!$C$8:$C$1023,Delta_GIRR!G61)</f>
        <v>8.3409395301714496E-4</v>
      </c>
      <c r="E61" s="19"/>
      <c r="F61" s="19"/>
      <c r="G61" s="19" t="str">
        <f>C61 &amp; ".Delta|GIRR|" &amp; C23 &amp; "|" &amp; C25</f>
        <v>FXO623149061.Delta|GIRR|EUR|0.25 year</v>
      </c>
    </row>
    <row r="62" spans="3:7" hidden="1" outlineLevel="1" x14ac:dyDescent="0.25">
      <c r="C62" s="21" t="s">
        <v>41</v>
      </c>
      <c r="D62" s="19">
        <f>SUMIFS(Sensitivities!$E$8:$E$1023,Sensitivities!$D$8:$D$1023,Delta_GIRR!$D$24,Sensitivities!$C$8:$C$1023,Delta_GIRR!G62)</f>
        <v>179.051381403769</v>
      </c>
      <c r="E62" s="19"/>
      <c r="F62" s="19"/>
      <c r="G62" s="19" t="str">
        <f>C62 &amp; ".Delta|GIRR|" &amp; C23 &amp; "|" &amp; C25</f>
        <v>FXO676548755.Delta|GIRR|EUR|0.25 year</v>
      </c>
    </row>
    <row r="63" spans="3:7" hidden="1" outlineLevel="1" x14ac:dyDescent="0.25">
      <c r="C63" s="21" t="s">
        <v>42</v>
      </c>
      <c r="D63" s="19">
        <f>SUMIFS(Sensitivities!$E$8:$E$1023,Sensitivities!$D$8:$D$1023,Delta_GIRR!$D$24,Sensitivities!$C$8:$C$1023,Delta_GIRR!G63)</f>
        <v>8.4916173364035796E-4</v>
      </c>
      <c r="E63" s="19"/>
      <c r="F63" s="19"/>
      <c r="G63" s="19" t="str">
        <f>C63 &amp; ".Delta|GIRR|" &amp; C23 &amp; "|" &amp; C25</f>
        <v>FXO403688438.Delta|GIRR|EUR|0.25 year</v>
      </c>
    </row>
    <row r="64" spans="3:7" hidden="1" outlineLevel="1" x14ac:dyDescent="0.25">
      <c r="C64" s="21" t="s">
        <v>43</v>
      </c>
      <c r="D64" s="19">
        <f>SUMIFS(Sensitivities!$E$8:$E$1023,Sensitivities!$D$8:$D$1023,Delta_GIRR!$D$24,Sensitivities!$C$8:$C$1023,Delta_GIRR!G64)</f>
        <v>2.6987909222953E-3</v>
      </c>
      <c r="E64" s="19"/>
      <c r="F64" s="19"/>
      <c r="G64" s="19" t="str">
        <f>C64 &amp; ".Delta|GIRR|" &amp; C23 &amp; "|" &amp; C25</f>
        <v>FXO302436425.Delta|GIRR|EUR|0.25 year</v>
      </c>
    </row>
    <row r="65" spans="1:7" hidden="1" outlineLevel="1" x14ac:dyDescent="0.25">
      <c r="C65" s="21" t="s">
        <v>44</v>
      </c>
      <c r="D65" s="19">
        <f>SUMIFS(Sensitivities!$E$8:$E$1023,Sensitivities!$D$8:$D$1023,Delta_GIRR!$D$24,Sensitivities!$C$8:$C$1023,Delta_GIRR!G65)</f>
        <v>0</v>
      </c>
      <c r="E65" s="19"/>
      <c r="F65" s="19"/>
      <c r="G65" s="19" t="str">
        <f>C65 &amp; ".Delta|GIRR|" &amp; C23 &amp; "|" &amp; C25</f>
        <v>FXO920656386.Delta|GIRR|EUR|0.25 year</v>
      </c>
    </row>
    <row r="66" spans="1:7" hidden="1" outlineLevel="1" x14ac:dyDescent="0.25">
      <c r="C66" s="21" t="s">
        <v>45</v>
      </c>
      <c r="D66" s="19">
        <f>SUMIFS(Sensitivities!$E$8:$E$1023,Sensitivities!$D$8:$D$1023,Delta_GIRR!$D$24,Sensitivities!$C$8:$C$1023,Delta_GIRR!G66)</f>
        <v>7.3661067290231596E-4</v>
      </c>
      <c r="E66" s="19"/>
      <c r="F66" s="19"/>
      <c r="G66" s="19" t="str">
        <f>C66 &amp; ".Delta|GIRR|" &amp; C23 &amp; "|" &amp; C25</f>
        <v>FXO931276392.Delta|GIRR|EUR|0.25 year</v>
      </c>
    </row>
    <row r="67" spans="1:7" hidden="1" outlineLevel="1" x14ac:dyDescent="0.25">
      <c r="C67" s="21" t="s">
        <v>46</v>
      </c>
      <c r="D67" s="19">
        <f>SUMIFS(Sensitivities!$E$8:$E$1023,Sensitivities!$D$8:$D$1023,Delta_GIRR!$D$24,Sensitivities!$C$8:$C$1023,Delta_GIRR!G67)</f>
        <v>0</v>
      </c>
      <c r="E67" s="19"/>
      <c r="F67" s="19"/>
      <c r="G67" s="19" t="str">
        <f>C67 &amp; ".Delta|GIRR|" &amp; C23 &amp; "|" &amp; C25</f>
        <v>PRDC295207601.Delta|GIRR|EUR|0.25 year</v>
      </c>
    </row>
    <row r="68" spans="1:7" hidden="1" outlineLevel="1" x14ac:dyDescent="0.25">
      <c r="C68" s="21" t="s">
        <v>48</v>
      </c>
      <c r="D68" s="19">
        <f>SUMIFS(Sensitivities!$E$8:$E$1023,Sensitivities!$D$8:$D$1023,Delta_GIRR!$D$24,Sensitivities!$C$8:$C$1023,Delta_GIRR!G68)</f>
        <v>0</v>
      </c>
      <c r="E68" s="19"/>
      <c r="F68" s="19"/>
      <c r="G68" s="19" t="str">
        <f>C68 &amp; ".Delta|GIRR|" &amp; C23 &amp; "|" &amp; C25</f>
        <v>PRDC172891670.Delta|GIRR|EUR|0.25 year</v>
      </c>
    </row>
    <row r="69" spans="1:7" hidden="1" outlineLevel="1" x14ac:dyDescent="0.25">
      <c r="C69" s="21" t="s">
        <v>49</v>
      </c>
      <c r="D69" s="19">
        <f>SUMIFS(Sensitivities!$E$8:$E$1023,Sensitivities!$D$8:$D$1023,Delta_GIRR!$D$24,Sensitivities!$C$8:$C$1023,Delta_GIRR!G69)</f>
        <v>0</v>
      </c>
      <c r="E69" s="19"/>
      <c r="F69" s="19"/>
      <c r="G69" s="19" t="str">
        <f>C69 &amp; ".Delta|GIRR|" &amp; C23 &amp; "|" &amp; C25</f>
        <v>PRDC666969162.Delta|GIRR|EUR|0.25 year</v>
      </c>
    </row>
    <row r="70" spans="1:7" hidden="1" outlineLevel="1" x14ac:dyDescent="0.25">
      <c r="C70" s="21" t="s">
        <v>50</v>
      </c>
      <c r="D70" s="19">
        <f>SUMIFS(Sensitivities!$E$8:$E$1023,Sensitivities!$D$8:$D$1023,Delta_GIRR!$D$24,Sensitivities!$C$8:$C$1023,Delta_GIRR!G70)</f>
        <v>0</v>
      </c>
      <c r="E70" s="19"/>
      <c r="F70" s="19"/>
      <c r="G70" s="19" t="str">
        <f>C70 &amp; ".Delta|GIRR|" &amp; C23 &amp; "|" &amp; C25</f>
        <v>PRDC591610726.Delta|GIRR|EUR|0.25 year</v>
      </c>
    </row>
    <row r="71" spans="1:7" hidden="1" outlineLevel="1" x14ac:dyDescent="0.25">
      <c r="C71" s="21" t="s">
        <v>51</v>
      </c>
      <c r="D71" s="19">
        <f>SUMIFS(Sensitivities!$E$8:$E$1023,Sensitivities!$D$8:$D$1023,Delta_GIRR!$D$24,Sensitivities!$C$8:$C$1023,Delta_GIRR!G71)</f>
        <v>0</v>
      </c>
      <c r="E71" s="19"/>
      <c r="F71" s="19"/>
      <c r="G71" s="19" t="str">
        <f>C71 &amp; ".Delta|GIRR|" &amp; C23 &amp; "|" &amp; C25</f>
        <v>PRDC213021841.Delta|GIRR|EUR|0.25 year</v>
      </c>
    </row>
    <row r="72" spans="1:7" hidden="1" outlineLevel="1" x14ac:dyDescent="0.25">
      <c r="C72" s="21" t="s">
        <v>52</v>
      </c>
      <c r="D72" s="19">
        <f>SUMIFS(Sensitivities!$E$8:$E$1023,Sensitivities!$D$8:$D$1023,Delta_GIRR!$D$24,Sensitivities!$C$8:$C$1023,Delta_GIRR!G72)</f>
        <v>1.4584202290279799E-6</v>
      </c>
      <c r="E72" s="19"/>
      <c r="F72" s="19"/>
      <c r="G72" s="19" t="str">
        <f>C72 &amp; ".Delta|GIRR|" &amp; C23 &amp; "|" &amp; C25</f>
        <v>RA211261264.Delta|GIRR|EUR|0.25 year</v>
      </c>
    </row>
    <row r="73" spans="1:7" hidden="1" outlineLevel="1" x14ac:dyDescent="0.25">
      <c r="C73" s="21" t="s">
        <v>54</v>
      </c>
      <c r="D73" s="19">
        <f>SUMIFS(Sensitivities!$E$8:$E$1023,Sensitivities!$D$8:$D$1023,Delta_GIRR!$D$24,Sensitivities!$C$8:$C$1023,Delta_GIRR!G73)</f>
        <v>0</v>
      </c>
      <c r="E73" s="19"/>
      <c r="F73" s="19"/>
      <c r="G73" s="19" t="str">
        <f>C73 &amp; ".Delta|GIRR|" &amp; C23 &amp; "|" &amp; C25</f>
        <v>RA511169792.Delta|GIRR|EUR|0.25 year</v>
      </c>
    </row>
    <row r="74" spans="1:7" hidden="1" outlineLevel="1" x14ac:dyDescent="0.25">
      <c r="C74" s="21" t="s">
        <v>1143</v>
      </c>
      <c r="D74" s="19">
        <f>SUMIFS(Sensitivities!$E$8:$E$1023,Sensitivities!$D$8:$D$1023,Delta_GIRR!$D$24,Sensitivities!$C$8:$C$1023,Delta_GIRR!G74)</f>
        <v>0</v>
      </c>
      <c r="E74" s="19"/>
      <c r="F74" s="19"/>
      <c r="G74" s="19" t="str">
        <f>C74 &amp; ".Delta|GIRR|" &amp; C23 &amp; "|" &amp; C25</f>
        <v>RA844378540.Delta|GIRR|EUR|0.25 year</v>
      </c>
    </row>
    <row r="75" spans="1:7" hidden="1" outlineLevel="1" x14ac:dyDescent="0.25">
      <c r="C75" s="21" t="s">
        <v>55</v>
      </c>
      <c r="D75" s="19">
        <f>SUMIFS(Sensitivities!$E$8:$E$1023,Sensitivities!$D$8:$D$1023,Delta_GIRR!$D$24,Sensitivities!$C$8:$C$1023,Delta_GIRR!G75)</f>
        <v>0</v>
      </c>
      <c r="E75" s="19"/>
      <c r="F75" s="19"/>
      <c r="G75" s="19" t="str">
        <f>C75 &amp; ".Delta|GIRR|" &amp; C23 &amp; "|" &amp; C25</f>
        <v>RA488554347.Delta|GIRR|EUR|0.25 year</v>
      </c>
    </row>
    <row r="76" spans="1:7" hidden="1" outlineLevel="1" x14ac:dyDescent="0.25">
      <c r="C76" s="21" t="s">
        <v>56</v>
      </c>
      <c r="D76" s="19">
        <f>SUMIFS(Sensitivities!$E$8:$E$1023,Sensitivities!$D$8:$D$1023,Delta_GIRR!$D$24,Sensitivities!$C$8:$C$1023,Delta_GIRR!G76)</f>
        <v>0</v>
      </c>
      <c r="E76" s="19"/>
      <c r="F76" s="19"/>
      <c r="G76" s="19" t="str">
        <f>C76 &amp; ".Delta|GIRR|" &amp; C23 &amp; "|" &amp; C25</f>
        <v>RA899728209.Delta|GIRR|EUR|0.25 year</v>
      </c>
    </row>
    <row r="77" spans="1:7" s="10" customFormat="1" hidden="1" outlineLevel="1" x14ac:dyDescent="0.25">
      <c r="A77" s="16"/>
      <c r="B77"/>
      <c r="D77" s="13"/>
      <c r="E77" s="11"/>
      <c r="F77" s="12"/>
      <c r="G77" s="12"/>
    </row>
    <row r="78" spans="1:7" collapsed="1" x14ac:dyDescent="0.25">
      <c r="C78" s="106" t="s">
        <v>61</v>
      </c>
      <c r="D78" s="102">
        <f>SUM(D80:D129)</f>
        <v>254319.763880276</v>
      </c>
      <c r="E78" s="103">
        <f>VLOOKUP(C78,$G$10:$H$19,2,FALSE)</f>
        <v>1.2020815280171309E-2</v>
      </c>
      <c r="F78" s="105">
        <f>D78*E78</f>
        <v>3057.1309037015812</v>
      </c>
    </row>
    <row r="79" spans="1:7" hidden="1" outlineLevel="1" x14ac:dyDescent="0.25">
      <c r="C79" s="40" t="s">
        <v>1138</v>
      </c>
      <c r="D79" s="101" t="s">
        <v>116</v>
      </c>
      <c r="E79" s="101" t="s">
        <v>66</v>
      </c>
      <c r="F79" s="101" t="s">
        <v>68</v>
      </c>
      <c r="G79" s="39" t="s">
        <v>57</v>
      </c>
    </row>
    <row r="80" spans="1:7" hidden="1" outlineLevel="1" x14ac:dyDescent="0.25">
      <c r="C80" s="42" t="s">
        <v>3</v>
      </c>
      <c r="D80" s="38">
        <f>SUMIFS(Sensitivities!$E$8:$E$1023,Sensitivities!$D$8:$D$1023,Delta_GIRR!$D$24,Sensitivities!$C$8:$C$1023,Delta_GIRR!G80)</f>
        <v>0</v>
      </c>
      <c r="E80" s="38"/>
      <c r="F80" s="38"/>
      <c r="G80" s="38" t="str">
        <f>C80 &amp; ".Delta|GIRR|" &amp; C23 &amp; "|" &amp; C78</f>
        <v>FRA791220419.Delta|GIRR|EUR|0.5 year</v>
      </c>
    </row>
    <row r="81" spans="3:7" hidden="1" outlineLevel="1" x14ac:dyDescent="0.25">
      <c r="C81" s="21" t="s">
        <v>5</v>
      </c>
      <c r="D81" s="19">
        <f>SUMIFS(Sensitivities!$E$8:$E$1023,Sensitivities!$D$8:$D$1023,Delta_GIRR!$D$24,Sensitivities!$C$8:$C$1023,Delta_GIRR!G81)</f>
        <v>0</v>
      </c>
      <c r="E81" s="19"/>
      <c r="F81" s="19"/>
      <c r="G81" s="19" t="str">
        <f>C81 &amp; ".Delta|GIRR|" &amp; C23 &amp; "|" &amp; C78</f>
        <v>FRA983936126.Delta|GIRR|EUR|0.5 year</v>
      </c>
    </row>
    <row r="82" spans="3:7" hidden="1" outlineLevel="1" x14ac:dyDescent="0.25">
      <c r="C82" s="21" t="s">
        <v>6</v>
      </c>
      <c r="D82" s="19">
        <f>SUMIFS(Sensitivities!$E$8:$E$1023,Sensitivities!$D$8:$D$1023,Delta_GIRR!$D$24,Sensitivities!$C$8:$C$1023,Delta_GIRR!G82)</f>
        <v>0</v>
      </c>
      <c r="E82" s="19"/>
      <c r="F82" s="19"/>
      <c r="G82" s="19" t="str">
        <f>C82 &amp; ".Delta|GIRR|" &amp; C23 &amp; "|" &amp; C78</f>
        <v>FRA592133890.Delta|GIRR|EUR|0.5 year</v>
      </c>
    </row>
    <row r="83" spans="3:7" hidden="1" outlineLevel="1" x14ac:dyDescent="0.25">
      <c r="C83" s="21" t="s">
        <v>7</v>
      </c>
      <c r="D83" s="19">
        <f>SUMIFS(Sensitivities!$E$8:$E$1023,Sensitivities!$D$8:$D$1023,Delta_GIRR!$D$24,Sensitivities!$C$8:$C$1023,Delta_GIRR!G83)</f>
        <v>0</v>
      </c>
      <c r="E83" s="19"/>
      <c r="F83" s="19"/>
      <c r="G83" s="19" t="str">
        <f>C83 &amp; ".Delta|GIRR|" &amp; C23 &amp; "|" &amp; C78</f>
        <v>FRA554616290.Delta|GIRR|EUR|0.5 year</v>
      </c>
    </row>
    <row r="84" spans="3:7" hidden="1" outlineLevel="1" x14ac:dyDescent="0.25">
      <c r="C84" s="21" t="s">
        <v>8</v>
      </c>
      <c r="D84" s="19">
        <f>SUMIFS(Sensitivities!$E$8:$E$1023,Sensitivities!$D$8:$D$1023,Delta_GIRR!$D$24,Sensitivities!$C$8:$C$1023,Delta_GIRR!G84)</f>
        <v>0</v>
      </c>
      <c r="E84" s="19"/>
      <c r="F84" s="19"/>
      <c r="G84" s="19" t="str">
        <f>C84 &amp; ".Delta|GIRR|" &amp; C23 &amp; "|" &amp; C78</f>
        <v>FRA822851518.Delta|GIRR|EUR|0.5 year</v>
      </c>
    </row>
    <row r="85" spans="3:7" hidden="1" outlineLevel="1" x14ac:dyDescent="0.25">
      <c r="C85" s="21" t="s">
        <v>1140</v>
      </c>
      <c r="D85" s="19">
        <f>SUMIFS(Sensitivities!$E$8:$E$1023,Sensitivities!$D$8:$D$1023,Delta_GIRR!$D$24,Sensitivities!$C$8:$C$1023,Delta_GIRR!G85)</f>
        <v>0</v>
      </c>
      <c r="E85" s="19"/>
      <c r="F85" s="19"/>
      <c r="G85" s="19" t="str">
        <f>C85 &amp; ".Delta|GIRR|" &amp; C23 &amp; "|" &amp; C78</f>
        <v>FRA101797833.Delta|GIRR|EUR|0.5 year</v>
      </c>
    </row>
    <row r="86" spans="3:7" hidden="1" outlineLevel="1" x14ac:dyDescent="0.25">
      <c r="C86" s="21" t="s">
        <v>9</v>
      </c>
      <c r="D86" s="19">
        <f>SUMIFS(Sensitivities!$E$8:$E$1023,Sensitivities!$D$8:$D$1023,Delta_GIRR!$D$24,Sensitivities!$C$8:$C$1023,Delta_GIRR!G86)</f>
        <v>0</v>
      </c>
      <c r="E86" s="19"/>
      <c r="F86" s="19"/>
      <c r="G86" s="19" t="str">
        <f>C86 &amp; ".Delta|GIRR|" &amp; C23 &amp; "|" &amp; C78</f>
        <v>IRS190841856.Delta|GIRR|EUR|0.5 year</v>
      </c>
    </row>
    <row r="87" spans="3:7" hidden="1" outlineLevel="1" x14ac:dyDescent="0.25">
      <c r="C87" s="21" t="s">
        <v>11</v>
      </c>
      <c r="D87" s="19">
        <f>SUMIFS(Sensitivities!$E$8:$E$1023,Sensitivities!$D$8:$D$1023,Delta_GIRR!$D$24,Sensitivities!$C$8:$C$1023,Delta_GIRR!G87)</f>
        <v>-65.0750862114364</v>
      </c>
      <c r="E87" s="19"/>
      <c r="F87" s="19"/>
      <c r="G87" s="19" t="str">
        <f>C87 &amp; ".Delta|GIRR|" &amp; C23 &amp; "|" &amp; C78</f>
        <v>IRS399330126.Delta|GIRR|EUR|0.5 year</v>
      </c>
    </row>
    <row r="88" spans="3:7" hidden="1" outlineLevel="1" x14ac:dyDescent="0.25">
      <c r="C88" s="21" t="s">
        <v>12</v>
      </c>
      <c r="D88" s="19">
        <f>SUMIFS(Sensitivities!$E$8:$E$1023,Sensitivities!$D$8:$D$1023,Delta_GIRR!$D$24,Sensitivities!$C$8:$C$1023,Delta_GIRR!G88)</f>
        <v>-95.942605694290293</v>
      </c>
      <c r="E88" s="19"/>
      <c r="F88" s="19"/>
      <c r="G88" s="19" t="str">
        <f>C88 &amp; ".Delta|GIRR|" &amp; C23 &amp; "|" &amp; C78</f>
        <v>IRS233250637.Delta|GIRR|EUR|0.5 year</v>
      </c>
    </row>
    <row r="89" spans="3:7" hidden="1" outlineLevel="1" x14ac:dyDescent="0.25">
      <c r="C89" s="21" t="s">
        <v>13</v>
      </c>
      <c r="D89" s="19">
        <f>SUMIFS(Sensitivities!$E$8:$E$1023,Sensitivities!$D$8:$D$1023,Delta_GIRR!$D$24,Sensitivities!$C$8:$C$1023,Delta_GIRR!G89)</f>
        <v>-4.2652622702007603</v>
      </c>
      <c r="E89" s="19"/>
      <c r="F89" s="19"/>
      <c r="G89" s="19" t="str">
        <f>C89 &amp; ".Delta|GIRR|" &amp; C23 &amp; "|" &amp; C78</f>
        <v>CS768096133.Delta|GIRR|EUR|0.5 year</v>
      </c>
    </row>
    <row r="90" spans="3:7" hidden="1" outlineLevel="1" x14ac:dyDescent="0.25">
      <c r="C90" s="21" t="s">
        <v>15</v>
      </c>
      <c r="D90" s="19">
        <f>SUMIFS(Sensitivities!$E$8:$E$1023,Sensitivities!$D$8:$D$1023,Delta_GIRR!$D$24,Sensitivities!$C$8:$C$1023,Delta_GIRR!G90)</f>
        <v>0</v>
      </c>
      <c r="E90" s="19"/>
      <c r="F90" s="19"/>
      <c r="G90" s="19" t="str">
        <f>C90 &amp; ".Delta|GIRR|" &amp; C23 &amp; "|" &amp; C78</f>
        <v>CS561670611.Delta|GIRR|EUR|0.5 year</v>
      </c>
    </row>
    <row r="91" spans="3:7" hidden="1" outlineLevel="1" x14ac:dyDescent="0.25">
      <c r="C91" s="21" t="s">
        <v>16</v>
      </c>
      <c r="D91" s="19">
        <f>SUMIFS(Sensitivities!$E$8:$E$1023,Sensitivities!$D$8:$D$1023,Delta_GIRR!$D$24,Sensitivities!$C$8:$C$1023,Delta_GIRR!G91)</f>
        <v>0</v>
      </c>
      <c r="E91" s="19"/>
      <c r="F91" s="19"/>
      <c r="G91" s="19" t="str">
        <f>C91 &amp; ".Delta|GIRR|" &amp; C23 &amp; "|" &amp; C78</f>
        <v>CS931854092.Delta|GIRR|EUR|0.5 year</v>
      </c>
    </row>
    <row r="92" spans="3:7" hidden="1" outlineLevel="1" x14ac:dyDescent="0.25">
      <c r="C92" s="21" t="s">
        <v>17</v>
      </c>
      <c r="D92" s="19">
        <f>SUMIFS(Sensitivities!$E$8:$E$1023,Sensitivities!$D$8:$D$1023,Delta_GIRR!$D$24,Sensitivities!$C$8:$C$1023,Delta_GIRR!G92)</f>
        <v>0</v>
      </c>
      <c r="E92" s="19"/>
      <c r="F92" s="19"/>
      <c r="G92" s="19" t="str">
        <f>C92 &amp; ".Delta|GIRR|" &amp; C23 &amp; "|" &amp; C78</f>
        <v>IRS307262619.Delta|GIRR|EUR|0.5 year</v>
      </c>
    </row>
    <row r="93" spans="3:7" hidden="1" outlineLevel="1" x14ac:dyDescent="0.25">
      <c r="C93" s="21" t="s">
        <v>18</v>
      </c>
      <c r="D93" s="19">
        <f>SUMIFS(Sensitivities!$E$8:$E$1023,Sensitivities!$D$8:$D$1023,Delta_GIRR!$D$24,Sensitivities!$C$8:$C$1023,Delta_GIRR!G93)</f>
        <v>0</v>
      </c>
      <c r="E93" s="19"/>
      <c r="F93" s="19"/>
      <c r="G93" s="19" t="str">
        <f>C93 &amp; ".Delta|GIRR|" &amp; C23 &amp; "|" &amp; C78</f>
        <v>IRS686490893.Delta|GIRR|EUR|0.5 year</v>
      </c>
    </row>
    <row r="94" spans="3:7" hidden="1" outlineLevel="1" x14ac:dyDescent="0.25">
      <c r="C94" s="21" t="s">
        <v>19</v>
      </c>
      <c r="D94" s="19">
        <f>SUMIFS(Sensitivities!$E$8:$E$1023,Sensitivities!$D$8:$D$1023,Delta_GIRR!$D$24,Sensitivities!$C$8:$C$1023,Delta_GIRR!G94)</f>
        <v>0</v>
      </c>
      <c r="E94" s="19"/>
      <c r="F94" s="19"/>
      <c r="G94" s="19" t="str">
        <f>C94 &amp; ".Delta|GIRR|" &amp; C23 &amp; "|" &amp; C78</f>
        <v>IRS682313805.Delta|GIRR|EUR|0.5 year</v>
      </c>
    </row>
    <row r="95" spans="3:7" hidden="1" outlineLevel="1" x14ac:dyDescent="0.25">
      <c r="C95" s="21" t="s">
        <v>20</v>
      </c>
      <c r="D95" s="19">
        <f>SUMIFS(Sensitivities!$E$8:$E$1023,Sensitivities!$D$8:$D$1023,Delta_GIRR!$D$24,Sensitivities!$C$8:$C$1023,Delta_GIRR!G95)</f>
        <v>0</v>
      </c>
      <c r="E95" s="19"/>
      <c r="F95" s="19"/>
      <c r="G95" s="19" t="str">
        <f>C95 &amp; ".Delta|GIRR|" &amp; C23 &amp; "|" &amp; C78</f>
        <v>IRS545554400.Delta|GIRR|EUR|0.5 year</v>
      </c>
    </row>
    <row r="96" spans="3:7" hidden="1" outlineLevel="1" x14ac:dyDescent="0.25">
      <c r="C96" s="21" t="s">
        <v>21</v>
      </c>
      <c r="D96" s="19">
        <f>SUMIFS(Sensitivities!$E$8:$E$1023,Sensitivities!$D$8:$D$1023,Delta_GIRR!$D$24,Sensitivities!$C$8:$C$1023,Delta_GIRR!G96)</f>
        <v>-12.496675714328401</v>
      </c>
      <c r="E96" s="19"/>
      <c r="F96" s="19"/>
      <c r="G96" s="19" t="str">
        <f>C96 &amp; ".Delta|GIRR|" &amp; C23 &amp; "|" &amp; C78</f>
        <v>CS821810096.Delta|GIRR|EUR|0.5 year</v>
      </c>
    </row>
    <row r="97" spans="3:7" hidden="1" outlineLevel="1" x14ac:dyDescent="0.25">
      <c r="C97" s="21" t="s">
        <v>22</v>
      </c>
      <c r="D97" s="19">
        <f>SUMIFS(Sensitivities!$E$8:$E$1023,Sensitivities!$D$8:$D$1023,Delta_GIRR!$D$24,Sensitivities!$C$8:$C$1023,Delta_GIRR!G97)</f>
        <v>0</v>
      </c>
      <c r="E97" s="19"/>
      <c r="F97" s="19"/>
      <c r="G97" s="19" t="str">
        <f>C97 &amp; ".Delta|GIRR|" &amp; C23 &amp; "|" &amp; C78</f>
        <v>CF832287444.Delta|GIRR|EUR|0.5 year</v>
      </c>
    </row>
    <row r="98" spans="3:7" hidden="1" outlineLevel="1" x14ac:dyDescent="0.25">
      <c r="C98" s="21" t="s">
        <v>1141</v>
      </c>
      <c r="D98" s="19">
        <f>SUMIFS(Sensitivities!$E$8:$E$1023,Sensitivities!$D$8:$D$1023,Delta_GIRR!$D$24,Sensitivities!$C$8:$C$1023,Delta_GIRR!G98)</f>
        <v>0</v>
      </c>
      <c r="E98" s="19"/>
      <c r="F98" s="19"/>
      <c r="G98" s="19" t="str">
        <f>C98 &amp; ".Delta|GIRR|" &amp; C23 &amp; "|" &amp; C78</f>
        <v>CF505971413.Delta|GIRR|EUR|0.5 year</v>
      </c>
    </row>
    <row r="99" spans="3:7" hidden="1" outlineLevel="1" x14ac:dyDescent="0.25">
      <c r="C99" s="21" t="s">
        <v>24</v>
      </c>
      <c r="D99" s="19">
        <f>SUMIFS(Sensitivities!$E$8:$E$1023,Sensitivities!$D$8:$D$1023,Delta_GIRR!$D$24,Sensitivities!$C$8:$C$1023,Delta_GIRR!G99)</f>
        <v>0</v>
      </c>
      <c r="E99" s="19"/>
      <c r="F99" s="19"/>
      <c r="G99" s="19" t="str">
        <f>C99 &amp; ".Delta|GIRR|" &amp; C23 &amp; "|" &amp; C78</f>
        <v>CF670766805.Delta|GIRR|EUR|0.5 year</v>
      </c>
    </row>
    <row r="100" spans="3:7" hidden="1" outlineLevel="1" x14ac:dyDescent="0.25">
      <c r="C100" s="21" t="s">
        <v>25</v>
      </c>
      <c r="D100" s="19">
        <f>SUMIFS(Sensitivities!$E$8:$E$1023,Sensitivities!$D$8:$D$1023,Delta_GIRR!$D$24,Sensitivities!$C$8:$C$1023,Delta_GIRR!G100)</f>
        <v>1.06514280062697E-4</v>
      </c>
      <c r="E100" s="19"/>
      <c r="F100" s="19"/>
      <c r="G100" s="19" t="str">
        <f>C100 &amp; ".Delta|GIRR|" &amp; C23 &amp; "|" &amp; C78</f>
        <v>CF558972956.Delta|GIRR|EUR|0.5 year</v>
      </c>
    </row>
    <row r="101" spans="3:7" hidden="1" outlineLevel="1" x14ac:dyDescent="0.25">
      <c r="C101" s="21" t="s">
        <v>26</v>
      </c>
      <c r="D101" s="19">
        <f>SUMIFS(Sensitivities!$E$8:$E$1023,Sensitivities!$D$8:$D$1023,Delta_GIRR!$D$24,Sensitivities!$C$8:$C$1023,Delta_GIRR!G101)</f>
        <v>0</v>
      </c>
      <c r="E101" s="19"/>
      <c r="F101" s="19"/>
      <c r="G101" s="19" t="str">
        <f>C101 &amp; ".Delta|GIRR|" &amp; C23 &amp; "|" &amp; C78</f>
        <v>CF994071627.Delta|GIRR|EUR|0.5 year</v>
      </c>
    </row>
    <row r="102" spans="3:7" hidden="1" outlineLevel="1" x14ac:dyDescent="0.25">
      <c r="C102" s="21" t="s">
        <v>27</v>
      </c>
      <c r="D102" s="19">
        <f>SUMIFS(Sensitivities!$E$8:$E$1023,Sensitivities!$D$8:$D$1023,Delta_GIRR!$D$24,Sensitivities!$C$8:$C$1023,Delta_GIRR!G102)</f>
        <v>-26.7100683588069</v>
      </c>
      <c r="E102" s="19"/>
      <c r="F102" s="19"/>
      <c r="G102" s="19" t="str">
        <f>C102 &amp; ".Delta|GIRR|" &amp; C23 &amp; "|" &amp; C78</f>
        <v>CF546911893.Delta|GIRR|EUR|0.5 year</v>
      </c>
    </row>
    <row r="103" spans="3:7" hidden="1" outlineLevel="1" x14ac:dyDescent="0.25">
      <c r="C103" s="21" t="s">
        <v>28</v>
      </c>
      <c r="D103" s="19">
        <f>SUMIFS(Sensitivities!$E$8:$E$1023,Sensitivities!$D$8:$D$1023,Delta_GIRR!$D$24,Sensitivities!$C$8:$C$1023,Delta_GIRR!G103)</f>
        <v>2.1765411588603499E-3</v>
      </c>
      <c r="E103" s="19"/>
      <c r="F103" s="19"/>
      <c r="G103" s="19" t="str">
        <f>C103 &amp; ".Delta|GIRR|" &amp; C23 &amp; "|" &amp; C78</f>
        <v>CF798421943.Delta|GIRR|EUR|0.5 year</v>
      </c>
    </row>
    <row r="104" spans="3:7" hidden="1" outlineLevel="1" x14ac:dyDescent="0.25">
      <c r="C104" s="21" t="s">
        <v>29</v>
      </c>
      <c r="D104" s="19">
        <f>SUMIFS(Sensitivities!$E$8:$E$1023,Sensitivities!$D$8:$D$1023,Delta_GIRR!$D$24,Sensitivities!$C$8:$C$1023,Delta_GIRR!G104)</f>
        <v>1597.9454195512501</v>
      </c>
      <c r="E104" s="19"/>
      <c r="F104" s="19"/>
      <c r="G104" s="19" t="str">
        <f>C104 &amp; ".Delta|GIRR|" &amp; C23 &amp; "|" &amp; C78</f>
        <v>SWN651253389.Delta|GIRR|EUR|0.5 year</v>
      </c>
    </row>
    <row r="105" spans="3:7" hidden="1" outlineLevel="1" x14ac:dyDescent="0.25">
      <c r="C105" s="21" t="s">
        <v>31</v>
      </c>
      <c r="D105" s="19">
        <f>SUMIFS(Sensitivities!$E$8:$E$1023,Sensitivities!$D$8:$D$1023,Delta_GIRR!$D$24,Sensitivities!$C$8:$C$1023,Delta_GIRR!G105)</f>
        <v>121576.088805648</v>
      </c>
      <c r="E105" s="19"/>
      <c r="F105" s="19"/>
      <c r="G105" s="19" t="str">
        <f>C105 &amp; ".Delta|GIRR|" &amp; C23 &amp; "|" &amp; C78</f>
        <v>FXF690057364.Delta|GIRR|EUR|0.5 year</v>
      </c>
    </row>
    <row r="106" spans="3:7" hidden="1" outlineLevel="1" x14ac:dyDescent="0.25">
      <c r="C106" s="21" t="s">
        <v>1142</v>
      </c>
      <c r="D106" s="19">
        <f>SUMIFS(Sensitivities!$E$8:$E$1023,Sensitivities!$D$8:$D$1023,Delta_GIRR!$D$24,Sensitivities!$C$8:$C$1023,Delta_GIRR!G106)</f>
        <v>0</v>
      </c>
      <c r="E106" s="19"/>
      <c r="F106" s="19"/>
      <c r="G106" s="19" t="str">
        <f>C106 &amp; ".Delta|GIRR|" &amp; C23 &amp; "|" &amp; C78</f>
        <v>FXF276314354.Delta|GIRR|EUR|0.5 year</v>
      </c>
    </row>
    <row r="107" spans="3:7" hidden="1" outlineLevel="1" x14ac:dyDescent="0.25">
      <c r="C107" s="21" t="s">
        <v>33</v>
      </c>
      <c r="D107" s="19">
        <f>SUMIFS(Sensitivities!$E$8:$E$1023,Sensitivities!$D$8:$D$1023,Delta_GIRR!$D$24,Sensitivities!$C$8:$C$1023,Delta_GIRR!G107)</f>
        <v>0</v>
      </c>
      <c r="E107" s="19"/>
      <c r="F107" s="19"/>
      <c r="G107" s="19" t="str">
        <f>C107 &amp; ".Delta|GIRR|" &amp; C23 &amp; "|" &amp; C78</f>
        <v>FXF811380623.Delta|GIRR|EUR|0.5 year</v>
      </c>
    </row>
    <row r="108" spans="3:7" hidden="1" outlineLevel="1" x14ac:dyDescent="0.25">
      <c r="C108" s="21" t="s">
        <v>34</v>
      </c>
      <c r="D108" s="19">
        <f>SUMIFS(Sensitivities!$E$8:$E$1023,Sensitivities!$D$8:$D$1023,Delta_GIRR!$D$24,Sensitivities!$C$8:$C$1023,Delta_GIRR!G108)</f>
        <v>0</v>
      </c>
      <c r="E108" s="19"/>
      <c r="F108" s="19"/>
      <c r="G108" s="19" t="str">
        <f>C108 &amp; ".Delta|GIRR|" &amp; C23 &amp; "|" &amp; C78</f>
        <v>FXF313102980.Delta|GIRR|EUR|0.5 year</v>
      </c>
    </row>
    <row r="109" spans="3:7" hidden="1" outlineLevel="1" x14ac:dyDescent="0.25">
      <c r="C109" s="21" t="s">
        <v>35</v>
      </c>
      <c r="D109" s="19">
        <f>SUMIFS(Sensitivities!$E$8:$E$1023,Sensitivities!$D$8:$D$1023,Delta_GIRR!$D$24,Sensitivities!$C$8:$C$1023,Delta_GIRR!G109)</f>
        <v>0</v>
      </c>
      <c r="E109" s="19"/>
      <c r="F109" s="19"/>
      <c r="G109" s="19" t="str">
        <f>C109 &amp; ".Delta|GIRR|" &amp; C23 &amp; "|" &amp; C78</f>
        <v>FXF168255439.Delta|GIRR|EUR|0.5 year</v>
      </c>
    </row>
    <row r="110" spans="3:7" hidden="1" outlineLevel="1" x14ac:dyDescent="0.25">
      <c r="C110" s="21" t="s">
        <v>36</v>
      </c>
      <c r="D110" s="19">
        <f>SUMIFS(Sensitivities!$E$8:$E$1023,Sensitivities!$D$8:$D$1023,Delta_GIRR!$D$24,Sensitivities!$C$8:$C$1023,Delta_GIRR!G110)</f>
        <v>201758.226238203</v>
      </c>
      <c r="E110" s="19"/>
      <c r="F110" s="19"/>
      <c r="G110" s="19" t="str">
        <f>C110 &amp; ".Delta|GIRR|" &amp; C23 &amp; "|" &amp; C78</f>
        <v>FXF177155290.Delta|GIRR|EUR|0.5 year</v>
      </c>
    </row>
    <row r="111" spans="3:7" hidden="1" outlineLevel="1" x14ac:dyDescent="0.25">
      <c r="C111" s="21" t="s">
        <v>37</v>
      </c>
      <c r="D111" s="19">
        <f>SUMIFS(Sensitivities!$E$8:$E$1023,Sensitivities!$D$8:$D$1023,Delta_GIRR!$D$24,Sensitivities!$C$8:$C$1023,Delta_GIRR!G111)</f>
        <v>-71230.337790568607</v>
      </c>
      <c r="E111" s="19"/>
      <c r="F111" s="19"/>
      <c r="G111" s="19" t="str">
        <f>C111 &amp; ".Delta|GIRR|" &amp; C23 &amp; "|" &amp; C78</f>
        <v>FXF598460264.Delta|GIRR|EUR|0.5 year</v>
      </c>
    </row>
    <row r="112" spans="3:7" hidden="1" outlineLevel="1" x14ac:dyDescent="0.25">
      <c r="C112" s="21" t="s">
        <v>38</v>
      </c>
      <c r="D112" s="19">
        <f>SUMIFS(Sensitivities!$E$8:$E$1023,Sensitivities!$D$8:$D$1023,Delta_GIRR!$D$24,Sensitivities!$C$8:$C$1023,Delta_GIRR!G112)</f>
        <v>0</v>
      </c>
      <c r="E112" s="19"/>
      <c r="F112" s="19"/>
      <c r="G112" s="19" t="str">
        <f>C112 &amp; ".Delta|GIRR|" &amp; C23 &amp; "|" &amp; C78</f>
        <v>FXO271821100.Delta|GIRR|EUR|0.5 year</v>
      </c>
    </row>
    <row r="113" spans="3:7" hidden="1" outlineLevel="1" x14ac:dyDescent="0.25">
      <c r="C113" s="21" t="s">
        <v>40</v>
      </c>
      <c r="D113" s="19">
        <f>SUMIFS(Sensitivities!$E$8:$E$1023,Sensitivities!$D$8:$D$1023,Delta_GIRR!$D$24,Sensitivities!$C$8:$C$1023,Delta_GIRR!G113)</f>
        <v>0</v>
      </c>
      <c r="E113" s="19"/>
      <c r="F113" s="19"/>
      <c r="G113" s="19" t="str">
        <f>C113 &amp; ".Delta|GIRR|" &amp; C23 &amp; "|" &amp; C78</f>
        <v>FXO136170122.Delta|GIRR|EUR|0.5 year</v>
      </c>
    </row>
    <row r="114" spans="3:7" hidden="1" outlineLevel="1" x14ac:dyDescent="0.25">
      <c r="C114" s="21" t="s">
        <v>1139</v>
      </c>
      <c r="D114" s="19">
        <f>SUMIFS(Sensitivities!$E$8:$E$1023,Sensitivities!$D$8:$D$1023,Delta_GIRR!$D$24,Sensitivities!$C$8:$C$1023,Delta_GIRR!G114)</f>
        <v>0</v>
      </c>
      <c r="E114" s="19"/>
      <c r="F114" s="19"/>
      <c r="G114" s="19" t="str">
        <f>C114 &amp; ".Delta|GIRR|" &amp; C23 &amp; "|" &amp; C78</f>
        <v>FXO623149061.Delta|GIRR|EUR|0.5 year</v>
      </c>
    </row>
    <row r="115" spans="3:7" hidden="1" outlineLevel="1" x14ac:dyDescent="0.25">
      <c r="C115" s="21" t="s">
        <v>41</v>
      </c>
      <c r="D115" s="19">
        <f>SUMIFS(Sensitivities!$E$8:$E$1023,Sensitivities!$D$8:$D$1023,Delta_GIRR!$D$24,Sensitivities!$C$8:$C$1023,Delta_GIRR!G115)</f>
        <v>0</v>
      </c>
      <c r="E115" s="19"/>
      <c r="F115" s="19"/>
      <c r="G115" s="19" t="str">
        <f>C115 &amp; ".Delta|GIRR|" &amp; C23 &amp; "|" &amp; C78</f>
        <v>FXO676548755.Delta|GIRR|EUR|0.5 year</v>
      </c>
    </row>
    <row r="116" spans="3:7" hidden="1" outlineLevel="1" x14ac:dyDescent="0.25">
      <c r="C116" s="21" t="s">
        <v>42</v>
      </c>
      <c r="D116" s="19">
        <f>SUMIFS(Sensitivities!$E$8:$E$1023,Sensitivities!$D$8:$D$1023,Delta_GIRR!$D$24,Sensitivities!$C$8:$C$1023,Delta_GIRR!G116)</f>
        <v>822.32862250384596</v>
      </c>
      <c r="E116" s="19"/>
      <c r="F116" s="19"/>
      <c r="G116" s="19" t="str">
        <f>C116 &amp; ".Delta|GIRR|" &amp; C23 &amp; "|" &amp; C78</f>
        <v>FXO403688438.Delta|GIRR|EUR|0.5 year</v>
      </c>
    </row>
    <row r="117" spans="3:7" hidden="1" outlineLevel="1" x14ac:dyDescent="0.25">
      <c r="C117" s="21" t="s">
        <v>43</v>
      </c>
      <c r="D117" s="19">
        <f>SUMIFS(Sensitivities!$E$8:$E$1023,Sensitivities!$D$8:$D$1023,Delta_GIRR!$D$24,Sensitivities!$C$8:$C$1023,Delta_GIRR!G117)</f>
        <v>0</v>
      </c>
      <c r="E117" s="19"/>
      <c r="F117" s="19"/>
      <c r="G117" s="19" t="str">
        <f>C117 &amp; ".Delta|GIRR|" &amp; C23 &amp; "|" &amp; C78</f>
        <v>FXO302436425.Delta|GIRR|EUR|0.5 year</v>
      </c>
    </row>
    <row r="118" spans="3:7" hidden="1" outlineLevel="1" x14ac:dyDescent="0.25">
      <c r="C118" s="21" t="s">
        <v>44</v>
      </c>
      <c r="D118" s="19">
        <f>SUMIFS(Sensitivities!$E$8:$E$1023,Sensitivities!$D$8:$D$1023,Delta_GIRR!$D$24,Sensitivities!$C$8:$C$1023,Delta_GIRR!G118)</f>
        <v>0</v>
      </c>
      <c r="E118" s="19"/>
      <c r="F118" s="19"/>
      <c r="G118" s="19" t="str">
        <f>C118 &amp; ".Delta|GIRR|" &amp; C23 &amp; "|" &amp; C78</f>
        <v>FXO920656386.Delta|GIRR|EUR|0.5 year</v>
      </c>
    </row>
    <row r="119" spans="3:7" hidden="1" outlineLevel="1" x14ac:dyDescent="0.25">
      <c r="C119" s="21" t="s">
        <v>45</v>
      </c>
      <c r="D119" s="19">
        <f>SUMIFS(Sensitivities!$E$8:$E$1023,Sensitivities!$D$8:$D$1023,Delta_GIRR!$D$24,Sensitivities!$C$8:$C$1023,Delta_GIRR!G119)</f>
        <v>-3.6379788070917098E-10</v>
      </c>
      <c r="E119" s="19"/>
      <c r="F119" s="19"/>
      <c r="G119" s="19" t="str">
        <f>C119 &amp; ".Delta|GIRR|" &amp; C23 &amp; "|" &amp; C78</f>
        <v>FXO931276392.Delta|GIRR|EUR|0.5 year</v>
      </c>
    </row>
    <row r="120" spans="3:7" hidden="1" outlineLevel="1" x14ac:dyDescent="0.25">
      <c r="C120" s="21" t="s">
        <v>46</v>
      </c>
      <c r="D120" s="19">
        <f>SUMIFS(Sensitivities!$E$8:$E$1023,Sensitivities!$D$8:$D$1023,Delta_GIRR!$D$24,Sensitivities!$C$8:$C$1023,Delta_GIRR!G120)</f>
        <v>0</v>
      </c>
      <c r="E120" s="19"/>
      <c r="F120" s="19"/>
      <c r="G120" s="19" t="str">
        <f>C120 &amp; ".Delta|GIRR|" &amp; C23 &amp; "|" &amp; C78</f>
        <v>PRDC295207601.Delta|GIRR|EUR|0.5 year</v>
      </c>
    </row>
    <row r="121" spans="3:7" hidden="1" outlineLevel="1" x14ac:dyDescent="0.25">
      <c r="C121" s="21" t="s">
        <v>48</v>
      </c>
      <c r="D121" s="19">
        <f>SUMIFS(Sensitivities!$E$8:$E$1023,Sensitivities!$D$8:$D$1023,Delta_GIRR!$D$24,Sensitivities!$C$8:$C$1023,Delta_GIRR!G121)</f>
        <v>0</v>
      </c>
      <c r="E121" s="19"/>
      <c r="F121" s="19"/>
      <c r="G121" s="19" t="str">
        <f>C121 &amp; ".Delta|GIRR|" &amp; C23 &amp; "|" &amp; C78</f>
        <v>PRDC172891670.Delta|GIRR|EUR|0.5 year</v>
      </c>
    </row>
    <row r="122" spans="3:7" hidden="1" outlineLevel="1" x14ac:dyDescent="0.25">
      <c r="C122" s="21" t="s">
        <v>49</v>
      </c>
      <c r="D122" s="19">
        <f>SUMIFS(Sensitivities!$E$8:$E$1023,Sensitivities!$D$8:$D$1023,Delta_GIRR!$D$24,Sensitivities!$C$8:$C$1023,Delta_GIRR!G122)</f>
        <v>0</v>
      </c>
      <c r="E122" s="19"/>
      <c r="F122" s="19"/>
      <c r="G122" s="19" t="str">
        <f>C122 &amp; ".Delta|GIRR|" &amp; C23 &amp; "|" &amp; C78</f>
        <v>PRDC666969162.Delta|GIRR|EUR|0.5 year</v>
      </c>
    </row>
    <row r="123" spans="3:7" hidden="1" outlineLevel="1" x14ac:dyDescent="0.25">
      <c r="C123" s="21" t="s">
        <v>50</v>
      </c>
      <c r="D123" s="19">
        <f>SUMIFS(Sensitivities!$E$8:$E$1023,Sensitivities!$D$8:$D$1023,Delta_GIRR!$D$24,Sensitivities!$C$8:$C$1023,Delta_GIRR!G123)</f>
        <v>0</v>
      </c>
      <c r="E123" s="19"/>
      <c r="F123" s="19"/>
      <c r="G123" s="19" t="str">
        <f>C123 &amp; ".Delta|GIRR|" &amp; C23 &amp; "|" &amp; C78</f>
        <v>PRDC591610726.Delta|GIRR|EUR|0.5 year</v>
      </c>
    </row>
    <row r="124" spans="3:7" hidden="1" outlineLevel="1" x14ac:dyDescent="0.25">
      <c r="C124" s="21" t="s">
        <v>51</v>
      </c>
      <c r="D124" s="19">
        <f>SUMIFS(Sensitivities!$E$8:$E$1023,Sensitivities!$D$8:$D$1023,Delta_GIRR!$D$24,Sensitivities!$C$8:$C$1023,Delta_GIRR!G124)</f>
        <v>0</v>
      </c>
      <c r="E124" s="19"/>
      <c r="F124" s="19"/>
      <c r="G124" s="19" t="str">
        <f>C124 &amp; ".Delta|GIRR|" &amp; C23 &amp; "|" &amp; C78</f>
        <v>PRDC213021841.Delta|GIRR|EUR|0.5 year</v>
      </c>
    </row>
    <row r="125" spans="3:7" hidden="1" outlineLevel="1" x14ac:dyDescent="0.25">
      <c r="C125" s="21" t="s">
        <v>52</v>
      </c>
      <c r="D125" s="19">
        <f>SUMIFS(Sensitivities!$E$8:$E$1023,Sensitivities!$D$8:$D$1023,Delta_GIRR!$D$24,Sensitivities!$C$8:$C$1023,Delta_GIRR!G125)</f>
        <v>1.32467903313227E-7</v>
      </c>
      <c r="E125" s="19"/>
      <c r="F125" s="19"/>
      <c r="G125" s="19" t="str">
        <f>C125 &amp; ".Delta|GIRR|" &amp; C23 &amp; "|" &amp; C78</f>
        <v>RA211261264.Delta|GIRR|EUR|0.5 year</v>
      </c>
    </row>
    <row r="126" spans="3:7" hidden="1" outlineLevel="1" x14ac:dyDescent="0.25">
      <c r="C126" s="21" t="s">
        <v>54</v>
      </c>
      <c r="D126" s="19">
        <f>SUMIFS(Sensitivities!$E$8:$E$1023,Sensitivities!$D$8:$D$1023,Delta_GIRR!$D$24,Sensitivities!$C$8:$C$1023,Delta_GIRR!G126)</f>
        <v>0</v>
      </c>
      <c r="E126" s="19"/>
      <c r="F126" s="19"/>
      <c r="G126" s="19" t="str">
        <f>C126 &amp; ".Delta|GIRR|" &amp; C23 &amp; "|" &amp; C78</f>
        <v>RA511169792.Delta|GIRR|EUR|0.5 year</v>
      </c>
    </row>
    <row r="127" spans="3:7" hidden="1" outlineLevel="1" x14ac:dyDescent="0.25">
      <c r="C127" s="21" t="s">
        <v>1143</v>
      </c>
      <c r="D127" s="19">
        <f>SUMIFS(Sensitivities!$E$8:$E$1023,Sensitivities!$D$8:$D$1023,Delta_GIRR!$D$24,Sensitivities!$C$8:$C$1023,Delta_GIRR!G127)</f>
        <v>0</v>
      </c>
      <c r="E127" s="19"/>
      <c r="F127" s="19"/>
      <c r="G127" s="19" t="str">
        <f>C127 &amp; ".Delta|GIRR|" &amp; C23 &amp; "|" &amp; C78</f>
        <v>RA844378540.Delta|GIRR|EUR|0.5 year</v>
      </c>
    </row>
    <row r="128" spans="3:7" hidden="1" outlineLevel="1" x14ac:dyDescent="0.25">
      <c r="C128" s="21" t="s">
        <v>55</v>
      </c>
      <c r="D128" s="19">
        <f>SUMIFS(Sensitivities!$E$8:$E$1023,Sensitivities!$D$8:$D$1023,Delta_GIRR!$D$24,Sensitivities!$C$8:$C$1023,Delta_GIRR!G128)</f>
        <v>0</v>
      </c>
      <c r="E128" s="19"/>
      <c r="F128" s="19"/>
      <c r="G128" s="19" t="str">
        <f>C128 &amp; ".Delta|GIRR|" &amp; C23 &amp; "|" &amp; C78</f>
        <v>RA488554347.Delta|GIRR|EUR|0.5 year</v>
      </c>
    </row>
    <row r="129" spans="3:7" hidden="1" outlineLevel="1" x14ac:dyDescent="0.25">
      <c r="C129" s="21" t="s">
        <v>56</v>
      </c>
      <c r="D129" s="19">
        <f>SUMIFS(Sensitivities!$E$8:$E$1023,Sensitivities!$D$8:$D$1023,Delta_GIRR!$D$24,Sensitivities!$C$8:$C$1023,Delta_GIRR!G129)</f>
        <v>0</v>
      </c>
      <c r="E129" s="19"/>
      <c r="F129" s="19"/>
      <c r="G129" s="19" t="str">
        <f>C129 &amp; ".Delta|GIRR|" &amp; C23 &amp; "|" &amp; C78</f>
        <v>RA899728209.Delta|GIRR|EUR|0.5 year</v>
      </c>
    </row>
    <row r="130" spans="3:7" hidden="1" outlineLevel="1" x14ac:dyDescent="0.25">
      <c r="C130" s="10"/>
      <c r="D130" s="13"/>
      <c r="E130" s="11"/>
      <c r="F130" s="12"/>
      <c r="G130" s="12"/>
    </row>
    <row r="131" spans="3:7" collapsed="1" x14ac:dyDescent="0.25">
      <c r="C131" s="106" t="s">
        <v>62</v>
      </c>
      <c r="D131" s="102">
        <f>SUM(D133:D182)</f>
        <v>130087.66603250908</v>
      </c>
      <c r="E131" s="103">
        <f>VLOOKUP(C131,$G$10:$H$19,2,FALSE)</f>
        <v>1.131370849898476E-2</v>
      </c>
      <c r="F131" s="105">
        <f>D131*E131</f>
        <v>1471.7739328050891</v>
      </c>
    </row>
    <row r="132" spans="3:7" hidden="1" outlineLevel="1" x14ac:dyDescent="0.25">
      <c r="C132" s="40" t="s">
        <v>1138</v>
      </c>
      <c r="D132" s="101" t="s">
        <v>116</v>
      </c>
      <c r="E132" s="101" t="s">
        <v>66</v>
      </c>
      <c r="F132" s="101" t="s">
        <v>68</v>
      </c>
      <c r="G132" s="39" t="s">
        <v>57</v>
      </c>
    </row>
    <row r="133" spans="3:7" hidden="1" outlineLevel="1" x14ac:dyDescent="0.25">
      <c r="C133" s="42" t="s">
        <v>3</v>
      </c>
      <c r="D133" s="38">
        <f>SUMIFS(Sensitivities!$E$8:$E$1023,Sensitivities!$D$8:$D$1023,Delta_GIRR!$D$24,Sensitivities!$C$8:$C$1023,Delta_GIRR!G133)</f>
        <v>-6787.94802739644</v>
      </c>
      <c r="E133" s="38"/>
      <c r="F133" s="38"/>
      <c r="G133" s="38" t="str">
        <f>C133 &amp; ".Delta|GIRR|" &amp; C23 &amp; "|" &amp; C131</f>
        <v>FRA791220419.Delta|GIRR|EUR|1 year</v>
      </c>
    </row>
    <row r="134" spans="3:7" hidden="1" outlineLevel="1" x14ac:dyDescent="0.25">
      <c r="C134" s="21" t="s">
        <v>5</v>
      </c>
      <c r="D134" s="19">
        <f>SUMIFS(Sensitivities!$E$8:$E$1023,Sensitivities!$D$8:$D$1023,Delta_GIRR!$D$24,Sensitivities!$C$8:$C$1023,Delta_GIRR!G134)</f>
        <v>0</v>
      </c>
      <c r="E134" s="19"/>
      <c r="F134" s="19"/>
      <c r="G134" s="19" t="str">
        <f>C134 &amp; ".Delta|GIRR|" &amp; C23 &amp; "|" &amp; C131</f>
        <v>FRA983936126.Delta|GIRR|EUR|1 year</v>
      </c>
    </row>
    <row r="135" spans="3:7" hidden="1" outlineLevel="1" x14ac:dyDescent="0.25">
      <c r="C135" s="21" t="s">
        <v>6</v>
      </c>
      <c r="D135" s="19">
        <f>SUMIFS(Sensitivities!$E$8:$E$1023,Sensitivities!$D$8:$D$1023,Delta_GIRR!$D$24,Sensitivities!$C$8:$C$1023,Delta_GIRR!G135)</f>
        <v>0</v>
      </c>
      <c r="E135" s="19"/>
      <c r="F135" s="19"/>
      <c r="G135" s="19" t="str">
        <f>C135 &amp; ".Delta|GIRR|" &amp; C23 &amp; "|" &amp; C131</f>
        <v>FRA592133890.Delta|GIRR|EUR|1 year</v>
      </c>
    </row>
    <row r="136" spans="3:7" hidden="1" outlineLevel="1" x14ac:dyDescent="0.25">
      <c r="C136" s="21" t="s">
        <v>7</v>
      </c>
      <c r="D136" s="19">
        <f>SUMIFS(Sensitivities!$E$8:$E$1023,Sensitivities!$D$8:$D$1023,Delta_GIRR!$D$24,Sensitivities!$C$8:$C$1023,Delta_GIRR!G136)</f>
        <v>0</v>
      </c>
      <c r="E136" s="19"/>
      <c r="F136" s="19"/>
      <c r="G136" s="19" t="str">
        <f>C136 &amp; ".Delta|GIRR|" &amp; C23 &amp; "|" &amp; C131</f>
        <v>FRA554616290.Delta|GIRR|EUR|1 year</v>
      </c>
    </row>
    <row r="137" spans="3:7" hidden="1" outlineLevel="1" x14ac:dyDescent="0.25">
      <c r="C137" s="21" t="s">
        <v>8</v>
      </c>
      <c r="D137" s="19">
        <f>SUMIFS(Sensitivities!$E$8:$E$1023,Sensitivities!$D$8:$D$1023,Delta_GIRR!$D$24,Sensitivities!$C$8:$C$1023,Delta_GIRR!G137)</f>
        <v>0</v>
      </c>
      <c r="E137" s="19"/>
      <c r="F137" s="19"/>
      <c r="G137" s="19" t="str">
        <f>C137 &amp; ".Delta|GIRR|" &amp; C23 &amp; "|" &amp; C131</f>
        <v>FRA822851518.Delta|GIRR|EUR|1 year</v>
      </c>
    </row>
    <row r="138" spans="3:7" hidden="1" outlineLevel="1" x14ac:dyDescent="0.25">
      <c r="C138" s="21" t="s">
        <v>1140</v>
      </c>
      <c r="D138" s="19">
        <f>SUMIFS(Sensitivities!$E$8:$E$1023,Sensitivities!$D$8:$D$1023,Delta_GIRR!$D$24,Sensitivities!$C$8:$C$1023,Delta_GIRR!G138)</f>
        <v>0</v>
      </c>
      <c r="E138" s="19"/>
      <c r="F138" s="19"/>
      <c r="G138" s="19" t="str">
        <f>C138 &amp; ".Delta|GIRR|" &amp; C23 &amp; "|" &amp; C131</f>
        <v>FRA101797833.Delta|GIRR|EUR|1 year</v>
      </c>
    </row>
    <row r="139" spans="3:7" hidden="1" outlineLevel="1" x14ac:dyDescent="0.25">
      <c r="C139" s="21" t="s">
        <v>9</v>
      </c>
      <c r="D139" s="19">
        <f>SUMIFS(Sensitivities!$E$8:$E$1023,Sensitivities!$D$8:$D$1023,Delta_GIRR!$D$24,Sensitivities!$C$8:$C$1023,Delta_GIRR!G139)</f>
        <v>0</v>
      </c>
      <c r="E139" s="19"/>
      <c r="F139" s="19"/>
      <c r="G139" s="19" t="str">
        <f>C139 &amp; ".Delta|GIRR|" &amp; C23 &amp; "|" &amp; C131</f>
        <v>IRS190841856.Delta|GIRR|EUR|1 year</v>
      </c>
    </row>
    <row r="140" spans="3:7" hidden="1" outlineLevel="1" x14ac:dyDescent="0.25">
      <c r="C140" s="21" t="s">
        <v>11</v>
      </c>
      <c r="D140" s="19">
        <f>SUMIFS(Sensitivities!$E$8:$E$1023,Sensitivities!$D$8:$D$1023,Delta_GIRR!$D$24,Sensitivities!$C$8:$C$1023,Delta_GIRR!G140)</f>
        <v>-247.32933529012399</v>
      </c>
      <c r="E140" s="19"/>
      <c r="F140" s="19"/>
      <c r="G140" s="19" t="str">
        <f>C140 &amp; ".Delta|GIRR|" &amp; C23 &amp; "|" &amp; C131</f>
        <v>IRS399330126.Delta|GIRR|EUR|1 year</v>
      </c>
    </row>
    <row r="141" spans="3:7" hidden="1" outlineLevel="1" x14ac:dyDescent="0.25">
      <c r="C141" s="21" t="s">
        <v>12</v>
      </c>
      <c r="D141" s="19">
        <f>SUMIFS(Sensitivities!$E$8:$E$1023,Sensitivities!$D$8:$D$1023,Delta_GIRR!$D$24,Sensitivities!$C$8:$C$1023,Delta_GIRR!G141)</f>
        <v>-382.65526422183001</v>
      </c>
      <c r="E141" s="19"/>
      <c r="F141" s="19"/>
      <c r="G141" s="19" t="str">
        <f>C141 &amp; ".Delta|GIRR|" &amp; C23 &amp; "|" &amp; C131</f>
        <v>IRS233250637.Delta|GIRR|EUR|1 year</v>
      </c>
    </row>
    <row r="142" spans="3:7" hidden="1" outlineLevel="1" x14ac:dyDescent="0.25">
      <c r="C142" s="21" t="s">
        <v>13</v>
      </c>
      <c r="D142" s="19">
        <f>SUMIFS(Sensitivities!$E$8:$E$1023,Sensitivities!$D$8:$D$1023,Delta_GIRR!$D$24,Sensitivities!$C$8:$C$1023,Delta_GIRR!G142)</f>
        <v>-16.9627657503042</v>
      </c>
      <c r="E142" s="19"/>
      <c r="F142" s="19"/>
      <c r="G142" s="19" t="str">
        <f>C142 &amp; ".Delta|GIRR|" &amp; C23 &amp; "|" &amp; C131</f>
        <v>CS768096133.Delta|GIRR|EUR|1 year</v>
      </c>
    </row>
    <row r="143" spans="3:7" hidden="1" outlineLevel="1" x14ac:dyDescent="0.25">
      <c r="C143" s="21" t="s">
        <v>15</v>
      </c>
      <c r="D143" s="19">
        <f>SUMIFS(Sensitivities!$E$8:$E$1023,Sensitivities!$D$8:$D$1023,Delta_GIRR!$D$24,Sensitivities!$C$8:$C$1023,Delta_GIRR!G143)</f>
        <v>0</v>
      </c>
      <c r="E143" s="19"/>
      <c r="F143" s="19"/>
      <c r="G143" s="19" t="str">
        <f>C143 &amp; ".Delta|GIRR|" &amp; C23 &amp; "|" &amp; C131</f>
        <v>CS561670611.Delta|GIRR|EUR|1 year</v>
      </c>
    </row>
    <row r="144" spans="3:7" hidden="1" outlineLevel="1" x14ac:dyDescent="0.25">
      <c r="C144" s="21" t="s">
        <v>16</v>
      </c>
      <c r="D144" s="19">
        <f>SUMIFS(Sensitivities!$E$8:$E$1023,Sensitivities!$D$8:$D$1023,Delta_GIRR!$D$24,Sensitivities!$C$8:$C$1023,Delta_GIRR!G144)</f>
        <v>0</v>
      </c>
      <c r="E144" s="19"/>
      <c r="F144" s="19"/>
      <c r="G144" s="19" t="str">
        <f>C144 &amp; ".Delta|GIRR|" &amp; C23 &amp; "|" &amp; C131</f>
        <v>CS931854092.Delta|GIRR|EUR|1 year</v>
      </c>
    </row>
    <row r="145" spans="3:10" hidden="1" outlineLevel="1" x14ac:dyDescent="0.25">
      <c r="C145" s="21" t="s">
        <v>17</v>
      </c>
      <c r="D145" s="19">
        <f>SUMIFS(Sensitivities!$E$8:$E$1023,Sensitivities!$D$8:$D$1023,Delta_GIRR!$D$24,Sensitivities!$C$8:$C$1023,Delta_GIRR!G145)</f>
        <v>0</v>
      </c>
      <c r="E145" s="19"/>
      <c r="F145" s="19"/>
      <c r="G145" s="19" t="str">
        <f>C145 &amp; ".Delta|GIRR|" &amp; C23 &amp; "|" &amp; C131</f>
        <v>IRS307262619.Delta|GIRR|EUR|1 year</v>
      </c>
    </row>
    <row r="146" spans="3:10" hidden="1" outlineLevel="1" x14ac:dyDescent="0.25">
      <c r="C146" s="21" t="s">
        <v>18</v>
      </c>
      <c r="D146" s="19">
        <f>SUMIFS(Sensitivities!$E$8:$E$1023,Sensitivities!$D$8:$D$1023,Delta_GIRR!$D$24,Sensitivities!$C$8:$C$1023,Delta_GIRR!G146)</f>
        <v>0</v>
      </c>
      <c r="E146" s="19"/>
      <c r="F146" s="19"/>
      <c r="G146" s="19" t="str">
        <f>C146 &amp; ".Delta|GIRR|" &amp; C23 &amp; "|" &amp; C131</f>
        <v>IRS686490893.Delta|GIRR|EUR|1 year</v>
      </c>
    </row>
    <row r="147" spans="3:10" hidden="1" outlineLevel="1" x14ac:dyDescent="0.25">
      <c r="C147" s="21" t="s">
        <v>19</v>
      </c>
      <c r="D147" s="19">
        <f>SUMIFS(Sensitivities!$E$8:$E$1023,Sensitivities!$D$8:$D$1023,Delta_GIRR!$D$24,Sensitivities!$C$8:$C$1023,Delta_GIRR!G147)</f>
        <v>0</v>
      </c>
      <c r="E147" s="19"/>
      <c r="F147" s="19"/>
      <c r="G147" s="19" t="str">
        <f>C147 &amp; ".Delta|GIRR|" &amp; C23 &amp; "|" &amp; C131</f>
        <v>IRS682313805.Delta|GIRR|EUR|1 year</v>
      </c>
    </row>
    <row r="148" spans="3:10" hidden="1" outlineLevel="1" x14ac:dyDescent="0.25">
      <c r="C148" s="21" t="s">
        <v>20</v>
      </c>
      <c r="D148" s="19">
        <f>SUMIFS(Sensitivities!$E$8:$E$1023,Sensitivities!$D$8:$D$1023,Delta_GIRR!$D$24,Sensitivities!$C$8:$C$1023,Delta_GIRR!G148)</f>
        <v>0</v>
      </c>
      <c r="E148" s="19"/>
      <c r="F148" s="19"/>
      <c r="G148" s="19" t="str">
        <f>C148 &amp; ".Delta|GIRR|" &amp; C23 &amp; "|" &amp; C131</f>
        <v>IRS545554400.Delta|GIRR|EUR|1 year</v>
      </c>
    </row>
    <row r="149" spans="3:10" hidden="1" outlineLevel="1" x14ac:dyDescent="0.25">
      <c r="C149" s="21" t="s">
        <v>21</v>
      </c>
      <c r="D149" s="19">
        <f>SUMIFS(Sensitivities!$E$8:$E$1023,Sensitivities!$D$8:$D$1023,Delta_GIRR!$D$24,Sensitivities!$C$8:$C$1023,Delta_GIRR!G149)</f>
        <v>-50.140598867164996</v>
      </c>
      <c r="E149" s="19"/>
      <c r="F149" s="19"/>
      <c r="G149" s="19" t="str">
        <f>C149 &amp; ".Delta|GIRR|" &amp; C23 &amp; "|" &amp; C131</f>
        <v>CS821810096.Delta|GIRR|EUR|1 year</v>
      </c>
    </row>
    <row r="150" spans="3:10" hidden="1" outlineLevel="1" x14ac:dyDescent="0.25">
      <c r="C150" s="21" t="s">
        <v>22</v>
      </c>
      <c r="D150" s="19">
        <f>SUMIFS(Sensitivities!$E$8:$E$1023,Sensitivities!$D$8:$D$1023,Delta_GIRR!$D$24,Sensitivities!$C$8:$C$1023,Delta_GIRR!G150)</f>
        <v>0</v>
      </c>
      <c r="E150" s="19"/>
      <c r="F150" s="19"/>
      <c r="G150" s="19" t="str">
        <f>C150 &amp; ".Delta|GIRR|" &amp; C23 &amp; "|" &amp; C131</f>
        <v>CF832287444.Delta|GIRR|EUR|1 year</v>
      </c>
    </row>
    <row r="151" spans="3:10" hidden="1" outlineLevel="1" x14ac:dyDescent="0.25">
      <c r="C151" s="21" t="s">
        <v>1141</v>
      </c>
      <c r="D151" s="19">
        <f>SUMIFS(Sensitivities!$E$8:$E$1023,Sensitivities!$D$8:$D$1023,Delta_GIRR!$D$24,Sensitivities!$C$8:$C$1023,Delta_GIRR!G151)</f>
        <v>0</v>
      </c>
      <c r="E151" s="19"/>
      <c r="F151" s="19"/>
      <c r="G151" s="19" t="str">
        <f>C151 &amp; ".Delta|GIRR|" &amp; C23 &amp; "|" &amp; C131</f>
        <v>CF505971413.Delta|GIRR|EUR|1 year</v>
      </c>
      <c r="I151" s="22"/>
    </row>
    <row r="152" spans="3:10" hidden="1" outlineLevel="1" x14ac:dyDescent="0.25">
      <c r="C152" s="21" t="s">
        <v>24</v>
      </c>
      <c r="D152" s="19">
        <f>SUMIFS(Sensitivities!$E$8:$E$1023,Sensitivities!$D$8:$D$1023,Delta_GIRR!$D$24,Sensitivities!$C$8:$C$1023,Delta_GIRR!G152)</f>
        <v>0</v>
      </c>
      <c r="E152" s="19"/>
      <c r="F152" s="19"/>
      <c r="G152" s="19" t="str">
        <f>C152 &amp; ".Delta|GIRR|" &amp; C23 &amp; "|" &amp; C131</f>
        <v>CF670766805.Delta|GIRR|EUR|1 year</v>
      </c>
    </row>
    <row r="153" spans="3:10" hidden="1" outlineLevel="1" x14ac:dyDescent="0.25">
      <c r="C153" s="21" t="s">
        <v>25</v>
      </c>
      <c r="D153" s="19">
        <f>SUMIFS(Sensitivities!$E$8:$E$1023,Sensitivities!$D$8:$D$1023,Delta_GIRR!$D$24,Sensitivities!$C$8:$C$1023,Delta_GIRR!G153)</f>
        <v>-41.105624440389498</v>
      </c>
      <c r="E153" s="19"/>
      <c r="F153" s="19"/>
      <c r="G153" s="19" t="str">
        <f>C153 &amp; ".Delta|GIRR|" &amp; C23 &amp; "|" &amp; C131</f>
        <v>CF558972956.Delta|GIRR|EUR|1 year</v>
      </c>
    </row>
    <row r="154" spans="3:10" hidden="1" outlineLevel="1" x14ac:dyDescent="0.25">
      <c r="C154" s="21" t="s">
        <v>26</v>
      </c>
      <c r="D154" s="19">
        <f>SUMIFS(Sensitivities!$E$8:$E$1023,Sensitivities!$D$8:$D$1023,Delta_GIRR!$D$24,Sensitivities!$C$8:$C$1023,Delta_GIRR!G154)</f>
        <v>0</v>
      </c>
      <c r="E154" s="19"/>
      <c r="F154" s="19"/>
      <c r="G154" s="19" t="str">
        <f>C154 &amp; ".Delta|GIRR|" &amp; C23 &amp; "|" &amp; C131</f>
        <v>CF994071627.Delta|GIRR|EUR|1 year</v>
      </c>
    </row>
    <row r="155" spans="3:10" hidden="1" outlineLevel="1" x14ac:dyDescent="0.25">
      <c r="C155" s="21" t="s">
        <v>27</v>
      </c>
      <c r="D155" s="19">
        <f>SUMIFS(Sensitivities!$E$8:$E$1023,Sensitivities!$D$8:$D$1023,Delta_GIRR!$D$24,Sensitivities!$C$8:$C$1023,Delta_GIRR!G155)</f>
        <v>-113.59895798887</v>
      </c>
      <c r="E155" s="19"/>
      <c r="F155" s="19"/>
      <c r="G155" s="19" t="str">
        <f>C155 &amp; ".Delta|GIRR|" &amp; C23 &amp; "|" &amp; C131</f>
        <v>CF546911893.Delta|GIRR|EUR|1 year</v>
      </c>
      <c r="J155" s="1"/>
    </row>
    <row r="156" spans="3:10" hidden="1" outlineLevel="1" x14ac:dyDescent="0.25">
      <c r="C156" s="21" t="s">
        <v>28</v>
      </c>
      <c r="D156" s="19">
        <f>SUMIFS(Sensitivities!$E$8:$E$1023,Sensitivities!$D$8:$D$1023,Delta_GIRR!$D$24,Sensitivities!$C$8:$C$1023,Delta_GIRR!G156)</f>
        <v>-328.450783063556</v>
      </c>
      <c r="E156" s="19"/>
      <c r="F156" s="19"/>
      <c r="G156" s="19" t="str">
        <f>C156 &amp; ".Delta|GIRR|" &amp; C23 &amp; "|" &amp; C131</f>
        <v>CF798421943.Delta|GIRR|EUR|1 year</v>
      </c>
    </row>
    <row r="157" spans="3:10" hidden="1" outlineLevel="1" x14ac:dyDescent="0.25">
      <c r="C157" s="21" t="s">
        <v>29</v>
      </c>
      <c r="D157" s="19">
        <f>SUMIFS(Sensitivities!$E$8:$E$1023,Sensitivities!$D$8:$D$1023,Delta_GIRR!$D$24,Sensitivities!$C$8:$C$1023,Delta_GIRR!G157)</f>
        <v>-1294.9713662266699</v>
      </c>
      <c r="E157" s="19"/>
      <c r="F157" s="19"/>
      <c r="G157" s="19" t="str">
        <f>C157 &amp; ".Delta|GIRR|" &amp; C23 &amp; "|" &amp; C131</f>
        <v>SWN651253389.Delta|GIRR|EUR|1 year</v>
      </c>
    </row>
    <row r="158" spans="3:10" hidden="1" outlineLevel="1" x14ac:dyDescent="0.25">
      <c r="C158" s="21" t="s">
        <v>31</v>
      </c>
      <c r="D158" s="19">
        <f>SUMIFS(Sensitivities!$E$8:$E$1023,Sensitivities!$D$8:$D$1023,Delta_GIRR!$D$24,Sensitivities!$C$8:$C$1023,Delta_GIRR!G158)</f>
        <v>122912.06457176</v>
      </c>
      <c r="E158" s="19"/>
      <c r="F158" s="19"/>
      <c r="G158" s="19" t="str">
        <f>C158 &amp; ".Delta|GIRR|" &amp; C23 &amp; "|" &amp; C131</f>
        <v>FXF690057364.Delta|GIRR|EUR|1 year</v>
      </c>
    </row>
    <row r="159" spans="3:10" hidden="1" outlineLevel="1" x14ac:dyDescent="0.25">
      <c r="C159" s="21" t="s">
        <v>1142</v>
      </c>
      <c r="D159" s="19">
        <f>SUMIFS(Sensitivities!$E$8:$E$1023,Sensitivities!$D$8:$D$1023,Delta_GIRR!$D$24,Sensitivities!$C$8:$C$1023,Delta_GIRR!G159)</f>
        <v>0</v>
      </c>
      <c r="E159" s="19"/>
      <c r="F159" s="19"/>
      <c r="G159" s="19" t="str">
        <f>C159 &amp; ".Delta|GIRR|" &amp; C23 &amp; "|" &amp; C131</f>
        <v>FXF276314354.Delta|GIRR|EUR|1 year</v>
      </c>
    </row>
    <row r="160" spans="3:10" hidden="1" outlineLevel="1" x14ac:dyDescent="0.25">
      <c r="C160" s="21" t="s">
        <v>33</v>
      </c>
      <c r="D160" s="19">
        <f>SUMIFS(Sensitivities!$E$8:$E$1023,Sensitivities!$D$8:$D$1023,Delta_GIRR!$D$24,Sensitivities!$C$8:$C$1023,Delta_GIRR!G160)</f>
        <v>343025.158122355</v>
      </c>
      <c r="E160" s="19"/>
      <c r="F160" s="19"/>
      <c r="G160" s="19" t="str">
        <f>C160 &amp; ".Delta|GIRR|" &amp; C23 &amp; "|" &amp; C131</f>
        <v>FXF811380623.Delta|GIRR|EUR|1 year</v>
      </c>
    </row>
    <row r="161" spans="3:7" hidden="1" outlineLevel="1" x14ac:dyDescent="0.25">
      <c r="C161" s="21" t="s">
        <v>34</v>
      </c>
      <c r="D161" s="19">
        <f>SUMIFS(Sensitivities!$E$8:$E$1023,Sensitivities!$D$8:$D$1023,Delta_GIRR!$D$24,Sensitivities!$C$8:$C$1023,Delta_GIRR!G161)</f>
        <v>24834.713359375</v>
      </c>
      <c r="E161" s="19"/>
      <c r="F161" s="19"/>
      <c r="G161" s="19" t="str">
        <f>C161 &amp; ".Delta|GIRR|" &amp; C23 &amp; "|" &amp; C131</f>
        <v>FXF313102980.Delta|GIRR|EUR|1 year</v>
      </c>
    </row>
    <row r="162" spans="3:7" hidden="1" outlineLevel="1" x14ac:dyDescent="0.25">
      <c r="C162" s="21" t="s">
        <v>35</v>
      </c>
      <c r="D162" s="19">
        <f>SUMIFS(Sensitivities!$E$8:$E$1023,Sensitivities!$D$8:$D$1023,Delta_GIRR!$D$24,Sensitivities!$C$8:$C$1023,Delta_GIRR!G162)</f>
        <v>0</v>
      </c>
      <c r="E162" s="19"/>
      <c r="F162" s="19"/>
      <c r="G162" s="19" t="str">
        <f>C162 &amp; ".Delta|GIRR|" &amp; C23 &amp; "|" &amp; C131</f>
        <v>FXF168255439.Delta|GIRR|EUR|1 year</v>
      </c>
    </row>
    <row r="163" spans="3:7" hidden="1" outlineLevel="1" x14ac:dyDescent="0.25">
      <c r="C163" s="21" t="s">
        <v>36</v>
      </c>
      <c r="D163" s="19">
        <f>SUMIFS(Sensitivities!$E$8:$E$1023,Sensitivities!$D$8:$D$1023,Delta_GIRR!$D$24,Sensitivities!$C$8:$C$1023,Delta_GIRR!G163)</f>
        <v>0</v>
      </c>
      <c r="E163" s="19"/>
      <c r="F163" s="19"/>
      <c r="G163" s="19" t="str">
        <f>C163 &amp; ".Delta|GIRR|" &amp; C23 &amp; "|" &amp; C131</f>
        <v>FXF177155290.Delta|GIRR|EUR|1 year</v>
      </c>
    </row>
    <row r="164" spans="3:7" hidden="1" outlineLevel="1" x14ac:dyDescent="0.25">
      <c r="C164" s="21" t="s">
        <v>37</v>
      </c>
      <c r="D164" s="19">
        <f>SUMIFS(Sensitivities!$E$8:$E$1023,Sensitivities!$D$8:$D$1023,Delta_GIRR!$D$24,Sensitivities!$C$8:$C$1023,Delta_GIRR!G164)</f>
        <v>-363263.51800343802</v>
      </c>
      <c r="E164" s="19"/>
      <c r="F164" s="19"/>
      <c r="G164" s="19" t="str">
        <f>C164 &amp; ".Delta|GIRR|" &amp; C23 &amp; "|" &amp; C131</f>
        <v>FXF598460264.Delta|GIRR|EUR|1 year</v>
      </c>
    </row>
    <row r="165" spans="3:7" hidden="1" outlineLevel="1" x14ac:dyDescent="0.25">
      <c r="C165" s="21" t="s">
        <v>38</v>
      </c>
      <c r="D165" s="19">
        <f>SUMIFS(Sensitivities!$E$8:$E$1023,Sensitivities!$D$8:$D$1023,Delta_GIRR!$D$24,Sensitivities!$C$8:$C$1023,Delta_GIRR!G165)</f>
        <v>-2.2708733013132601E-2</v>
      </c>
      <c r="E165" s="19"/>
      <c r="F165" s="19"/>
      <c r="G165" s="19" t="str">
        <f>C165 &amp; ".Delta|GIRR|" &amp; C23 &amp; "|" &amp; C131</f>
        <v>FXO271821100.Delta|GIRR|EUR|1 year</v>
      </c>
    </row>
    <row r="166" spans="3:7" hidden="1" outlineLevel="1" x14ac:dyDescent="0.25">
      <c r="C166" s="21" t="s">
        <v>40</v>
      </c>
      <c r="D166" s="19">
        <f>SUMIFS(Sensitivities!$E$8:$E$1023,Sensitivities!$D$8:$D$1023,Delta_GIRR!$D$24,Sensitivities!$C$8:$C$1023,Delta_GIRR!G166)</f>
        <v>0</v>
      </c>
      <c r="E166" s="19"/>
      <c r="F166" s="19"/>
      <c r="G166" s="19" t="str">
        <f>C166 &amp; ".Delta|GIRR|" &amp; C23 &amp; "|" &amp; C131</f>
        <v>FXO136170122.Delta|GIRR|EUR|1 year</v>
      </c>
    </row>
    <row r="167" spans="3:7" hidden="1" outlineLevel="1" x14ac:dyDescent="0.25">
      <c r="C167" s="21" t="s">
        <v>1139</v>
      </c>
      <c r="D167" s="19">
        <f>SUMIFS(Sensitivities!$E$8:$E$1023,Sensitivities!$D$8:$D$1023,Delta_GIRR!$D$24,Sensitivities!$C$8:$C$1023,Delta_GIRR!G167)</f>
        <v>2661.14850530175</v>
      </c>
      <c r="E167" s="19"/>
      <c r="F167" s="19"/>
      <c r="G167" s="19" t="str">
        <f>C167 &amp; ".Delta|GIRR|" &amp; C23 &amp; "|" &amp; C131</f>
        <v>FXO623149061.Delta|GIRR|EUR|1 year</v>
      </c>
    </row>
    <row r="168" spans="3:7" hidden="1" outlineLevel="1" x14ac:dyDescent="0.25">
      <c r="C168" s="21" t="s">
        <v>41</v>
      </c>
      <c r="D168" s="19">
        <f>SUMIFS(Sensitivities!$E$8:$E$1023,Sensitivities!$D$8:$D$1023,Delta_GIRR!$D$24,Sensitivities!$C$8:$C$1023,Delta_GIRR!G168)</f>
        <v>-5.1170409278711304E-3</v>
      </c>
      <c r="E168" s="19"/>
      <c r="F168" s="19"/>
      <c r="G168" s="19" t="str">
        <f>C168 &amp; ".Delta|GIRR|" &amp; C23 &amp; "|" &amp; C131</f>
        <v>FXO676548755.Delta|GIRR|EUR|1 year</v>
      </c>
    </row>
    <row r="169" spans="3:7" hidden="1" outlineLevel="1" x14ac:dyDescent="0.25">
      <c r="C169" s="21" t="s">
        <v>42</v>
      </c>
      <c r="D169" s="19">
        <f>SUMIFS(Sensitivities!$E$8:$E$1023,Sensitivities!$D$8:$D$1023,Delta_GIRR!$D$24,Sensitivities!$C$8:$C$1023,Delta_GIRR!G169)</f>
        <v>4549.2961811025498</v>
      </c>
      <c r="E169" s="19"/>
      <c r="F169" s="19"/>
      <c r="G169" s="19" t="str">
        <f>C169 &amp; ".Delta|GIRR|" &amp; C23 &amp; "|" &amp; C131</f>
        <v>FXO403688438.Delta|GIRR|EUR|1 year</v>
      </c>
    </row>
    <row r="170" spans="3:7" hidden="1" outlineLevel="1" x14ac:dyDescent="0.25">
      <c r="C170" s="21" t="s">
        <v>43</v>
      </c>
      <c r="D170" s="19">
        <f>SUMIFS(Sensitivities!$E$8:$E$1023,Sensitivities!$D$8:$D$1023,Delta_GIRR!$D$24,Sensitivities!$C$8:$C$1023,Delta_GIRR!G170)</f>
        <v>-10.6250664510299</v>
      </c>
      <c r="E170" s="19"/>
      <c r="F170" s="19"/>
      <c r="G170" s="19" t="str">
        <f>C170 &amp; ".Delta|GIRR|" &amp; C23 &amp; "|" &amp; C131</f>
        <v>FXO302436425.Delta|GIRR|EUR|1 year</v>
      </c>
    </row>
    <row r="171" spans="3:7" hidden="1" outlineLevel="1" x14ac:dyDescent="0.25">
      <c r="C171" s="21" t="s">
        <v>44</v>
      </c>
      <c r="D171" s="19">
        <f>SUMIFS(Sensitivities!$E$8:$E$1023,Sensitivities!$D$8:$D$1023,Delta_GIRR!$D$24,Sensitivities!$C$8:$C$1023,Delta_GIRR!G171)</f>
        <v>0</v>
      </c>
      <c r="E171" s="19"/>
      <c r="F171" s="19"/>
      <c r="G171" s="19" t="str">
        <f>C171 &amp; ".Delta|GIRR|" &amp; C23 &amp; "|" &amp; C131</f>
        <v>FXO920656386.Delta|GIRR|EUR|1 year</v>
      </c>
    </row>
    <row r="172" spans="3:7" hidden="1" outlineLevel="1" x14ac:dyDescent="0.25">
      <c r="C172" s="21" t="s">
        <v>45</v>
      </c>
      <c r="D172" s="19">
        <f>SUMIFS(Sensitivities!$E$8:$E$1023,Sensitivities!$D$8:$D$1023,Delta_GIRR!$D$24,Sensitivities!$C$8:$C$1023,Delta_GIRR!G172)</f>
        <v>4642.6189093883304</v>
      </c>
      <c r="E172" s="19"/>
      <c r="F172" s="19"/>
      <c r="G172" s="19" t="str">
        <f>C172 &amp; ".Delta|GIRR|" &amp; C23 &amp; "|" &amp; C131</f>
        <v>FXO931276392.Delta|GIRR|EUR|1 year</v>
      </c>
    </row>
    <row r="173" spans="3:7" hidden="1" outlineLevel="1" x14ac:dyDescent="0.25">
      <c r="C173" s="21" t="s">
        <v>46</v>
      </c>
      <c r="D173" s="19">
        <f>SUMIFS(Sensitivities!$E$8:$E$1023,Sensitivities!$D$8:$D$1023,Delta_GIRR!$D$24,Sensitivities!$C$8:$C$1023,Delta_GIRR!G173)</f>
        <v>0</v>
      </c>
      <c r="E173" s="19"/>
      <c r="F173" s="19"/>
      <c r="G173" s="19" t="str">
        <f>C173 &amp; ".Delta|GIRR|" &amp; C23 &amp; "|" &amp; C131</f>
        <v>PRDC295207601.Delta|GIRR|EUR|1 year</v>
      </c>
    </row>
    <row r="174" spans="3:7" hidden="1" outlineLevel="1" x14ac:dyDescent="0.25">
      <c r="C174" s="21" t="s">
        <v>48</v>
      </c>
      <c r="D174" s="19">
        <f>SUMIFS(Sensitivities!$E$8:$E$1023,Sensitivities!$D$8:$D$1023,Delta_GIRR!$D$24,Sensitivities!$C$8:$C$1023,Delta_GIRR!G174)</f>
        <v>0</v>
      </c>
      <c r="E174" s="19"/>
      <c r="F174" s="19"/>
      <c r="G174" s="19" t="str">
        <f>C174 &amp; ".Delta|GIRR|" &amp; C23 &amp; "|" &amp; C131</f>
        <v>PRDC172891670.Delta|GIRR|EUR|1 year</v>
      </c>
    </row>
    <row r="175" spans="3:7" hidden="1" outlineLevel="1" x14ac:dyDescent="0.25">
      <c r="C175" s="21" t="s">
        <v>49</v>
      </c>
      <c r="D175" s="19">
        <f>SUMIFS(Sensitivities!$E$8:$E$1023,Sensitivities!$D$8:$D$1023,Delta_GIRR!$D$24,Sensitivities!$C$8:$C$1023,Delta_GIRR!G175)</f>
        <v>0</v>
      </c>
      <c r="E175" s="19"/>
      <c r="F175" s="19"/>
      <c r="G175" s="19" t="str">
        <f>C175 &amp; ".Delta|GIRR|" &amp; C23 &amp; "|" &amp; C131</f>
        <v>PRDC666969162.Delta|GIRR|EUR|1 year</v>
      </c>
    </row>
    <row r="176" spans="3:7" hidden="1" outlineLevel="1" x14ac:dyDescent="0.25">
      <c r="C176" s="21" t="s">
        <v>50</v>
      </c>
      <c r="D176" s="19">
        <f>SUMIFS(Sensitivities!$E$8:$E$1023,Sensitivities!$D$8:$D$1023,Delta_GIRR!$D$24,Sensitivities!$C$8:$C$1023,Delta_GIRR!G176)</f>
        <v>0</v>
      </c>
      <c r="E176" s="19"/>
      <c r="F176" s="19"/>
      <c r="G176" s="19" t="str">
        <f>C176 &amp; ".Delta|GIRR|" &amp; C23 &amp; "|" &amp; C131</f>
        <v>PRDC591610726.Delta|GIRR|EUR|1 year</v>
      </c>
    </row>
    <row r="177" spans="3:7" hidden="1" outlineLevel="1" x14ac:dyDescent="0.25">
      <c r="C177" s="21" t="s">
        <v>51</v>
      </c>
      <c r="D177" s="19">
        <f>SUMIFS(Sensitivities!$E$8:$E$1023,Sensitivities!$D$8:$D$1023,Delta_GIRR!$D$24,Sensitivities!$C$8:$C$1023,Delta_GIRR!G177)</f>
        <v>0</v>
      </c>
      <c r="E177" s="19"/>
      <c r="F177" s="19"/>
      <c r="G177" s="19" t="str">
        <f>C177 &amp; ".Delta|GIRR|" &amp; C23 &amp; "|" &amp; C131</f>
        <v>PRDC213021841.Delta|GIRR|EUR|1 year</v>
      </c>
    </row>
    <row r="178" spans="3:7" hidden="1" outlineLevel="1" x14ac:dyDescent="0.25">
      <c r="C178" s="21" t="s">
        <v>52</v>
      </c>
      <c r="D178" s="19">
        <f>SUMIFS(Sensitivities!$E$8:$E$1023,Sensitivities!$D$8:$D$1023,Delta_GIRR!$D$24,Sensitivities!$C$8:$C$1023,Delta_GIRR!G178)</f>
        <v>2.1347432266338699E-6</v>
      </c>
      <c r="E178" s="19"/>
      <c r="F178" s="19"/>
      <c r="G178" s="19" t="str">
        <f>C178 &amp; ".Delta|GIRR|" &amp; C23 &amp; "|" &amp; C131</f>
        <v>RA211261264.Delta|GIRR|EUR|1 year</v>
      </c>
    </row>
    <row r="179" spans="3:7" hidden="1" outlineLevel="1" x14ac:dyDescent="0.25">
      <c r="C179" s="21" t="s">
        <v>54</v>
      </c>
      <c r="D179" s="19">
        <f>SUMIFS(Sensitivities!$E$8:$E$1023,Sensitivities!$D$8:$D$1023,Delta_GIRR!$D$24,Sensitivities!$C$8:$C$1023,Delta_GIRR!G179)</f>
        <v>0</v>
      </c>
      <c r="E179" s="19"/>
      <c r="F179" s="19"/>
      <c r="G179" s="19" t="str">
        <f>C179 &amp; ".Delta|GIRR|" &amp; C23 &amp; "|" &amp; C131</f>
        <v>RA511169792.Delta|GIRR|EUR|1 year</v>
      </c>
    </row>
    <row r="180" spans="3:7" hidden="1" outlineLevel="1" x14ac:dyDescent="0.25">
      <c r="C180" s="21" t="s">
        <v>1143</v>
      </c>
      <c r="D180" s="19">
        <f>SUMIFS(Sensitivities!$E$8:$E$1023,Sensitivities!$D$8:$D$1023,Delta_GIRR!$D$24,Sensitivities!$C$8:$C$1023,Delta_GIRR!G180)</f>
        <v>0</v>
      </c>
      <c r="E180" s="19"/>
      <c r="F180" s="19"/>
      <c r="G180" s="19" t="str">
        <f>C180 &amp; ".Delta|GIRR|" &amp; C23 &amp; "|" &amp; C131</f>
        <v>RA844378540.Delta|GIRR|EUR|1 year</v>
      </c>
    </row>
    <row r="181" spans="3:7" hidden="1" outlineLevel="1" x14ac:dyDescent="0.25">
      <c r="C181" s="21" t="s">
        <v>55</v>
      </c>
      <c r="D181" s="19">
        <f>SUMIFS(Sensitivities!$E$8:$E$1023,Sensitivities!$D$8:$D$1023,Delta_GIRR!$D$24,Sensitivities!$C$8:$C$1023,Delta_GIRR!G181)</f>
        <v>0</v>
      </c>
      <c r="E181" s="19"/>
      <c r="F181" s="19"/>
      <c r="G181" s="19" t="str">
        <f>C181 &amp; ".Delta|GIRR|" &amp; C23 &amp; "|" &amp; C131</f>
        <v>RA488554347.Delta|GIRR|EUR|1 year</v>
      </c>
    </row>
    <row r="182" spans="3:7" hidden="1" outlineLevel="1" x14ac:dyDescent="0.25">
      <c r="C182" s="21" t="s">
        <v>56</v>
      </c>
      <c r="D182" s="19">
        <f>SUMIFS(Sensitivities!$E$8:$E$1023,Sensitivities!$D$8:$D$1023,Delta_GIRR!$D$24,Sensitivities!$C$8:$C$1023,Delta_GIRR!G182)</f>
        <v>0</v>
      </c>
      <c r="E182" s="19"/>
      <c r="F182" s="19"/>
      <c r="G182" s="19" t="str">
        <f>C182 &amp; ".Delta|GIRR|" &amp; C23 &amp; "|" &amp; C131</f>
        <v>RA899728209.Delta|GIRR|EUR|1 year</v>
      </c>
    </row>
    <row r="183" spans="3:7" hidden="1" outlineLevel="1" x14ac:dyDescent="0.25">
      <c r="C183" s="10"/>
      <c r="D183" s="13"/>
      <c r="E183" s="11"/>
      <c r="F183" s="12"/>
      <c r="G183" s="12"/>
    </row>
    <row r="184" spans="3:7" collapsed="1" x14ac:dyDescent="0.25">
      <c r="C184" s="106" t="s">
        <v>1135</v>
      </c>
      <c r="D184" s="102">
        <f>SUM(D186:D235)</f>
        <v>391328.98843359138</v>
      </c>
      <c r="E184" s="103">
        <f>VLOOKUP(C184,$G$10:$H$19,2,FALSE)</f>
        <v>9.1923881554251165E-3</v>
      </c>
      <c r="F184" s="105">
        <f>D184*E184</f>
        <v>3597.2479581514376</v>
      </c>
    </row>
    <row r="185" spans="3:7" hidden="1" outlineLevel="1" x14ac:dyDescent="0.25">
      <c r="C185" s="40" t="s">
        <v>1138</v>
      </c>
      <c r="D185" s="101" t="s">
        <v>116</v>
      </c>
      <c r="E185" s="101" t="s">
        <v>66</v>
      </c>
      <c r="F185" s="101" t="s">
        <v>68</v>
      </c>
      <c r="G185" s="39" t="s">
        <v>57</v>
      </c>
    </row>
    <row r="186" spans="3:7" hidden="1" outlineLevel="1" x14ac:dyDescent="0.25">
      <c r="C186" s="42" t="s">
        <v>3</v>
      </c>
      <c r="D186" s="38">
        <f>SUMIFS(Sensitivities!$E$8:$E$1023,Sensitivities!$D$8:$D$1023,Delta_GIRR!$D$24,Sensitivities!$C$8:$C$1023,Delta_GIRR!G186)</f>
        <v>12275.313722462601</v>
      </c>
      <c r="E186" s="38"/>
      <c r="F186" s="38"/>
      <c r="G186" s="38" t="str">
        <f>C186 &amp; ".Delta|GIRR|" &amp; C23 &amp; "|" &amp; C184</f>
        <v>FRA791220419.Delta|GIRR|EUR|2 year</v>
      </c>
    </row>
    <row r="187" spans="3:7" hidden="1" outlineLevel="1" x14ac:dyDescent="0.25">
      <c r="C187" s="21" t="s">
        <v>5</v>
      </c>
      <c r="D187" s="19">
        <f>SUMIFS(Sensitivities!$E$8:$E$1023,Sensitivities!$D$8:$D$1023,Delta_GIRR!$D$24,Sensitivities!$C$8:$C$1023,Delta_GIRR!G187)</f>
        <v>0</v>
      </c>
      <c r="E187" s="19"/>
      <c r="F187" s="19"/>
      <c r="G187" s="19" t="str">
        <f>C187 &amp; ".Delta|GIRR|" &amp; C23 &amp; "|" &amp; C184</f>
        <v>FRA983936126.Delta|GIRR|EUR|2 year</v>
      </c>
    </row>
    <row r="188" spans="3:7" hidden="1" outlineLevel="1" x14ac:dyDescent="0.25">
      <c r="C188" s="21" t="s">
        <v>6</v>
      </c>
      <c r="D188" s="19">
        <f>SUMIFS(Sensitivities!$E$8:$E$1023,Sensitivities!$D$8:$D$1023,Delta_GIRR!$D$24,Sensitivities!$C$8:$C$1023,Delta_GIRR!G188)</f>
        <v>0</v>
      </c>
      <c r="E188" s="19"/>
      <c r="F188" s="19"/>
      <c r="G188" s="19" t="str">
        <f>C188 &amp; ".Delta|GIRR|" &amp; C23 &amp; "|" &amp; C184</f>
        <v>FRA592133890.Delta|GIRR|EUR|2 year</v>
      </c>
    </row>
    <row r="189" spans="3:7" hidden="1" outlineLevel="1" x14ac:dyDescent="0.25">
      <c r="C189" s="21" t="s">
        <v>7</v>
      </c>
      <c r="D189" s="19">
        <f>SUMIFS(Sensitivities!$E$8:$E$1023,Sensitivities!$D$8:$D$1023,Delta_GIRR!$D$24,Sensitivities!$C$8:$C$1023,Delta_GIRR!G189)</f>
        <v>0</v>
      </c>
      <c r="E189" s="19"/>
      <c r="F189" s="19"/>
      <c r="G189" s="19" t="str">
        <f>C189 &amp; ".Delta|GIRR|" &amp; C23 &amp; "|" &amp; C184</f>
        <v>FRA554616290.Delta|GIRR|EUR|2 year</v>
      </c>
    </row>
    <row r="190" spans="3:7" hidden="1" outlineLevel="1" x14ac:dyDescent="0.25">
      <c r="C190" s="21" t="s">
        <v>8</v>
      </c>
      <c r="D190" s="19">
        <f>SUMIFS(Sensitivities!$E$8:$E$1023,Sensitivities!$D$8:$D$1023,Delta_GIRR!$D$24,Sensitivities!$C$8:$C$1023,Delta_GIRR!G190)</f>
        <v>9983.4428364918494</v>
      </c>
      <c r="E190" s="19"/>
      <c r="F190" s="19"/>
      <c r="G190" s="19" t="str">
        <f>C190 &amp; ".Delta|GIRR|" &amp; C23 &amp; "|" &amp; C184</f>
        <v>FRA822851518.Delta|GIRR|EUR|2 year</v>
      </c>
    </row>
    <row r="191" spans="3:7" hidden="1" outlineLevel="1" x14ac:dyDescent="0.25">
      <c r="C191" s="21" t="s">
        <v>1140</v>
      </c>
      <c r="D191" s="19">
        <f>SUMIFS(Sensitivities!$E$8:$E$1023,Sensitivities!$D$8:$D$1023,Delta_GIRR!$D$24,Sensitivities!$C$8:$C$1023,Delta_GIRR!G191)</f>
        <v>0</v>
      </c>
      <c r="E191" s="19"/>
      <c r="F191" s="19"/>
      <c r="G191" s="19" t="str">
        <f>C191 &amp; ".Delta|GIRR|" &amp; C23 &amp; "|" &amp; C184</f>
        <v>FRA101797833.Delta|GIRR|EUR|2 year</v>
      </c>
    </row>
    <row r="192" spans="3:7" hidden="1" outlineLevel="1" x14ac:dyDescent="0.25">
      <c r="C192" s="21" t="s">
        <v>9</v>
      </c>
      <c r="D192" s="19">
        <f>SUMIFS(Sensitivities!$E$8:$E$1023,Sensitivities!$D$8:$D$1023,Delta_GIRR!$D$24,Sensitivities!$C$8:$C$1023,Delta_GIRR!G192)</f>
        <v>0</v>
      </c>
      <c r="E192" s="19"/>
      <c r="F192" s="19"/>
      <c r="G192" s="19" t="str">
        <f>C192 &amp; ".Delta|GIRR|" &amp; C23 &amp; "|" &amp; C184</f>
        <v>IRS190841856.Delta|GIRR|EUR|2 year</v>
      </c>
    </row>
    <row r="193" spans="3:7" hidden="1" outlineLevel="1" x14ac:dyDescent="0.25">
      <c r="C193" s="21" t="s">
        <v>11</v>
      </c>
      <c r="D193" s="19">
        <f>SUMIFS(Sensitivities!$E$8:$E$1023,Sensitivities!$D$8:$D$1023,Delta_GIRR!$D$24,Sensitivities!$C$8:$C$1023,Delta_GIRR!G193)</f>
        <v>-567.11336330336098</v>
      </c>
      <c r="E193" s="19"/>
      <c r="F193" s="19"/>
      <c r="G193" s="19" t="str">
        <f>C193 &amp; ".Delta|GIRR|" &amp; C23 &amp; "|" &amp; C184</f>
        <v>IRS399330126.Delta|GIRR|EUR|2 year</v>
      </c>
    </row>
    <row r="194" spans="3:7" hidden="1" outlineLevel="1" x14ac:dyDescent="0.25">
      <c r="C194" s="21" t="s">
        <v>12</v>
      </c>
      <c r="D194" s="19">
        <f>SUMIFS(Sensitivities!$E$8:$E$1023,Sensitivities!$D$8:$D$1023,Delta_GIRR!$D$24,Sensitivities!$C$8:$C$1023,Delta_GIRR!G194)</f>
        <v>-872.24468445638195</v>
      </c>
      <c r="E194" s="19"/>
      <c r="F194" s="19"/>
      <c r="G194" s="19" t="str">
        <f>C194 &amp; ".Delta|GIRR|" &amp; C23 &amp; "|" &amp; C184</f>
        <v>IRS233250637.Delta|GIRR|EUR|2 year</v>
      </c>
    </row>
    <row r="195" spans="3:7" hidden="1" outlineLevel="1" x14ac:dyDescent="0.25">
      <c r="C195" s="21" t="s">
        <v>13</v>
      </c>
      <c r="D195" s="19">
        <f>SUMIFS(Sensitivities!$E$8:$E$1023,Sensitivities!$D$8:$D$1023,Delta_GIRR!$D$24,Sensitivities!$C$8:$C$1023,Delta_GIRR!G195)</f>
        <v>-38.670996563359999</v>
      </c>
      <c r="E195" s="19"/>
      <c r="F195" s="19"/>
      <c r="G195" s="19" t="str">
        <f>C195 &amp; ".Delta|GIRR|" &amp; C23 &amp; "|" &amp; C184</f>
        <v>CS768096133.Delta|GIRR|EUR|2 year</v>
      </c>
    </row>
    <row r="196" spans="3:7" hidden="1" outlineLevel="1" x14ac:dyDescent="0.25">
      <c r="C196" s="21" t="s">
        <v>15</v>
      </c>
      <c r="D196" s="19">
        <f>SUMIFS(Sensitivities!$E$8:$E$1023,Sensitivities!$D$8:$D$1023,Delta_GIRR!$D$24,Sensitivities!$C$8:$C$1023,Delta_GIRR!G196)</f>
        <v>0</v>
      </c>
      <c r="E196" s="19"/>
      <c r="F196" s="19"/>
      <c r="G196" s="19" t="str">
        <f>C196 &amp; ".Delta|GIRR|" &amp; C23 &amp; "|" &amp; C184</f>
        <v>CS561670611.Delta|GIRR|EUR|2 year</v>
      </c>
    </row>
    <row r="197" spans="3:7" hidden="1" outlineLevel="1" x14ac:dyDescent="0.25">
      <c r="C197" s="21" t="s">
        <v>16</v>
      </c>
      <c r="D197" s="19">
        <f>SUMIFS(Sensitivities!$E$8:$E$1023,Sensitivities!$D$8:$D$1023,Delta_GIRR!$D$24,Sensitivities!$C$8:$C$1023,Delta_GIRR!G197)</f>
        <v>0</v>
      </c>
      <c r="E197" s="19"/>
      <c r="F197" s="19"/>
      <c r="G197" s="19" t="str">
        <f>C197 &amp; ".Delta|GIRR|" &amp; C23 &amp; "|" &amp; C184</f>
        <v>CS931854092.Delta|GIRR|EUR|2 year</v>
      </c>
    </row>
    <row r="198" spans="3:7" hidden="1" outlineLevel="1" x14ac:dyDescent="0.25">
      <c r="C198" s="21" t="s">
        <v>17</v>
      </c>
      <c r="D198" s="19">
        <f>SUMIFS(Sensitivities!$E$8:$E$1023,Sensitivities!$D$8:$D$1023,Delta_GIRR!$D$24,Sensitivities!$C$8:$C$1023,Delta_GIRR!G198)</f>
        <v>0</v>
      </c>
      <c r="E198" s="19"/>
      <c r="F198" s="19"/>
      <c r="G198" s="19" t="str">
        <f>C198 &amp; ".Delta|GIRR|" &amp; C23 &amp; "|" &amp; C184</f>
        <v>IRS307262619.Delta|GIRR|EUR|2 year</v>
      </c>
    </row>
    <row r="199" spans="3:7" hidden="1" outlineLevel="1" x14ac:dyDescent="0.25">
      <c r="C199" s="21" t="s">
        <v>18</v>
      </c>
      <c r="D199" s="19">
        <f>SUMIFS(Sensitivities!$E$8:$E$1023,Sensitivities!$D$8:$D$1023,Delta_GIRR!$D$24,Sensitivities!$C$8:$C$1023,Delta_GIRR!G199)</f>
        <v>0</v>
      </c>
      <c r="E199" s="19"/>
      <c r="F199" s="19"/>
      <c r="G199" s="19" t="str">
        <f>C199 &amp; ".Delta|GIRR|" &amp; C23 &amp; "|" &amp; C184</f>
        <v>IRS686490893.Delta|GIRR|EUR|2 year</v>
      </c>
    </row>
    <row r="200" spans="3:7" hidden="1" outlineLevel="1" x14ac:dyDescent="0.25">
      <c r="C200" s="21" t="s">
        <v>19</v>
      </c>
      <c r="D200" s="19">
        <f>SUMIFS(Sensitivities!$E$8:$E$1023,Sensitivities!$D$8:$D$1023,Delta_GIRR!$D$24,Sensitivities!$C$8:$C$1023,Delta_GIRR!G200)</f>
        <v>0</v>
      </c>
      <c r="E200" s="19"/>
      <c r="F200" s="19"/>
      <c r="G200" s="19" t="str">
        <f>C200 &amp; ".Delta|GIRR|" &amp; C23 &amp; "|" &amp; C184</f>
        <v>IRS682313805.Delta|GIRR|EUR|2 year</v>
      </c>
    </row>
    <row r="201" spans="3:7" hidden="1" outlineLevel="1" x14ac:dyDescent="0.25">
      <c r="C201" s="21" t="s">
        <v>20</v>
      </c>
      <c r="D201" s="19">
        <f>SUMIFS(Sensitivities!$E$8:$E$1023,Sensitivities!$D$8:$D$1023,Delta_GIRR!$D$24,Sensitivities!$C$8:$C$1023,Delta_GIRR!G201)</f>
        <v>0</v>
      </c>
      <c r="E201" s="19"/>
      <c r="F201" s="19"/>
      <c r="G201" s="19" t="str">
        <f>C201 &amp; ".Delta|GIRR|" &amp; C23 &amp; "|" &amp; C184</f>
        <v>IRS545554400.Delta|GIRR|EUR|2 year</v>
      </c>
    </row>
    <row r="202" spans="3:7" hidden="1" outlineLevel="1" x14ac:dyDescent="0.25">
      <c r="C202" s="21" t="s">
        <v>21</v>
      </c>
      <c r="D202" s="19">
        <f>SUMIFS(Sensitivities!$E$8:$E$1023,Sensitivities!$D$8:$D$1023,Delta_GIRR!$D$24,Sensitivities!$C$8:$C$1023,Delta_GIRR!G202)</f>
        <v>-114.248850230592</v>
      </c>
      <c r="E202" s="19"/>
      <c r="F202" s="19"/>
      <c r="G202" s="19" t="str">
        <f>C202 &amp; ".Delta|GIRR|" &amp; C23 &amp; "|" &amp; C184</f>
        <v>CS821810096.Delta|GIRR|EUR|2 year</v>
      </c>
    </row>
    <row r="203" spans="3:7" hidden="1" outlineLevel="1" x14ac:dyDescent="0.25">
      <c r="C203" s="21" t="s">
        <v>22</v>
      </c>
      <c r="D203" s="19">
        <f>SUMIFS(Sensitivities!$E$8:$E$1023,Sensitivities!$D$8:$D$1023,Delta_GIRR!$D$24,Sensitivities!$C$8:$C$1023,Delta_GIRR!G203)</f>
        <v>0</v>
      </c>
      <c r="E203" s="19"/>
      <c r="F203" s="19"/>
      <c r="G203" s="19" t="str">
        <f>C203 &amp; ".Delta|GIRR|" &amp; C23 &amp; "|" &amp; C184</f>
        <v>CF832287444.Delta|GIRR|EUR|2 year</v>
      </c>
    </row>
    <row r="204" spans="3:7" hidden="1" outlineLevel="1" x14ac:dyDescent="0.25">
      <c r="C204" s="21" t="s">
        <v>1141</v>
      </c>
      <c r="D204" s="19">
        <f>SUMIFS(Sensitivities!$E$8:$E$1023,Sensitivities!$D$8:$D$1023,Delta_GIRR!$D$24,Sensitivities!$C$8:$C$1023,Delta_GIRR!G204)</f>
        <v>0</v>
      </c>
      <c r="E204" s="19"/>
      <c r="F204" s="19"/>
      <c r="G204" s="19" t="str">
        <f>C204 &amp; ".Delta|GIRR|" &amp; C23 &amp; "|" &amp; C184</f>
        <v>CF505971413.Delta|GIRR|EUR|2 year</v>
      </c>
    </row>
    <row r="205" spans="3:7" hidden="1" outlineLevel="1" x14ac:dyDescent="0.25">
      <c r="C205" s="21" t="s">
        <v>24</v>
      </c>
      <c r="D205" s="19">
        <f>SUMIFS(Sensitivities!$E$8:$E$1023,Sensitivities!$D$8:$D$1023,Delta_GIRR!$D$24,Sensitivities!$C$8:$C$1023,Delta_GIRR!G205)</f>
        <v>0</v>
      </c>
      <c r="E205" s="19"/>
      <c r="F205" s="19"/>
      <c r="G205" s="19" t="str">
        <f>C205 &amp; ".Delta|GIRR|" &amp; C23 &amp; "|" &amp; C184</f>
        <v>CF670766805.Delta|GIRR|EUR|2 year</v>
      </c>
    </row>
    <row r="206" spans="3:7" hidden="1" outlineLevel="1" x14ac:dyDescent="0.25">
      <c r="C206" s="21" t="s">
        <v>25</v>
      </c>
      <c r="D206" s="19">
        <f>SUMIFS(Sensitivities!$E$8:$E$1023,Sensitivities!$D$8:$D$1023,Delta_GIRR!$D$24,Sensitivities!$C$8:$C$1023,Delta_GIRR!G206)</f>
        <v>17.252227911816199</v>
      </c>
      <c r="E206" s="19"/>
      <c r="F206" s="19"/>
      <c r="G206" s="19" t="str">
        <f>C206 &amp; ".Delta|GIRR|" &amp; C23 &amp; "|" &amp; C184</f>
        <v>CF558972956.Delta|GIRR|EUR|2 year</v>
      </c>
    </row>
    <row r="207" spans="3:7" hidden="1" outlineLevel="1" x14ac:dyDescent="0.25">
      <c r="C207" s="21" t="s">
        <v>26</v>
      </c>
      <c r="D207" s="19">
        <f>SUMIFS(Sensitivities!$E$8:$E$1023,Sensitivities!$D$8:$D$1023,Delta_GIRR!$D$24,Sensitivities!$C$8:$C$1023,Delta_GIRR!G207)</f>
        <v>0</v>
      </c>
      <c r="E207" s="19"/>
      <c r="F207" s="19"/>
      <c r="G207" s="19" t="str">
        <f>C207 &amp; ".Delta|GIRR|" &amp; C23 &amp; "|" &amp; C184</f>
        <v>CF994071627.Delta|GIRR|EUR|2 year</v>
      </c>
    </row>
    <row r="208" spans="3:7" hidden="1" outlineLevel="1" x14ac:dyDescent="0.25">
      <c r="C208" s="21" t="s">
        <v>27</v>
      </c>
      <c r="D208" s="19">
        <f>SUMIFS(Sensitivities!$E$8:$E$1023,Sensitivities!$D$8:$D$1023,Delta_GIRR!$D$24,Sensitivities!$C$8:$C$1023,Delta_GIRR!G208)</f>
        <v>-266.83599425814498</v>
      </c>
      <c r="E208" s="19"/>
      <c r="F208" s="19"/>
      <c r="G208" s="19" t="str">
        <f>C208 &amp; ".Delta|GIRR|" &amp; C23 &amp; "|" &amp; C184</f>
        <v>CF546911893.Delta|GIRR|EUR|2 year</v>
      </c>
    </row>
    <row r="209" spans="3:7" hidden="1" outlineLevel="1" x14ac:dyDescent="0.25">
      <c r="C209" s="21" t="s">
        <v>28</v>
      </c>
      <c r="D209" s="19">
        <f>SUMIFS(Sensitivities!$E$8:$E$1023,Sensitivities!$D$8:$D$1023,Delta_GIRR!$D$24,Sensitivities!$C$8:$C$1023,Delta_GIRR!G209)</f>
        <v>194.16961816422099</v>
      </c>
      <c r="E209" s="19"/>
      <c r="F209" s="19"/>
      <c r="G209" s="19" t="str">
        <f>C209 &amp; ".Delta|GIRR|" &amp; C23 &amp; "|" &amp; C184</f>
        <v>CF798421943.Delta|GIRR|EUR|2 year</v>
      </c>
    </row>
    <row r="210" spans="3:7" hidden="1" outlineLevel="1" x14ac:dyDescent="0.25">
      <c r="C210" s="21" t="s">
        <v>29</v>
      </c>
      <c r="D210" s="19">
        <f>SUMIFS(Sensitivities!$E$8:$E$1023,Sensitivities!$D$8:$D$1023,Delta_GIRR!$D$24,Sensitivities!$C$8:$C$1023,Delta_GIRR!G210)</f>
        <v>2163.5078473344001</v>
      </c>
      <c r="E210" s="19"/>
      <c r="F210" s="19"/>
      <c r="G210" s="19" t="str">
        <f>C210 &amp; ".Delta|GIRR|" &amp; C23 &amp; "|" &amp; C184</f>
        <v>SWN651253389.Delta|GIRR|EUR|2 year</v>
      </c>
    </row>
    <row r="211" spans="3:7" hidden="1" outlineLevel="1" x14ac:dyDescent="0.25">
      <c r="C211" s="21" t="s">
        <v>31</v>
      </c>
      <c r="D211" s="19">
        <f>SUMIFS(Sensitivities!$E$8:$E$1023,Sensitivities!$D$8:$D$1023,Delta_GIRR!$D$24,Sensitivities!$C$8:$C$1023,Delta_GIRR!G211)</f>
        <v>0</v>
      </c>
      <c r="E211" s="19"/>
      <c r="F211" s="19"/>
      <c r="G211" s="19" t="str">
        <f>C211 &amp; ".Delta|GIRR|" &amp; C23 &amp; "|" &amp; C184</f>
        <v>FXF690057364.Delta|GIRR|EUR|2 year</v>
      </c>
    </row>
    <row r="212" spans="3:7" hidden="1" outlineLevel="1" x14ac:dyDescent="0.25">
      <c r="C212" s="21" t="s">
        <v>1142</v>
      </c>
      <c r="D212" s="19">
        <f>SUMIFS(Sensitivities!$E$8:$E$1023,Sensitivities!$D$8:$D$1023,Delta_GIRR!$D$24,Sensitivities!$C$8:$C$1023,Delta_GIRR!G212)</f>
        <v>0</v>
      </c>
      <c r="E212" s="19"/>
      <c r="F212" s="19"/>
      <c r="G212" s="19" t="str">
        <f>C212 &amp; ".Delta|GIRR|" &amp; C23 &amp; "|" &amp; C184</f>
        <v>FXF276314354.Delta|GIRR|EUR|2 year</v>
      </c>
    </row>
    <row r="213" spans="3:7" hidden="1" outlineLevel="1" x14ac:dyDescent="0.25">
      <c r="C213" s="21" t="s">
        <v>33</v>
      </c>
      <c r="D213" s="19">
        <f>SUMIFS(Sensitivities!$E$8:$E$1023,Sensitivities!$D$8:$D$1023,Delta_GIRR!$D$24,Sensitivities!$C$8:$C$1023,Delta_GIRR!G213)</f>
        <v>341150.77374137001</v>
      </c>
      <c r="E213" s="19"/>
      <c r="F213" s="19"/>
      <c r="G213" s="19" t="str">
        <f>C213 &amp; ".Delta|GIRR|" &amp; C23 &amp; "|" &amp; C184</f>
        <v>FXF811380623.Delta|GIRR|EUR|2 year</v>
      </c>
    </row>
    <row r="214" spans="3:7" hidden="1" outlineLevel="1" x14ac:dyDescent="0.25">
      <c r="C214" s="21" t="s">
        <v>34</v>
      </c>
      <c r="D214" s="19">
        <f>SUMIFS(Sensitivities!$E$8:$E$1023,Sensitivities!$D$8:$D$1023,Delta_GIRR!$D$24,Sensitivities!$C$8:$C$1023,Delta_GIRR!G214)</f>
        <v>24699.009613669801</v>
      </c>
      <c r="E214" s="19"/>
      <c r="F214" s="19"/>
      <c r="G214" s="19" t="str">
        <f>C214 &amp; ".Delta|GIRR|" &amp; C23 &amp; "|" &amp; C184</f>
        <v>FXF313102980.Delta|GIRR|EUR|2 year</v>
      </c>
    </row>
    <row r="215" spans="3:7" hidden="1" outlineLevel="1" x14ac:dyDescent="0.25">
      <c r="C215" s="21" t="s">
        <v>35</v>
      </c>
      <c r="D215" s="19">
        <f>SUMIFS(Sensitivities!$E$8:$E$1023,Sensitivities!$D$8:$D$1023,Delta_GIRR!$D$24,Sensitivities!$C$8:$C$1023,Delta_GIRR!G215)</f>
        <v>0</v>
      </c>
      <c r="E215" s="19"/>
      <c r="F215" s="19"/>
      <c r="G215" s="19" t="str">
        <f>C215 &amp; ".Delta|GIRR|" &amp; C23 &amp; "|" &amp; C184</f>
        <v>FXF168255439.Delta|GIRR|EUR|2 year</v>
      </c>
    </row>
    <row r="216" spans="3:7" hidden="1" outlineLevel="1" x14ac:dyDescent="0.25">
      <c r="C216" s="21" t="s">
        <v>36</v>
      </c>
      <c r="D216" s="19">
        <f>SUMIFS(Sensitivities!$E$8:$E$1023,Sensitivities!$D$8:$D$1023,Delta_GIRR!$D$24,Sensitivities!$C$8:$C$1023,Delta_GIRR!G216)</f>
        <v>0</v>
      </c>
      <c r="E216" s="19"/>
      <c r="F216" s="19"/>
      <c r="G216" s="19" t="str">
        <f>C216 &amp; ".Delta|GIRR|" &amp; C23 &amp; "|" &amp; C184</f>
        <v>FXF177155290.Delta|GIRR|EUR|2 year</v>
      </c>
    </row>
    <row r="217" spans="3:7" hidden="1" outlineLevel="1" x14ac:dyDescent="0.25">
      <c r="C217" s="21" t="s">
        <v>37</v>
      </c>
      <c r="D217" s="19">
        <f>SUMIFS(Sensitivities!$E$8:$E$1023,Sensitivities!$D$8:$D$1023,Delta_GIRR!$D$24,Sensitivities!$C$8:$C$1023,Delta_GIRR!G217)</f>
        <v>0</v>
      </c>
      <c r="E217" s="19"/>
      <c r="F217" s="19"/>
      <c r="G217" s="19" t="str">
        <f>C217 &amp; ".Delta|GIRR|" &amp; C23 &amp; "|" &amp; C184</f>
        <v>FXF598460264.Delta|GIRR|EUR|2 year</v>
      </c>
    </row>
    <row r="218" spans="3:7" hidden="1" outlineLevel="1" x14ac:dyDescent="0.25">
      <c r="C218" s="21" t="s">
        <v>38</v>
      </c>
      <c r="D218" s="19">
        <f>SUMIFS(Sensitivities!$E$8:$E$1023,Sensitivities!$D$8:$D$1023,Delta_GIRR!$D$24,Sensitivities!$C$8:$C$1023,Delta_GIRR!G218)</f>
        <v>6.3428160501644005E-7</v>
      </c>
      <c r="E218" s="19"/>
      <c r="F218" s="19"/>
      <c r="G218" s="19" t="str">
        <f>C218 &amp; ".Delta|GIRR|" &amp; C23 &amp; "|" &amp; C184</f>
        <v>FXO271821100.Delta|GIRR|EUR|2 year</v>
      </c>
    </row>
    <row r="219" spans="3:7" hidden="1" outlineLevel="1" x14ac:dyDescent="0.25">
      <c r="C219" s="21" t="s">
        <v>40</v>
      </c>
      <c r="D219" s="19">
        <f>SUMIFS(Sensitivities!$E$8:$E$1023,Sensitivities!$D$8:$D$1023,Delta_GIRR!$D$24,Sensitivities!$C$8:$C$1023,Delta_GIRR!G219)</f>
        <v>0</v>
      </c>
      <c r="E219" s="19"/>
      <c r="F219" s="19"/>
      <c r="G219" s="19" t="str">
        <f>C219 &amp; ".Delta|GIRR|" &amp; C23 &amp; "|" &amp; C184</f>
        <v>FXO136170122.Delta|GIRR|EUR|2 year</v>
      </c>
    </row>
    <row r="220" spans="3:7" hidden="1" outlineLevel="1" x14ac:dyDescent="0.25">
      <c r="C220" s="21" t="s">
        <v>1139</v>
      </c>
      <c r="D220" s="19">
        <f>SUMIFS(Sensitivities!$E$8:$E$1023,Sensitivities!$D$8:$D$1023,Delta_GIRR!$D$24,Sensitivities!$C$8:$C$1023,Delta_GIRR!G220)</f>
        <v>2701.9739933384699</v>
      </c>
      <c r="E220" s="19"/>
      <c r="F220" s="19"/>
      <c r="G220" s="19" t="str">
        <f>C220 &amp; ".Delta|GIRR|" &amp; C23 &amp; "|" &amp; C184</f>
        <v>FXO623149061.Delta|GIRR|EUR|2 year</v>
      </c>
    </row>
    <row r="221" spans="3:7" hidden="1" outlineLevel="1" x14ac:dyDescent="0.25">
      <c r="C221" s="21" t="s">
        <v>41</v>
      </c>
      <c r="D221" s="19">
        <f>SUMIFS(Sensitivities!$E$8:$E$1023,Sensitivities!$D$8:$D$1023,Delta_GIRR!$D$24,Sensitivities!$C$8:$C$1023,Delta_GIRR!G221)</f>
        <v>1.2896634871140101E-7</v>
      </c>
      <c r="E221" s="19"/>
      <c r="F221" s="19"/>
      <c r="G221" s="19" t="str">
        <f>C221 &amp; ".Delta|GIRR|" &amp; C23 &amp; "|" &amp; C184</f>
        <v>FXO676548755.Delta|GIRR|EUR|2 year</v>
      </c>
    </row>
    <row r="222" spans="3:7" hidden="1" outlineLevel="1" x14ac:dyDescent="0.25">
      <c r="C222" s="21" t="s">
        <v>42</v>
      </c>
      <c r="D222" s="19">
        <f>SUMIFS(Sensitivities!$E$8:$E$1023,Sensitivities!$D$8:$D$1023,Delta_GIRR!$D$24,Sensitivities!$C$8:$C$1023,Delta_GIRR!G222)</f>
        <v>3.97645635530353E-5</v>
      </c>
      <c r="E222" s="19"/>
      <c r="F222" s="19"/>
      <c r="G222" s="19" t="str">
        <f>C222 &amp; ".Delta|GIRR|" &amp; C23 &amp; "|" &amp; C184</f>
        <v>FXO403688438.Delta|GIRR|EUR|2 year</v>
      </c>
    </row>
    <row r="223" spans="3:7" hidden="1" outlineLevel="1" x14ac:dyDescent="0.25">
      <c r="C223" s="21" t="s">
        <v>43</v>
      </c>
      <c r="D223" s="19">
        <f>SUMIFS(Sensitivities!$E$8:$E$1023,Sensitivities!$D$8:$D$1023,Delta_GIRR!$D$24,Sensitivities!$C$8:$C$1023,Delta_GIRR!G223)</f>
        <v>-22.935315633367299</v>
      </c>
      <c r="E223" s="19"/>
      <c r="F223" s="19"/>
      <c r="G223" s="19" t="str">
        <f>C223 &amp; ".Delta|GIRR|" &amp; C23 &amp; "|" &amp; C184</f>
        <v>FXO302436425.Delta|GIRR|EUR|2 year</v>
      </c>
    </row>
    <row r="224" spans="3:7" hidden="1" outlineLevel="1" x14ac:dyDescent="0.25">
      <c r="C224" s="21" t="s">
        <v>44</v>
      </c>
      <c r="D224" s="19">
        <f>SUMIFS(Sensitivities!$E$8:$E$1023,Sensitivities!$D$8:$D$1023,Delta_GIRR!$D$24,Sensitivities!$C$8:$C$1023,Delta_GIRR!G224)</f>
        <v>0</v>
      </c>
      <c r="E224" s="19"/>
      <c r="F224" s="19"/>
      <c r="G224" s="19" t="str">
        <f>C224 &amp; ".Delta|GIRR|" &amp; C23 &amp; "|" &amp; C184</f>
        <v>FXO920656386.Delta|GIRR|EUR|2 year</v>
      </c>
    </row>
    <row r="225" spans="3:7" hidden="1" outlineLevel="1" x14ac:dyDescent="0.25">
      <c r="C225" s="21" t="s">
        <v>45</v>
      </c>
      <c r="D225" s="19">
        <f>SUMIFS(Sensitivities!$E$8:$E$1023,Sensitivities!$D$8:$D$1023,Delta_GIRR!$D$24,Sensitivities!$C$8:$C$1023,Delta_GIRR!G225)</f>
        <v>25.593994095834201</v>
      </c>
      <c r="E225" s="19"/>
      <c r="F225" s="19"/>
      <c r="G225" s="19" t="str">
        <f>C225 &amp; ".Delta|GIRR|" &amp; C23 &amp; "|" &amp; C184</f>
        <v>FXO931276392.Delta|GIRR|EUR|2 year</v>
      </c>
    </row>
    <row r="226" spans="3:7" hidden="1" outlineLevel="1" x14ac:dyDescent="0.25">
      <c r="C226" s="21" t="s">
        <v>46</v>
      </c>
      <c r="D226" s="19">
        <f>SUMIFS(Sensitivities!$E$8:$E$1023,Sensitivities!$D$8:$D$1023,Delta_GIRR!$D$24,Sensitivities!$C$8:$C$1023,Delta_GIRR!G226)</f>
        <v>0</v>
      </c>
      <c r="E226" s="19"/>
      <c r="F226" s="19"/>
      <c r="G226" s="19" t="str">
        <f>C226 &amp; ".Delta|GIRR|" &amp; C23 &amp; "|" &amp; C184</f>
        <v>PRDC295207601.Delta|GIRR|EUR|2 year</v>
      </c>
    </row>
    <row r="227" spans="3:7" hidden="1" outlineLevel="1" x14ac:dyDescent="0.25">
      <c r="C227" s="21" t="s">
        <v>48</v>
      </c>
      <c r="D227" s="19">
        <f>SUMIFS(Sensitivities!$E$8:$E$1023,Sensitivities!$D$8:$D$1023,Delta_GIRR!$D$24,Sensitivities!$C$8:$C$1023,Delta_GIRR!G227)</f>
        <v>0</v>
      </c>
      <c r="E227" s="19"/>
      <c r="F227" s="19"/>
      <c r="G227" s="19" t="str">
        <f>C227 &amp; ".Delta|GIRR|" &amp; C23 &amp; "|" &amp; C184</f>
        <v>PRDC172891670.Delta|GIRR|EUR|2 year</v>
      </c>
    </row>
    <row r="228" spans="3:7" hidden="1" outlineLevel="1" x14ac:dyDescent="0.25">
      <c r="C228" s="21" t="s">
        <v>49</v>
      </c>
      <c r="D228" s="19">
        <f>SUMIFS(Sensitivities!$E$8:$E$1023,Sensitivities!$D$8:$D$1023,Delta_GIRR!$D$24,Sensitivities!$C$8:$C$1023,Delta_GIRR!G228)</f>
        <v>0</v>
      </c>
      <c r="E228" s="19"/>
      <c r="F228" s="19"/>
      <c r="G228" s="19" t="str">
        <f>C228 &amp; ".Delta|GIRR|" &amp; C23 &amp; "|" &amp; C184</f>
        <v>PRDC666969162.Delta|GIRR|EUR|2 year</v>
      </c>
    </row>
    <row r="229" spans="3:7" hidden="1" outlineLevel="1" x14ac:dyDescent="0.25">
      <c r="C229" s="21" t="s">
        <v>50</v>
      </c>
      <c r="D229" s="19">
        <f>SUMIFS(Sensitivities!$E$8:$E$1023,Sensitivities!$D$8:$D$1023,Delta_GIRR!$D$24,Sensitivities!$C$8:$C$1023,Delta_GIRR!G229)</f>
        <v>0</v>
      </c>
      <c r="E229" s="19"/>
      <c r="F229" s="19"/>
      <c r="G229" s="19" t="str">
        <f>C229 &amp; ".Delta|GIRR|" &amp; C23 &amp; "|" &amp; C184</f>
        <v>PRDC591610726.Delta|GIRR|EUR|2 year</v>
      </c>
    </row>
    <row r="230" spans="3:7" hidden="1" outlineLevel="1" x14ac:dyDescent="0.25">
      <c r="C230" s="21" t="s">
        <v>51</v>
      </c>
      <c r="D230" s="19">
        <f>SUMIFS(Sensitivities!$E$8:$E$1023,Sensitivities!$D$8:$D$1023,Delta_GIRR!$D$24,Sensitivities!$C$8:$C$1023,Delta_GIRR!G230)</f>
        <v>0</v>
      </c>
      <c r="E230" s="19"/>
      <c r="F230" s="19"/>
      <c r="G230" s="19" t="str">
        <f>C230 &amp; ".Delta|GIRR|" &amp; C23 &amp; "|" &amp; C184</f>
        <v>PRDC213021841.Delta|GIRR|EUR|2 year</v>
      </c>
    </row>
    <row r="231" spans="3:7" hidden="1" outlineLevel="1" x14ac:dyDescent="0.25">
      <c r="C231" s="21" t="s">
        <v>52</v>
      </c>
      <c r="D231" s="19">
        <f>SUMIFS(Sensitivities!$E$8:$E$1023,Sensitivities!$D$8:$D$1023,Delta_GIRR!$D$24,Sensitivities!$C$8:$C$1023,Delta_GIRR!G231)</f>
        <v>2.6697080102167101E-6</v>
      </c>
      <c r="E231" s="19"/>
      <c r="F231" s="19"/>
      <c r="G231" s="19" t="str">
        <f>C231 &amp; ".Delta|GIRR|" &amp; C23 &amp; "|" &amp; C184</f>
        <v>RA211261264.Delta|GIRR|EUR|2 year</v>
      </c>
    </row>
    <row r="232" spans="3:7" hidden="1" outlineLevel="1" x14ac:dyDescent="0.25">
      <c r="C232" s="21" t="s">
        <v>54</v>
      </c>
      <c r="D232" s="19">
        <f>SUMIFS(Sensitivities!$E$8:$E$1023,Sensitivities!$D$8:$D$1023,Delta_GIRR!$D$24,Sensitivities!$C$8:$C$1023,Delta_GIRR!G232)</f>
        <v>0</v>
      </c>
      <c r="E232" s="19"/>
      <c r="F232" s="19"/>
      <c r="G232" s="19" t="str">
        <f>C232 &amp; ".Delta|GIRR|" &amp; C23 &amp; "|" &amp; C184</f>
        <v>RA511169792.Delta|GIRR|EUR|2 year</v>
      </c>
    </row>
    <row r="233" spans="3:7" hidden="1" outlineLevel="1" x14ac:dyDescent="0.25">
      <c r="C233" s="21" t="s">
        <v>1143</v>
      </c>
      <c r="D233" s="19">
        <f>SUMIFS(Sensitivities!$E$8:$E$1023,Sensitivities!$D$8:$D$1023,Delta_GIRR!$D$24,Sensitivities!$C$8:$C$1023,Delta_GIRR!G233)</f>
        <v>0</v>
      </c>
      <c r="E233" s="19"/>
      <c r="F233" s="19"/>
      <c r="G233" s="19" t="str">
        <f>C233 &amp; ".Delta|GIRR|" &amp; C23 &amp; "|" &amp; C184</f>
        <v>RA844378540.Delta|GIRR|EUR|2 year</v>
      </c>
    </row>
    <row r="234" spans="3:7" hidden="1" outlineLevel="1" x14ac:dyDescent="0.25">
      <c r="C234" s="21" t="s">
        <v>55</v>
      </c>
      <c r="D234" s="19">
        <f>SUMIFS(Sensitivities!$E$8:$E$1023,Sensitivities!$D$8:$D$1023,Delta_GIRR!$D$24,Sensitivities!$C$8:$C$1023,Delta_GIRR!G234)</f>
        <v>0</v>
      </c>
      <c r="E234" s="19"/>
      <c r="F234" s="19"/>
      <c r="G234" s="19" t="str">
        <f>C234 &amp; ".Delta|GIRR|" &amp; C23 &amp; "|" &amp; C184</f>
        <v>RA488554347.Delta|GIRR|EUR|2 year</v>
      </c>
    </row>
    <row r="235" spans="3:7" hidden="1" outlineLevel="1" x14ac:dyDescent="0.25">
      <c r="C235" s="21" t="s">
        <v>56</v>
      </c>
      <c r="D235" s="19">
        <f>SUMIFS(Sensitivities!$E$8:$E$1023,Sensitivities!$D$8:$D$1023,Delta_GIRR!$D$24,Sensitivities!$C$8:$C$1023,Delta_GIRR!G235)</f>
        <v>0</v>
      </c>
      <c r="E235" s="19"/>
      <c r="F235" s="19"/>
      <c r="G235" s="19" t="str">
        <f>C235 &amp; ".Delta|GIRR|" &amp; C23 &amp; "|" &amp; C184</f>
        <v>RA899728209.Delta|GIRR|EUR|2 year</v>
      </c>
    </row>
    <row r="236" spans="3:7" hidden="1" outlineLevel="1" x14ac:dyDescent="0.25"/>
    <row r="237" spans="3:7" collapsed="1" x14ac:dyDescent="0.25">
      <c r="C237" s="106" t="s">
        <v>63</v>
      </c>
      <c r="D237" s="102">
        <f>SUM(D239:D288)</f>
        <v>-98753.342311157379</v>
      </c>
      <c r="E237" s="103">
        <f>VLOOKUP(C237,$G$10:$H$19,2,FALSE)</f>
        <v>8.4852813742385697E-3</v>
      </c>
      <c r="F237" s="105">
        <f>D237*E237</f>
        <v>-837.94989615666941</v>
      </c>
    </row>
    <row r="238" spans="3:7" hidden="1" outlineLevel="1" x14ac:dyDescent="0.25">
      <c r="C238" s="40" t="s">
        <v>1138</v>
      </c>
      <c r="D238" s="101" t="s">
        <v>116</v>
      </c>
      <c r="E238" s="101" t="s">
        <v>66</v>
      </c>
      <c r="F238" s="101" t="s">
        <v>68</v>
      </c>
      <c r="G238" s="39" t="s">
        <v>57</v>
      </c>
    </row>
    <row r="239" spans="3:7" hidden="1" outlineLevel="1" x14ac:dyDescent="0.25">
      <c r="C239" s="42" t="s">
        <v>3</v>
      </c>
      <c r="D239" s="38">
        <f>SUMIFS(Sensitivities!$E$8:$E$1023,Sensitivities!$D$8:$D$1023,Delta_GIRR!$D$24,Sensitivities!$C$8:$C$1023,Delta_GIRR!G239)</f>
        <v>0</v>
      </c>
      <c r="E239" s="38"/>
      <c r="F239" s="38"/>
      <c r="G239" s="38" t="str">
        <f>C239 &amp; ".Delta|GIRR|" &amp; C23 &amp; "|" &amp; C237</f>
        <v>FRA791220419.Delta|GIRR|EUR|3 year</v>
      </c>
    </row>
    <row r="240" spans="3:7" hidden="1" outlineLevel="1" x14ac:dyDescent="0.25">
      <c r="C240" s="21" t="s">
        <v>5</v>
      </c>
      <c r="D240" s="19">
        <f>SUMIFS(Sensitivities!$E$8:$E$1023,Sensitivities!$D$8:$D$1023,Delta_GIRR!$D$24,Sensitivities!$C$8:$C$1023,Delta_GIRR!G240)</f>
        <v>0</v>
      </c>
      <c r="E240" s="19"/>
      <c r="F240" s="19"/>
      <c r="G240" s="19" t="str">
        <f>C240 &amp; ".Delta|GIRR|" &amp; C23 &amp; "|" &amp; C237</f>
        <v>FRA983936126.Delta|GIRR|EUR|3 year</v>
      </c>
    </row>
    <row r="241" spans="3:7" hidden="1" outlineLevel="1" x14ac:dyDescent="0.25">
      <c r="C241" s="21" t="s">
        <v>6</v>
      </c>
      <c r="D241" s="19">
        <f>SUMIFS(Sensitivities!$E$8:$E$1023,Sensitivities!$D$8:$D$1023,Delta_GIRR!$D$24,Sensitivities!$C$8:$C$1023,Delta_GIRR!G241)</f>
        <v>0</v>
      </c>
      <c r="E241" s="19"/>
      <c r="F241" s="19"/>
      <c r="G241" s="19" t="str">
        <f>C241 &amp; ".Delta|GIRR|" &amp; C23 &amp; "|" &amp; C237</f>
        <v>FRA592133890.Delta|GIRR|EUR|3 year</v>
      </c>
    </row>
    <row r="242" spans="3:7" hidden="1" outlineLevel="1" x14ac:dyDescent="0.25">
      <c r="C242" s="21" t="s">
        <v>7</v>
      </c>
      <c r="D242" s="19">
        <f>SUMIFS(Sensitivities!$E$8:$E$1023,Sensitivities!$D$8:$D$1023,Delta_GIRR!$D$24,Sensitivities!$C$8:$C$1023,Delta_GIRR!G242)</f>
        <v>0</v>
      </c>
      <c r="E242" s="19"/>
      <c r="F242" s="19"/>
      <c r="G242" s="19" t="str">
        <f>C242 &amp; ".Delta|GIRR|" &amp; C23 &amp; "|" &amp; C237</f>
        <v>FRA554616290.Delta|GIRR|EUR|3 year</v>
      </c>
    </row>
    <row r="243" spans="3:7" hidden="1" outlineLevel="1" x14ac:dyDescent="0.25">
      <c r="C243" s="21" t="s">
        <v>8</v>
      </c>
      <c r="D243" s="19">
        <f>SUMIFS(Sensitivities!$E$8:$E$1023,Sensitivities!$D$8:$D$1023,Delta_GIRR!$D$24,Sensitivities!$C$8:$C$1023,Delta_GIRR!G243)</f>
        <v>-16934.585346557698</v>
      </c>
      <c r="E243" s="19"/>
      <c r="F243" s="19"/>
      <c r="G243" s="19" t="str">
        <f>C243 &amp; ".Delta|GIRR|" &amp; C23 &amp; "|" &amp; C237</f>
        <v>FRA822851518.Delta|GIRR|EUR|3 year</v>
      </c>
    </row>
    <row r="244" spans="3:7" hidden="1" outlineLevel="1" x14ac:dyDescent="0.25">
      <c r="C244" s="21" t="s">
        <v>1140</v>
      </c>
      <c r="D244" s="19">
        <f>SUMIFS(Sensitivities!$E$8:$E$1023,Sensitivities!$D$8:$D$1023,Delta_GIRR!$D$24,Sensitivities!$C$8:$C$1023,Delta_GIRR!G244)</f>
        <v>0</v>
      </c>
      <c r="E244" s="19"/>
      <c r="F244" s="19"/>
      <c r="G244" s="19" t="str">
        <f>C244 &amp; ".Delta|GIRR|" &amp; C23 &amp; "|" &amp; C237</f>
        <v>FRA101797833.Delta|GIRR|EUR|3 year</v>
      </c>
    </row>
    <row r="245" spans="3:7" hidden="1" outlineLevel="1" x14ac:dyDescent="0.25">
      <c r="C245" s="21" t="s">
        <v>9</v>
      </c>
      <c r="D245" s="19">
        <f>SUMIFS(Sensitivities!$E$8:$E$1023,Sensitivities!$D$8:$D$1023,Delta_GIRR!$D$24,Sensitivities!$C$8:$C$1023,Delta_GIRR!G245)</f>
        <v>0</v>
      </c>
      <c r="E245" s="19"/>
      <c r="F245" s="19"/>
      <c r="G245" s="19" t="str">
        <f>C245 &amp; ".Delta|GIRR|" &amp; C23 &amp; "|" &amp; C237</f>
        <v>IRS190841856.Delta|GIRR|EUR|3 year</v>
      </c>
    </row>
    <row r="246" spans="3:7" hidden="1" outlineLevel="1" x14ac:dyDescent="0.25">
      <c r="C246" s="21" t="s">
        <v>11</v>
      </c>
      <c r="D246" s="19">
        <f>SUMIFS(Sensitivities!$E$8:$E$1023,Sensitivities!$D$8:$D$1023,Delta_GIRR!$D$24,Sensitivities!$C$8:$C$1023,Delta_GIRR!G246)</f>
        <v>-1412.6826582622</v>
      </c>
      <c r="E246" s="19"/>
      <c r="F246" s="19"/>
      <c r="G246" s="19" t="str">
        <f>C246 &amp; ".Delta|GIRR|" &amp; C23 &amp; "|" &amp; C237</f>
        <v>IRS399330126.Delta|GIRR|EUR|3 year</v>
      </c>
    </row>
    <row r="247" spans="3:7" hidden="1" outlineLevel="1" x14ac:dyDescent="0.25">
      <c r="C247" s="21" t="s">
        <v>12</v>
      </c>
      <c r="D247" s="19">
        <f>SUMIFS(Sensitivities!$E$8:$E$1023,Sensitivities!$D$8:$D$1023,Delta_GIRR!$D$24,Sensitivities!$C$8:$C$1023,Delta_GIRR!G247)</f>
        <v>-71403.087113576505</v>
      </c>
      <c r="E247" s="19"/>
      <c r="F247" s="19"/>
      <c r="G247" s="19" t="str">
        <f>C247 &amp; ".Delta|GIRR|" &amp; C23 &amp; "|" &amp; C237</f>
        <v>IRS233250637.Delta|GIRR|EUR|3 year</v>
      </c>
    </row>
    <row r="248" spans="3:7" hidden="1" outlineLevel="1" x14ac:dyDescent="0.25">
      <c r="C248" s="21" t="s">
        <v>13</v>
      </c>
      <c r="D248" s="19">
        <f>SUMIFS(Sensitivities!$E$8:$E$1023,Sensitivities!$D$8:$D$1023,Delta_GIRR!$D$24,Sensitivities!$C$8:$C$1023,Delta_GIRR!G248)</f>
        <v>-96.453107957540894</v>
      </c>
      <c r="E248" s="19"/>
      <c r="F248" s="19"/>
      <c r="G248" s="19" t="str">
        <f>C248 &amp; ".Delta|GIRR|" &amp; C23 &amp; "|" &amp; C237</f>
        <v>CS768096133.Delta|GIRR|EUR|3 year</v>
      </c>
    </row>
    <row r="249" spans="3:7" hidden="1" outlineLevel="1" x14ac:dyDescent="0.25">
      <c r="C249" s="21" t="s">
        <v>15</v>
      </c>
      <c r="D249" s="19">
        <f>SUMIFS(Sensitivities!$E$8:$E$1023,Sensitivities!$D$8:$D$1023,Delta_GIRR!$D$24,Sensitivities!$C$8:$C$1023,Delta_GIRR!G249)</f>
        <v>0</v>
      </c>
      <c r="E249" s="19"/>
      <c r="F249" s="19"/>
      <c r="G249" s="19" t="str">
        <f>C249 &amp; ".Delta|GIRR|" &amp; C23 &amp; "|" &amp; C237</f>
        <v>CS561670611.Delta|GIRR|EUR|3 year</v>
      </c>
    </row>
    <row r="250" spans="3:7" hidden="1" outlineLevel="1" x14ac:dyDescent="0.25">
      <c r="C250" s="21" t="s">
        <v>16</v>
      </c>
      <c r="D250" s="19">
        <f>SUMIFS(Sensitivities!$E$8:$E$1023,Sensitivities!$D$8:$D$1023,Delta_GIRR!$D$24,Sensitivities!$C$8:$C$1023,Delta_GIRR!G250)</f>
        <v>0</v>
      </c>
      <c r="E250" s="19"/>
      <c r="F250" s="19"/>
      <c r="G250" s="19" t="str">
        <f>C250 &amp; ".Delta|GIRR|" &amp; C23 &amp; "|" &amp; C237</f>
        <v>CS931854092.Delta|GIRR|EUR|3 year</v>
      </c>
    </row>
    <row r="251" spans="3:7" hidden="1" outlineLevel="1" x14ac:dyDescent="0.25">
      <c r="C251" s="21" t="s">
        <v>17</v>
      </c>
      <c r="D251" s="19">
        <f>SUMIFS(Sensitivities!$E$8:$E$1023,Sensitivities!$D$8:$D$1023,Delta_GIRR!$D$24,Sensitivities!$C$8:$C$1023,Delta_GIRR!G251)</f>
        <v>0</v>
      </c>
      <c r="E251" s="19"/>
      <c r="F251" s="19"/>
      <c r="G251" s="19" t="str">
        <f>C251 &amp; ".Delta|GIRR|" &amp; C23 &amp; "|" &amp; C237</f>
        <v>IRS307262619.Delta|GIRR|EUR|3 year</v>
      </c>
    </row>
    <row r="252" spans="3:7" hidden="1" outlineLevel="1" x14ac:dyDescent="0.25">
      <c r="C252" s="21" t="s">
        <v>18</v>
      </c>
      <c r="D252" s="19">
        <f>SUMIFS(Sensitivities!$E$8:$E$1023,Sensitivities!$D$8:$D$1023,Delta_GIRR!$D$24,Sensitivities!$C$8:$C$1023,Delta_GIRR!G252)</f>
        <v>0</v>
      </c>
      <c r="E252" s="19"/>
      <c r="F252" s="19"/>
      <c r="G252" s="19" t="str">
        <f>C252 &amp; ".Delta|GIRR|" &amp; C23 &amp; "|" &amp; C237</f>
        <v>IRS686490893.Delta|GIRR|EUR|3 year</v>
      </c>
    </row>
    <row r="253" spans="3:7" hidden="1" outlineLevel="1" x14ac:dyDescent="0.25">
      <c r="C253" s="21" t="s">
        <v>19</v>
      </c>
      <c r="D253" s="19">
        <f>SUMIFS(Sensitivities!$E$8:$E$1023,Sensitivities!$D$8:$D$1023,Delta_GIRR!$D$24,Sensitivities!$C$8:$C$1023,Delta_GIRR!G253)</f>
        <v>0</v>
      </c>
      <c r="E253" s="19"/>
      <c r="F253" s="19"/>
      <c r="G253" s="19" t="str">
        <f>C253 &amp; ".Delta|GIRR|" &amp; C23 &amp; "|" &amp; C237</f>
        <v>IRS682313805.Delta|GIRR|EUR|3 year</v>
      </c>
    </row>
    <row r="254" spans="3:7" hidden="1" outlineLevel="1" x14ac:dyDescent="0.25">
      <c r="C254" s="21" t="s">
        <v>20</v>
      </c>
      <c r="D254" s="19">
        <f>SUMIFS(Sensitivities!$E$8:$E$1023,Sensitivities!$D$8:$D$1023,Delta_GIRR!$D$24,Sensitivities!$C$8:$C$1023,Delta_GIRR!G254)</f>
        <v>0</v>
      </c>
      <c r="E254" s="19"/>
      <c r="F254" s="19"/>
      <c r="G254" s="19" t="str">
        <f>C254 &amp; ".Delta|GIRR|" &amp; C23 &amp; "|" &amp; C237</f>
        <v>IRS545554400.Delta|GIRR|EUR|3 year</v>
      </c>
    </row>
    <row r="255" spans="3:7" hidden="1" outlineLevel="1" x14ac:dyDescent="0.25">
      <c r="C255" s="21" t="s">
        <v>21</v>
      </c>
      <c r="D255" s="19">
        <f>SUMIFS(Sensitivities!$E$8:$E$1023,Sensitivities!$D$8:$D$1023,Delta_GIRR!$D$24,Sensitivities!$C$8:$C$1023,Delta_GIRR!G255)</f>
        <v>-83.137646931186296</v>
      </c>
      <c r="E255" s="19"/>
      <c r="F255" s="19"/>
      <c r="G255" s="19" t="str">
        <f>C255 &amp; ".Delta|GIRR|" &amp; C23 &amp; "|" &amp; C237</f>
        <v>CS821810096.Delta|GIRR|EUR|3 year</v>
      </c>
    </row>
    <row r="256" spans="3:7" hidden="1" outlineLevel="1" x14ac:dyDescent="0.25">
      <c r="C256" s="21" t="s">
        <v>22</v>
      </c>
      <c r="D256" s="19">
        <f>SUMIFS(Sensitivities!$E$8:$E$1023,Sensitivities!$D$8:$D$1023,Delta_GIRR!$D$24,Sensitivities!$C$8:$C$1023,Delta_GIRR!G256)</f>
        <v>0</v>
      </c>
      <c r="E256" s="19"/>
      <c r="F256" s="19"/>
      <c r="G256" s="19" t="str">
        <f>C256 &amp; ".Delta|GIRR|" &amp; C23 &amp; "|" &amp; C237</f>
        <v>CF832287444.Delta|GIRR|EUR|3 year</v>
      </c>
    </row>
    <row r="257" spans="3:7" hidden="1" outlineLevel="1" x14ac:dyDescent="0.25">
      <c r="C257" s="21" t="s">
        <v>1141</v>
      </c>
      <c r="D257" s="19">
        <f>SUMIFS(Sensitivities!$E$8:$E$1023,Sensitivities!$D$8:$D$1023,Delta_GIRR!$D$24,Sensitivities!$C$8:$C$1023,Delta_GIRR!G257)</f>
        <v>0</v>
      </c>
      <c r="E257" s="19"/>
      <c r="F257" s="19"/>
      <c r="G257" s="19" t="str">
        <f>C257 &amp; ".Delta|GIRR|" &amp; C23 &amp; "|" &amp; C237</f>
        <v>CF505971413.Delta|GIRR|EUR|3 year</v>
      </c>
    </row>
    <row r="258" spans="3:7" hidden="1" outlineLevel="1" x14ac:dyDescent="0.25">
      <c r="C258" s="21" t="s">
        <v>24</v>
      </c>
      <c r="D258" s="19">
        <f>SUMIFS(Sensitivities!$E$8:$E$1023,Sensitivities!$D$8:$D$1023,Delta_GIRR!$D$24,Sensitivities!$C$8:$C$1023,Delta_GIRR!G258)</f>
        <v>0</v>
      </c>
      <c r="E258" s="19"/>
      <c r="F258" s="19"/>
      <c r="G258" s="19" t="str">
        <f>C258 &amp; ".Delta|GIRR|" &amp; C23 &amp; "|" &amp; C237</f>
        <v>CF670766805.Delta|GIRR|EUR|3 year</v>
      </c>
    </row>
    <row r="259" spans="3:7" hidden="1" outlineLevel="1" x14ac:dyDescent="0.25">
      <c r="C259" s="21" t="s">
        <v>25</v>
      </c>
      <c r="D259" s="19">
        <f>SUMIFS(Sensitivities!$E$8:$E$1023,Sensitivities!$D$8:$D$1023,Delta_GIRR!$D$24,Sensitivities!$C$8:$C$1023,Delta_GIRR!G259)</f>
        <v>-367.53190832243303</v>
      </c>
      <c r="E259" s="19"/>
      <c r="F259" s="19"/>
      <c r="G259" s="19" t="str">
        <f>C259 &amp; ".Delta|GIRR|" &amp; C23 &amp; "|" &amp; C237</f>
        <v>CF558972956.Delta|GIRR|EUR|3 year</v>
      </c>
    </row>
    <row r="260" spans="3:7" hidden="1" outlineLevel="1" x14ac:dyDescent="0.25">
      <c r="C260" s="21" t="s">
        <v>26</v>
      </c>
      <c r="D260" s="19">
        <f>SUMIFS(Sensitivities!$E$8:$E$1023,Sensitivities!$D$8:$D$1023,Delta_GIRR!$D$24,Sensitivities!$C$8:$C$1023,Delta_GIRR!G260)</f>
        <v>0</v>
      </c>
      <c r="E260" s="19"/>
      <c r="F260" s="19"/>
      <c r="G260" s="19" t="str">
        <f>C260 &amp; ".Delta|GIRR|" &amp; C23 &amp; "|" &amp; C237</f>
        <v>CF994071627.Delta|GIRR|EUR|3 year</v>
      </c>
    </row>
    <row r="261" spans="3:7" hidden="1" outlineLevel="1" x14ac:dyDescent="0.25">
      <c r="C261" s="21" t="s">
        <v>27</v>
      </c>
      <c r="D261" s="19">
        <f>SUMIFS(Sensitivities!$E$8:$E$1023,Sensitivities!$D$8:$D$1023,Delta_GIRR!$D$24,Sensitivities!$C$8:$C$1023,Delta_GIRR!G261)</f>
        <v>-24994.688199130898</v>
      </c>
      <c r="E261" s="19"/>
      <c r="F261" s="19"/>
      <c r="G261" s="19" t="str">
        <f>C261 &amp; ".Delta|GIRR|" &amp; C23 &amp; "|" &amp; C237</f>
        <v>CF546911893.Delta|GIRR|EUR|3 year</v>
      </c>
    </row>
    <row r="262" spans="3:7" hidden="1" outlineLevel="1" x14ac:dyDescent="0.25">
      <c r="C262" s="21" t="s">
        <v>28</v>
      </c>
      <c r="D262" s="19">
        <f>SUMIFS(Sensitivities!$E$8:$E$1023,Sensitivities!$D$8:$D$1023,Delta_GIRR!$D$24,Sensitivities!$C$8:$C$1023,Delta_GIRR!G262)</f>
        <v>-999.66269474839498</v>
      </c>
      <c r="E262" s="19"/>
      <c r="F262" s="19"/>
      <c r="G262" s="19" t="str">
        <f>C262 &amp; ".Delta|GIRR|" &amp; C23 &amp; "|" &amp; C237</f>
        <v>CF798421943.Delta|GIRR|EUR|3 year</v>
      </c>
    </row>
    <row r="263" spans="3:7" hidden="1" outlineLevel="1" x14ac:dyDescent="0.25">
      <c r="C263" s="21" t="s">
        <v>29</v>
      </c>
      <c r="D263" s="19">
        <f>SUMIFS(Sensitivities!$E$8:$E$1023,Sensitivities!$D$8:$D$1023,Delta_GIRR!$D$24,Sensitivities!$C$8:$C$1023,Delta_GIRR!G263)</f>
        <v>-369.26605716435</v>
      </c>
      <c r="E263" s="19"/>
      <c r="F263" s="19"/>
      <c r="G263" s="19" t="str">
        <f>C263 &amp; ".Delta|GIRR|" &amp; C23 &amp; "|" &amp; C237</f>
        <v>SWN651253389.Delta|GIRR|EUR|3 year</v>
      </c>
    </row>
    <row r="264" spans="3:7" hidden="1" outlineLevel="1" x14ac:dyDescent="0.25">
      <c r="C264" s="21" t="s">
        <v>31</v>
      </c>
      <c r="D264" s="19">
        <f>SUMIFS(Sensitivities!$E$8:$E$1023,Sensitivities!$D$8:$D$1023,Delta_GIRR!$D$24,Sensitivities!$C$8:$C$1023,Delta_GIRR!G264)</f>
        <v>0</v>
      </c>
      <c r="E264" s="19"/>
      <c r="F264" s="19"/>
      <c r="G264" s="19" t="str">
        <f>C264 &amp; ".Delta|GIRR|" &amp; C23 &amp; "|" &amp; C237</f>
        <v>FXF690057364.Delta|GIRR|EUR|3 year</v>
      </c>
    </row>
    <row r="265" spans="3:7" hidden="1" outlineLevel="1" x14ac:dyDescent="0.25">
      <c r="C265" s="21" t="s">
        <v>1142</v>
      </c>
      <c r="D265" s="19">
        <f>SUMIFS(Sensitivities!$E$8:$E$1023,Sensitivities!$D$8:$D$1023,Delta_GIRR!$D$24,Sensitivities!$C$8:$C$1023,Delta_GIRR!G265)</f>
        <v>0</v>
      </c>
      <c r="E265" s="19"/>
      <c r="F265" s="19"/>
      <c r="G265" s="19" t="str">
        <f>C265 &amp; ".Delta|GIRR|" &amp; C23 &amp; "|" &amp; C237</f>
        <v>FXF276314354.Delta|GIRR|EUR|3 year</v>
      </c>
    </row>
    <row r="266" spans="3:7" hidden="1" outlineLevel="1" x14ac:dyDescent="0.25">
      <c r="C266" s="21" t="s">
        <v>33</v>
      </c>
      <c r="D266" s="19">
        <f>SUMIFS(Sensitivities!$E$8:$E$1023,Sensitivities!$D$8:$D$1023,Delta_GIRR!$D$24,Sensitivities!$C$8:$C$1023,Delta_GIRR!G266)</f>
        <v>0</v>
      </c>
      <c r="E266" s="19"/>
      <c r="F266" s="19"/>
      <c r="G266" s="19" t="str">
        <f>C266 &amp; ".Delta|GIRR|" &amp; C23 &amp; "|" &amp; C237</f>
        <v>FXF811380623.Delta|GIRR|EUR|3 year</v>
      </c>
    </row>
    <row r="267" spans="3:7" hidden="1" outlineLevel="1" x14ac:dyDescent="0.25">
      <c r="C267" s="21" t="s">
        <v>34</v>
      </c>
      <c r="D267" s="19">
        <f>SUMIFS(Sensitivities!$E$8:$E$1023,Sensitivities!$D$8:$D$1023,Delta_GIRR!$D$24,Sensitivities!$C$8:$C$1023,Delta_GIRR!G267)</f>
        <v>0</v>
      </c>
      <c r="E267" s="19"/>
      <c r="F267" s="19"/>
      <c r="G267" s="19" t="str">
        <f>C267 &amp; ".Delta|GIRR|" &amp; C23 &amp; "|" &amp; C237</f>
        <v>FXF313102980.Delta|GIRR|EUR|3 year</v>
      </c>
    </row>
    <row r="268" spans="3:7" hidden="1" outlineLevel="1" x14ac:dyDescent="0.25">
      <c r="C268" s="21" t="s">
        <v>35</v>
      </c>
      <c r="D268" s="19">
        <f>SUMIFS(Sensitivities!$E$8:$E$1023,Sensitivities!$D$8:$D$1023,Delta_GIRR!$D$24,Sensitivities!$C$8:$C$1023,Delta_GIRR!G268)</f>
        <v>0</v>
      </c>
      <c r="E268" s="19"/>
      <c r="F268" s="19"/>
      <c r="G268" s="19" t="str">
        <f>C268 &amp; ".Delta|GIRR|" &amp; C23 &amp; "|" &amp; C237</f>
        <v>FXF168255439.Delta|GIRR|EUR|3 year</v>
      </c>
    </row>
    <row r="269" spans="3:7" hidden="1" outlineLevel="1" x14ac:dyDescent="0.25">
      <c r="C269" s="21" t="s">
        <v>36</v>
      </c>
      <c r="D269" s="19">
        <f>SUMIFS(Sensitivities!$E$8:$E$1023,Sensitivities!$D$8:$D$1023,Delta_GIRR!$D$24,Sensitivities!$C$8:$C$1023,Delta_GIRR!G269)</f>
        <v>0</v>
      </c>
      <c r="E269" s="19"/>
      <c r="F269" s="19"/>
      <c r="G269" s="19" t="str">
        <f>C269 &amp; ".Delta|GIRR|" &amp; C23 &amp; "|" &amp; C237</f>
        <v>FXF177155290.Delta|GIRR|EUR|3 year</v>
      </c>
    </row>
    <row r="270" spans="3:7" hidden="1" outlineLevel="1" x14ac:dyDescent="0.25">
      <c r="C270" s="21" t="s">
        <v>37</v>
      </c>
      <c r="D270" s="19">
        <f>SUMIFS(Sensitivities!$E$8:$E$1023,Sensitivities!$D$8:$D$1023,Delta_GIRR!$D$24,Sensitivities!$C$8:$C$1023,Delta_GIRR!G270)</f>
        <v>0</v>
      </c>
      <c r="E270" s="19"/>
      <c r="F270" s="19"/>
      <c r="G270" s="19" t="str">
        <f>C270 &amp; ".Delta|GIRR|" &amp; C23 &amp; "|" &amp; C237</f>
        <v>FXF598460264.Delta|GIRR|EUR|3 year</v>
      </c>
    </row>
    <row r="271" spans="3:7" hidden="1" outlineLevel="1" x14ac:dyDescent="0.25">
      <c r="C271" s="21" t="s">
        <v>38</v>
      </c>
      <c r="D271" s="19">
        <f>SUMIFS(Sensitivities!$E$8:$E$1023,Sensitivities!$D$8:$D$1023,Delta_GIRR!$D$24,Sensitivities!$C$8:$C$1023,Delta_GIRR!G271)</f>
        <v>-1.49029801832512E-6</v>
      </c>
      <c r="E271" s="19"/>
      <c r="F271" s="19"/>
      <c r="G271" s="19" t="str">
        <f>C271 &amp; ".Delta|GIRR|" &amp; C23 &amp; "|" &amp; C237</f>
        <v>FXO271821100.Delta|GIRR|EUR|3 year</v>
      </c>
    </row>
    <row r="272" spans="3:7" hidden="1" outlineLevel="1" x14ac:dyDescent="0.25">
      <c r="C272" s="21" t="s">
        <v>40</v>
      </c>
      <c r="D272" s="19">
        <f>SUMIFS(Sensitivities!$E$8:$E$1023,Sensitivities!$D$8:$D$1023,Delta_GIRR!$D$24,Sensitivities!$C$8:$C$1023,Delta_GIRR!G272)</f>
        <v>0</v>
      </c>
      <c r="E272" s="19"/>
      <c r="F272" s="19"/>
      <c r="G272" s="19" t="str">
        <f>C272 &amp; ".Delta|GIRR|" &amp; C23 &amp; "|" &amp; C237</f>
        <v>FXO136170122.Delta|GIRR|EUR|3 year</v>
      </c>
    </row>
    <row r="273" spans="3:7" hidden="1" outlineLevel="1" x14ac:dyDescent="0.25">
      <c r="C273" s="21" t="s">
        <v>1139</v>
      </c>
      <c r="D273" s="19">
        <f>SUMIFS(Sensitivities!$E$8:$E$1023,Sensitivities!$D$8:$D$1023,Delta_GIRR!$D$24,Sensitivities!$C$8:$C$1023,Delta_GIRR!G273)</f>
        <v>4.3001087760785603E-3</v>
      </c>
      <c r="E273" s="19"/>
      <c r="F273" s="19"/>
      <c r="G273" s="19" t="str">
        <f>C273 &amp; ".Delta|GIRR|" &amp; C23 &amp; "|" &amp; C237</f>
        <v>FXO623149061.Delta|GIRR|EUR|3 year</v>
      </c>
    </row>
    <row r="274" spans="3:7" hidden="1" outlineLevel="1" x14ac:dyDescent="0.25">
      <c r="C274" s="21" t="s">
        <v>41</v>
      </c>
      <c r="D274" s="19">
        <f>SUMIFS(Sensitivities!$E$8:$E$1023,Sensitivities!$D$8:$D$1023,Delta_GIRR!$D$24,Sensitivities!$C$8:$C$1023,Delta_GIRR!G274)</f>
        <v>-3.1850504456087899E-7</v>
      </c>
      <c r="E274" s="19"/>
      <c r="F274" s="19"/>
      <c r="G274" s="19" t="str">
        <f>C274 &amp; ".Delta|GIRR|" &amp; C23 &amp; "|" &amp; C237</f>
        <v>FXO676548755.Delta|GIRR|EUR|3 year</v>
      </c>
    </row>
    <row r="275" spans="3:7" hidden="1" outlineLevel="1" x14ac:dyDescent="0.25">
      <c r="C275" s="21" t="s">
        <v>42</v>
      </c>
      <c r="D275" s="19">
        <f>SUMIFS(Sensitivities!$E$8:$E$1023,Sensitivities!$D$8:$D$1023,Delta_GIRR!$D$24,Sensitivities!$C$8:$C$1023,Delta_GIRR!G275)</f>
        <v>-9.3574635684490204E-5</v>
      </c>
      <c r="E275" s="19"/>
      <c r="F275" s="19"/>
      <c r="G275" s="19" t="str">
        <f>C275 &amp; ".Delta|GIRR|" &amp; C23 &amp; "|" &amp; C237</f>
        <v>FXO403688438.Delta|GIRR|EUR|3 year</v>
      </c>
    </row>
    <row r="276" spans="3:7" hidden="1" outlineLevel="1" x14ac:dyDescent="0.25">
      <c r="C276" s="21" t="s">
        <v>43</v>
      </c>
      <c r="D276" s="19">
        <f>SUMIFS(Sensitivities!$E$8:$E$1023,Sensitivities!$D$8:$D$1023,Delta_GIRR!$D$24,Sensitivities!$C$8:$C$1023,Delta_GIRR!G276)</f>
        <v>17907.748838103002</v>
      </c>
      <c r="E276" s="19"/>
      <c r="F276" s="19"/>
      <c r="G276" s="19" t="str">
        <f>C276 &amp; ".Delta|GIRR|" &amp; C23 &amp; "|" &amp; C237</f>
        <v>FXO302436425.Delta|GIRR|EUR|3 year</v>
      </c>
    </row>
    <row r="277" spans="3:7" hidden="1" outlineLevel="1" x14ac:dyDescent="0.25">
      <c r="C277" s="21" t="s">
        <v>44</v>
      </c>
      <c r="D277" s="19">
        <f>SUMIFS(Sensitivities!$E$8:$E$1023,Sensitivities!$D$8:$D$1023,Delta_GIRR!$D$24,Sensitivities!$C$8:$C$1023,Delta_GIRR!G277)</f>
        <v>0</v>
      </c>
      <c r="E277" s="19"/>
      <c r="F277" s="19"/>
      <c r="G277" s="19" t="str">
        <f>C277 &amp; ".Delta|GIRR|" &amp; C23 &amp; "|" &amp; C237</f>
        <v>FXO920656386.Delta|GIRR|EUR|3 year</v>
      </c>
    </row>
    <row r="278" spans="3:7" hidden="1" outlineLevel="1" x14ac:dyDescent="0.25">
      <c r="C278" s="21" t="s">
        <v>45</v>
      </c>
      <c r="D278" s="19">
        <f>SUMIFS(Sensitivities!$E$8:$E$1023,Sensitivities!$D$8:$D$1023,Delta_GIRR!$D$24,Sensitivities!$C$8:$C$1023,Delta_GIRR!G278)</f>
        <v>-1.6390767996199399E-4</v>
      </c>
      <c r="E278" s="19"/>
      <c r="F278" s="19"/>
      <c r="G278" s="19" t="str">
        <f>C278 &amp; ".Delta|GIRR|" &amp; C23 &amp; "|" &amp; C237</f>
        <v>FXO931276392.Delta|GIRR|EUR|3 year</v>
      </c>
    </row>
    <row r="279" spans="3:7" hidden="1" outlineLevel="1" x14ac:dyDescent="0.25">
      <c r="C279" s="21" t="s">
        <v>46</v>
      </c>
      <c r="D279" s="19">
        <f>SUMIFS(Sensitivities!$E$8:$E$1023,Sensitivities!$D$8:$D$1023,Delta_GIRR!$D$24,Sensitivities!$C$8:$C$1023,Delta_GIRR!G279)</f>
        <v>0</v>
      </c>
      <c r="E279" s="19"/>
      <c r="F279" s="19"/>
      <c r="G279" s="19" t="str">
        <f>C279 &amp; ".Delta|GIRR|" &amp; C23 &amp; "|" &amp; C237</f>
        <v>PRDC295207601.Delta|GIRR|EUR|3 year</v>
      </c>
    </row>
    <row r="280" spans="3:7" hidden="1" outlineLevel="1" x14ac:dyDescent="0.25">
      <c r="C280" s="21" t="s">
        <v>48</v>
      </c>
      <c r="D280" s="19">
        <f>SUMIFS(Sensitivities!$E$8:$E$1023,Sensitivities!$D$8:$D$1023,Delta_GIRR!$D$24,Sensitivities!$C$8:$C$1023,Delta_GIRR!G280)</f>
        <v>0</v>
      </c>
      <c r="E280" s="19"/>
      <c r="F280" s="19"/>
      <c r="G280" s="19" t="str">
        <f>C280 &amp; ".Delta|GIRR|" &amp; C23 &amp; "|" &amp; C237</f>
        <v>PRDC172891670.Delta|GIRR|EUR|3 year</v>
      </c>
    </row>
    <row r="281" spans="3:7" hidden="1" outlineLevel="1" x14ac:dyDescent="0.25">
      <c r="C281" s="21" t="s">
        <v>49</v>
      </c>
      <c r="D281" s="19">
        <f>SUMIFS(Sensitivities!$E$8:$E$1023,Sensitivities!$D$8:$D$1023,Delta_GIRR!$D$24,Sensitivities!$C$8:$C$1023,Delta_GIRR!G281)</f>
        <v>0</v>
      </c>
      <c r="E281" s="19"/>
      <c r="F281" s="19"/>
      <c r="G281" s="19" t="str">
        <f>C281 &amp; ".Delta|GIRR|" &amp; C23 &amp; "|" &amp; C237</f>
        <v>PRDC666969162.Delta|GIRR|EUR|3 year</v>
      </c>
    </row>
    <row r="282" spans="3:7" hidden="1" outlineLevel="1" x14ac:dyDescent="0.25">
      <c r="C282" s="21" t="s">
        <v>50</v>
      </c>
      <c r="D282" s="19">
        <f>SUMIFS(Sensitivities!$E$8:$E$1023,Sensitivities!$D$8:$D$1023,Delta_GIRR!$D$24,Sensitivities!$C$8:$C$1023,Delta_GIRR!G282)</f>
        <v>0</v>
      </c>
      <c r="E282" s="19"/>
      <c r="F282" s="19"/>
      <c r="G282" s="19" t="str">
        <f>C282 &amp; ".Delta|GIRR|" &amp; C23 &amp; "|" &amp; C237</f>
        <v>PRDC591610726.Delta|GIRR|EUR|3 year</v>
      </c>
    </row>
    <row r="283" spans="3:7" hidden="1" outlineLevel="1" x14ac:dyDescent="0.25">
      <c r="C283" s="21" t="s">
        <v>51</v>
      </c>
      <c r="D283" s="19">
        <f>SUMIFS(Sensitivities!$E$8:$E$1023,Sensitivities!$D$8:$D$1023,Delta_GIRR!$D$24,Sensitivities!$C$8:$C$1023,Delta_GIRR!G283)</f>
        <v>0</v>
      </c>
      <c r="E283" s="19"/>
      <c r="F283" s="19"/>
      <c r="G283" s="19" t="str">
        <f>C283 &amp; ".Delta|GIRR|" &amp; C23 &amp; "|" &amp; C237</f>
        <v>PRDC213021841.Delta|GIRR|EUR|3 year</v>
      </c>
    </row>
    <row r="284" spans="3:7" hidden="1" outlineLevel="1" x14ac:dyDescent="0.25">
      <c r="C284" s="21" t="s">
        <v>52</v>
      </c>
      <c r="D284" s="19">
        <f>SUMIFS(Sensitivities!$E$8:$E$1023,Sensitivities!$D$8:$D$1023,Delta_GIRR!$D$24,Sensitivities!$C$8:$C$1023,Delta_GIRR!G284)</f>
        <v>-4.57426858702092E-4</v>
      </c>
      <c r="E284" s="19"/>
      <c r="F284" s="19"/>
      <c r="G284" s="19" t="str">
        <f>C284 &amp; ".Delta|GIRR|" &amp; C23 &amp; "|" &amp; C237</f>
        <v>RA211261264.Delta|GIRR|EUR|3 year</v>
      </c>
    </row>
    <row r="285" spans="3:7" hidden="1" outlineLevel="1" x14ac:dyDescent="0.25">
      <c r="C285" s="21" t="s">
        <v>54</v>
      </c>
      <c r="D285" s="19">
        <f>SUMIFS(Sensitivities!$E$8:$E$1023,Sensitivities!$D$8:$D$1023,Delta_GIRR!$D$24,Sensitivities!$C$8:$C$1023,Delta_GIRR!G285)</f>
        <v>0</v>
      </c>
      <c r="E285" s="19"/>
      <c r="F285" s="19"/>
      <c r="G285" s="19" t="str">
        <f>C285 &amp; ".Delta|GIRR|" &amp; C23 &amp; "|" &amp; C237</f>
        <v>RA511169792.Delta|GIRR|EUR|3 year</v>
      </c>
    </row>
    <row r="286" spans="3:7" hidden="1" outlineLevel="1" x14ac:dyDescent="0.25">
      <c r="C286" s="21" t="s">
        <v>1143</v>
      </c>
      <c r="D286" s="19">
        <f>SUMIFS(Sensitivities!$E$8:$E$1023,Sensitivities!$D$8:$D$1023,Delta_GIRR!$D$24,Sensitivities!$C$8:$C$1023,Delta_GIRR!G286)</f>
        <v>0</v>
      </c>
      <c r="E286" s="19"/>
      <c r="F286" s="19"/>
      <c r="G286" s="19" t="str">
        <f>C286 &amp; ".Delta|GIRR|" &amp; C23 &amp; "|" &amp; C237</f>
        <v>RA844378540.Delta|GIRR|EUR|3 year</v>
      </c>
    </row>
    <row r="287" spans="3:7" hidden="1" outlineLevel="1" x14ac:dyDescent="0.25">
      <c r="C287" s="21" t="s">
        <v>55</v>
      </c>
      <c r="D287" s="19">
        <f>SUMIFS(Sensitivities!$E$8:$E$1023,Sensitivities!$D$8:$D$1023,Delta_GIRR!$D$24,Sensitivities!$C$8:$C$1023,Delta_GIRR!G287)</f>
        <v>0</v>
      </c>
      <c r="E287" s="19"/>
      <c r="F287" s="19"/>
      <c r="G287" s="19" t="str">
        <f>C287 &amp; ".Delta|GIRR|" &amp; C23 &amp; "|" &amp; C237</f>
        <v>RA488554347.Delta|GIRR|EUR|3 year</v>
      </c>
    </row>
    <row r="288" spans="3:7" hidden="1" outlineLevel="1" x14ac:dyDescent="0.25">
      <c r="C288" s="21" t="s">
        <v>56</v>
      </c>
      <c r="D288" s="19">
        <f>SUMIFS(Sensitivities!$E$8:$E$1023,Sensitivities!$D$8:$D$1023,Delta_GIRR!$D$24,Sensitivities!$C$8:$C$1023,Delta_GIRR!G288)</f>
        <v>0</v>
      </c>
      <c r="E288" s="19"/>
      <c r="F288" s="19"/>
      <c r="G288" s="19" t="str">
        <f>C288 &amp; ".Delta|GIRR|" &amp; C23 &amp; "|" &amp; C237</f>
        <v>RA899728209.Delta|GIRR|EUR|3 year</v>
      </c>
    </row>
    <row r="289" spans="3:7" hidden="1" outlineLevel="1" x14ac:dyDescent="0.25"/>
    <row r="290" spans="3:7" collapsed="1" x14ac:dyDescent="0.25">
      <c r="C290" s="106" t="s">
        <v>64</v>
      </c>
      <c r="D290" s="102">
        <f>SUM(D292:D341)</f>
        <v>-170500.6727750249</v>
      </c>
      <c r="E290" s="103">
        <f>VLOOKUP(C290,$G$10:$H$19,2,FALSE)</f>
        <v>7.7781745930520221E-3</v>
      </c>
      <c r="F290" s="105">
        <f>D290*E290</f>
        <v>-1326.1840010769752</v>
      </c>
    </row>
    <row r="291" spans="3:7" hidden="1" outlineLevel="1" x14ac:dyDescent="0.25">
      <c r="C291" s="40" t="s">
        <v>1138</v>
      </c>
      <c r="D291" s="101" t="s">
        <v>116</v>
      </c>
      <c r="E291" s="101" t="s">
        <v>66</v>
      </c>
      <c r="F291" s="101" t="s">
        <v>68</v>
      </c>
      <c r="G291" s="39" t="s">
        <v>57</v>
      </c>
    </row>
    <row r="292" spans="3:7" hidden="1" outlineLevel="1" x14ac:dyDescent="0.25">
      <c r="C292" s="42" t="s">
        <v>3</v>
      </c>
      <c r="D292" s="38">
        <f>SUMIFS(Sensitivities!$E$8:$E$1023,Sensitivities!$D$8:$D$1023,Delta_GIRR!$D$24,Sensitivities!$C$8:$C$1023,Delta_GIRR!G292)</f>
        <v>0</v>
      </c>
      <c r="E292" s="38"/>
      <c r="F292" s="38"/>
      <c r="G292" s="38" t="str">
        <f>C292 &amp; ".Delta|GIRR|" &amp; C23 &amp; "|" &amp; C290</f>
        <v>FRA791220419.Delta|GIRR|EUR|5 year</v>
      </c>
    </row>
    <row r="293" spans="3:7" hidden="1" outlineLevel="1" x14ac:dyDescent="0.25">
      <c r="C293" s="21" t="s">
        <v>5</v>
      </c>
      <c r="D293" s="19">
        <f>SUMIFS(Sensitivities!$E$8:$E$1023,Sensitivities!$D$8:$D$1023,Delta_GIRR!$D$24,Sensitivities!$C$8:$C$1023,Delta_GIRR!G293)</f>
        <v>0</v>
      </c>
      <c r="E293" s="19"/>
      <c r="F293" s="19"/>
      <c r="G293" s="19" t="str">
        <f>C293 &amp; ".Delta|GIRR|" &amp; C23 &amp; "|" &amp; C290</f>
        <v>FRA983936126.Delta|GIRR|EUR|5 year</v>
      </c>
    </row>
    <row r="294" spans="3:7" hidden="1" outlineLevel="1" x14ac:dyDescent="0.25">
      <c r="C294" s="21" t="s">
        <v>6</v>
      </c>
      <c r="D294" s="19">
        <f>SUMIFS(Sensitivities!$E$8:$E$1023,Sensitivities!$D$8:$D$1023,Delta_GIRR!$D$24,Sensitivities!$C$8:$C$1023,Delta_GIRR!G294)</f>
        <v>0</v>
      </c>
      <c r="E294" s="19"/>
      <c r="F294" s="19"/>
      <c r="G294" s="19" t="str">
        <f>C294 &amp; ".Delta|GIRR|" &amp; C23 &amp; "|" &amp; C290</f>
        <v>FRA592133890.Delta|GIRR|EUR|5 year</v>
      </c>
    </row>
    <row r="295" spans="3:7" hidden="1" outlineLevel="1" x14ac:dyDescent="0.25">
      <c r="C295" s="21" t="s">
        <v>7</v>
      </c>
      <c r="D295" s="19">
        <f>SUMIFS(Sensitivities!$E$8:$E$1023,Sensitivities!$D$8:$D$1023,Delta_GIRR!$D$24,Sensitivities!$C$8:$C$1023,Delta_GIRR!G295)</f>
        <v>0</v>
      </c>
      <c r="E295" s="19"/>
      <c r="F295" s="19"/>
      <c r="G295" s="19" t="str">
        <f>C295 &amp; ".Delta|GIRR|" &amp; C23 &amp; "|" &amp; C290</f>
        <v>FRA554616290.Delta|GIRR|EUR|5 year</v>
      </c>
    </row>
    <row r="296" spans="3:7" hidden="1" outlineLevel="1" x14ac:dyDescent="0.25">
      <c r="C296" s="21" t="s">
        <v>8</v>
      </c>
      <c r="D296" s="19">
        <f>SUMIFS(Sensitivities!$E$8:$E$1023,Sensitivities!$D$8:$D$1023,Delta_GIRR!$D$24,Sensitivities!$C$8:$C$1023,Delta_GIRR!G296)</f>
        <v>0</v>
      </c>
      <c r="E296" s="19"/>
      <c r="F296" s="19"/>
      <c r="G296" s="19" t="str">
        <f>C296 &amp; ".Delta|GIRR|" &amp; C23 &amp; "|" &amp; C290</f>
        <v>FRA822851518.Delta|GIRR|EUR|5 year</v>
      </c>
    </row>
    <row r="297" spans="3:7" hidden="1" outlineLevel="1" x14ac:dyDescent="0.25">
      <c r="C297" s="21" t="s">
        <v>1140</v>
      </c>
      <c r="D297" s="19">
        <f>SUMIFS(Sensitivities!$E$8:$E$1023,Sensitivities!$D$8:$D$1023,Delta_GIRR!$D$24,Sensitivities!$C$8:$C$1023,Delta_GIRR!G297)</f>
        <v>0</v>
      </c>
      <c r="E297" s="19"/>
      <c r="F297" s="19"/>
      <c r="G297" s="19" t="str">
        <f>C297 &amp; ".Delta|GIRR|" &amp; C23 &amp; "|" &amp; C290</f>
        <v>FRA101797833.Delta|GIRR|EUR|5 year</v>
      </c>
    </row>
    <row r="298" spans="3:7" hidden="1" outlineLevel="1" x14ac:dyDescent="0.25">
      <c r="C298" s="21" t="s">
        <v>9</v>
      </c>
      <c r="D298" s="19">
        <f>SUMIFS(Sensitivities!$E$8:$E$1023,Sensitivities!$D$8:$D$1023,Delta_GIRR!$D$24,Sensitivities!$C$8:$C$1023,Delta_GIRR!G298)</f>
        <v>0</v>
      </c>
      <c r="E298" s="19"/>
      <c r="F298" s="19"/>
      <c r="G298" s="19" t="str">
        <f>C298 &amp; ".Delta|GIRR|" &amp; C23 &amp; "|" &amp; C290</f>
        <v>IRS190841856.Delta|GIRR|EUR|5 year</v>
      </c>
    </row>
    <row r="299" spans="3:7" hidden="1" outlineLevel="1" x14ac:dyDescent="0.25">
      <c r="C299" s="21" t="s">
        <v>11</v>
      </c>
      <c r="D299" s="19">
        <f>SUMIFS(Sensitivities!$E$8:$E$1023,Sensitivities!$D$8:$D$1023,Delta_GIRR!$D$24,Sensitivities!$C$8:$C$1023,Delta_GIRR!G299)</f>
        <v>-77188.133429153793</v>
      </c>
      <c r="E299" s="19"/>
      <c r="F299" s="19"/>
      <c r="G299" s="19" t="str">
        <f>C299 &amp; ".Delta|GIRR|" &amp; C23 &amp; "|" &amp; C290</f>
        <v>IRS399330126.Delta|GIRR|EUR|5 year</v>
      </c>
    </row>
    <row r="300" spans="3:7" hidden="1" outlineLevel="1" x14ac:dyDescent="0.25">
      <c r="C300" s="21" t="s">
        <v>12</v>
      </c>
      <c r="D300" s="19">
        <f>SUMIFS(Sensitivities!$E$8:$E$1023,Sensitivities!$D$8:$D$1023,Delta_GIRR!$D$24,Sensitivities!$C$8:$C$1023,Delta_GIRR!G300)</f>
        <v>-70289.604631153605</v>
      </c>
      <c r="E300" s="19"/>
      <c r="F300" s="19"/>
      <c r="G300" s="19" t="str">
        <f>C300 &amp; ".Delta|GIRR|" &amp; C23 &amp; "|" &amp; C290</f>
        <v>IRS233250637.Delta|GIRR|EUR|5 year</v>
      </c>
    </row>
    <row r="301" spans="3:7" hidden="1" outlineLevel="1" x14ac:dyDescent="0.25">
      <c r="C301" s="21" t="s">
        <v>13</v>
      </c>
      <c r="D301" s="19">
        <f>SUMIFS(Sensitivities!$E$8:$E$1023,Sensitivities!$D$8:$D$1023,Delta_GIRR!$D$24,Sensitivities!$C$8:$C$1023,Delta_GIRR!G301)</f>
        <v>-343.94606530163401</v>
      </c>
      <c r="E301" s="19"/>
      <c r="F301" s="19"/>
      <c r="G301" s="19" t="str">
        <f>C301 &amp; ".Delta|GIRR|" &amp; C23 &amp; "|" &amp; C290</f>
        <v>CS768096133.Delta|GIRR|EUR|5 year</v>
      </c>
    </row>
    <row r="302" spans="3:7" hidden="1" outlineLevel="1" x14ac:dyDescent="0.25">
      <c r="C302" s="21" t="s">
        <v>15</v>
      </c>
      <c r="D302" s="19">
        <f>SUMIFS(Sensitivities!$E$8:$E$1023,Sensitivities!$D$8:$D$1023,Delta_GIRR!$D$24,Sensitivities!$C$8:$C$1023,Delta_GIRR!G302)</f>
        <v>0</v>
      </c>
      <c r="E302" s="19"/>
      <c r="F302" s="19"/>
      <c r="G302" s="19" t="str">
        <f>C302 &amp; ".Delta|GIRR|" &amp; C23 &amp; "|" &amp; C290</f>
        <v>CS561670611.Delta|GIRR|EUR|5 year</v>
      </c>
    </row>
    <row r="303" spans="3:7" hidden="1" outlineLevel="1" x14ac:dyDescent="0.25">
      <c r="C303" s="21" t="s">
        <v>16</v>
      </c>
      <c r="D303" s="19">
        <f>SUMIFS(Sensitivities!$E$8:$E$1023,Sensitivities!$D$8:$D$1023,Delta_GIRR!$D$24,Sensitivities!$C$8:$C$1023,Delta_GIRR!G303)</f>
        <v>0</v>
      </c>
      <c r="E303" s="19"/>
      <c r="F303" s="19"/>
      <c r="G303" s="19" t="str">
        <f>C303 &amp; ".Delta|GIRR|" &amp; C23 &amp; "|" &amp; C290</f>
        <v>CS931854092.Delta|GIRR|EUR|5 year</v>
      </c>
    </row>
    <row r="304" spans="3:7" hidden="1" outlineLevel="1" x14ac:dyDescent="0.25">
      <c r="C304" s="21" t="s">
        <v>17</v>
      </c>
      <c r="D304" s="19">
        <f>SUMIFS(Sensitivities!$E$8:$E$1023,Sensitivities!$D$8:$D$1023,Delta_GIRR!$D$24,Sensitivities!$C$8:$C$1023,Delta_GIRR!G304)</f>
        <v>0</v>
      </c>
      <c r="E304" s="19"/>
      <c r="F304" s="19"/>
      <c r="G304" s="19" t="str">
        <f>C304 &amp; ".Delta|GIRR|" &amp; C23 &amp; "|" &amp; C290</f>
        <v>IRS307262619.Delta|GIRR|EUR|5 year</v>
      </c>
    </row>
    <row r="305" spans="3:7" hidden="1" outlineLevel="1" x14ac:dyDescent="0.25">
      <c r="C305" s="21" t="s">
        <v>18</v>
      </c>
      <c r="D305" s="19">
        <f>SUMIFS(Sensitivities!$E$8:$E$1023,Sensitivities!$D$8:$D$1023,Delta_GIRR!$D$24,Sensitivities!$C$8:$C$1023,Delta_GIRR!G305)</f>
        <v>0</v>
      </c>
      <c r="E305" s="19"/>
      <c r="F305" s="19"/>
      <c r="G305" s="19" t="str">
        <f>C305 &amp; ".Delta|GIRR|" &amp; C23 &amp; "|" &amp; C290</f>
        <v>IRS686490893.Delta|GIRR|EUR|5 year</v>
      </c>
    </row>
    <row r="306" spans="3:7" hidden="1" outlineLevel="1" x14ac:dyDescent="0.25">
      <c r="C306" s="21" t="s">
        <v>19</v>
      </c>
      <c r="D306" s="19">
        <f>SUMIFS(Sensitivities!$E$8:$E$1023,Sensitivities!$D$8:$D$1023,Delta_GIRR!$D$24,Sensitivities!$C$8:$C$1023,Delta_GIRR!G306)</f>
        <v>0</v>
      </c>
      <c r="E306" s="19"/>
      <c r="F306" s="19"/>
      <c r="G306" s="19" t="str">
        <f>C306 &amp; ".Delta|GIRR|" &amp; C23 &amp; "|" &amp; C290</f>
        <v>IRS682313805.Delta|GIRR|EUR|5 year</v>
      </c>
    </row>
    <row r="307" spans="3:7" hidden="1" outlineLevel="1" x14ac:dyDescent="0.25">
      <c r="C307" s="21" t="s">
        <v>20</v>
      </c>
      <c r="D307" s="19">
        <f>SUMIFS(Sensitivities!$E$8:$E$1023,Sensitivities!$D$8:$D$1023,Delta_GIRR!$D$24,Sensitivities!$C$8:$C$1023,Delta_GIRR!G307)</f>
        <v>0</v>
      </c>
      <c r="E307" s="19"/>
      <c r="F307" s="19"/>
      <c r="G307" s="19" t="str">
        <f>C307 &amp; ".Delta|GIRR|" &amp; C23 &amp; "|" &amp; C290</f>
        <v>IRS545554400.Delta|GIRR|EUR|5 year</v>
      </c>
    </row>
    <row r="308" spans="3:7" hidden="1" outlineLevel="1" x14ac:dyDescent="0.25">
      <c r="C308" s="21" t="s">
        <v>21</v>
      </c>
      <c r="D308" s="19">
        <f>SUMIFS(Sensitivities!$E$8:$E$1023,Sensitivities!$D$8:$D$1023,Delta_GIRR!$D$24,Sensitivities!$C$8:$C$1023,Delta_GIRR!G308)</f>
        <v>-1.60753188538365E-8</v>
      </c>
      <c r="E308" s="19"/>
      <c r="F308" s="19"/>
      <c r="G308" s="19" t="str">
        <f>C308 &amp; ".Delta|GIRR|" &amp; C23 &amp; "|" &amp; C290</f>
        <v>CS821810096.Delta|GIRR|EUR|5 year</v>
      </c>
    </row>
    <row r="309" spans="3:7" hidden="1" outlineLevel="1" x14ac:dyDescent="0.25">
      <c r="C309" s="21" t="s">
        <v>22</v>
      </c>
      <c r="D309" s="19">
        <f>SUMIFS(Sensitivities!$E$8:$E$1023,Sensitivities!$D$8:$D$1023,Delta_GIRR!$D$24,Sensitivities!$C$8:$C$1023,Delta_GIRR!G309)</f>
        <v>0</v>
      </c>
      <c r="E309" s="19"/>
      <c r="F309" s="19"/>
      <c r="G309" s="19" t="str">
        <f>C309 &amp; ".Delta|GIRR|" &amp; C23 &amp; "|" &amp; C290</f>
        <v>CF832287444.Delta|GIRR|EUR|5 year</v>
      </c>
    </row>
    <row r="310" spans="3:7" hidden="1" outlineLevel="1" x14ac:dyDescent="0.25">
      <c r="C310" s="21" t="s">
        <v>1141</v>
      </c>
      <c r="D310" s="19">
        <f>SUMIFS(Sensitivities!$E$8:$E$1023,Sensitivities!$D$8:$D$1023,Delta_GIRR!$D$24,Sensitivities!$C$8:$C$1023,Delta_GIRR!G310)</f>
        <v>0</v>
      </c>
      <c r="E310" s="19"/>
      <c r="F310" s="19"/>
      <c r="G310" s="19" t="str">
        <f>C310 &amp; ".Delta|GIRR|" &amp; C23 &amp; "|" &amp; C290</f>
        <v>CF505971413.Delta|GIRR|EUR|5 year</v>
      </c>
    </row>
    <row r="311" spans="3:7" hidden="1" outlineLevel="1" x14ac:dyDescent="0.25">
      <c r="C311" s="21" t="s">
        <v>24</v>
      </c>
      <c r="D311" s="19">
        <f>SUMIFS(Sensitivities!$E$8:$E$1023,Sensitivities!$D$8:$D$1023,Delta_GIRR!$D$24,Sensitivities!$C$8:$C$1023,Delta_GIRR!G311)</f>
        <v>0</v>
      </c>
      <c r="E311" s="19"/>
      <c r="F311" s="19"/>
      <c r="G311" s="19" t="str">
        <f>C311 &amp; ".Delta|GIRR|" &amp; C23 &amp; "|" &amp; C290</f>
        <v>CF670766805.Delta|GIRR|EUR|5 year</v>
      </c>
    </row>
    <row r="312" spans="3:7" hidden="1" outlineLevel="1" x14ac:dyDescent="0.25">
      <c r="C312" s="21" t="s">
        <v>25</v>
      </c>
      <c r="D312" s="19">
        <f>SUMIFS(Sensitivities!$E$8:$E$1023,Sensitivities!$D$8:$D$1023,Delta_GIRR!$D$24,Sensitivities!$C$8:$C$1023,Delta_GIRR!G312)</f>
        <v>155.89741810880099</v>
      </c>
      <c r="E312" s="19"/>
      <c r="F312" s="19"/>
      <c r="G312" s="19" t="str">
        <f>C312 &amp; ".Delta|GIRR|" &amp; C23 &amp; "|" &amp; C290</f>
        <v>CF558972956.Delta|GIRR|EUR|5 year</v>
      </c>
    </row>
    <row r="313" spans="3:7" hidden="1" outlineLevel="1" x14ac:dyDescent="0.25">
      <c r="C313" s="21" t="s">
        <v>26</v>
      </c>
      <c r="D313" s="19">
        <f>SUMIFS(Sensitivities!$E$8:$E$1023,Sensitivities!$D$8:$D$1023,Delta_GIRR!$D$24,Sensitivities!$C$8:$C$1023,Delta_GIRR!G313)</f>
        <v>0</v>
      </c>
      <c r="E313" s="19"/>
      <c r="F313" s="19"/>
      <c r="G313" s="19" t="str">
        <f>C313 &amp; ".Delta|GIRR|" &amp; C23 &amp; "|" &amp; C290</f>
        <v>CF994071627.Delta|GIRR|EUR|5 year</v>
      </c>
    </row>
    <row r="314" spans="3:7" hidden="1" outlineLevel="1" x14ac:dyDescent="0.25">
      <c r="C314" s="21" t="s">
        <v>27</v>
      </c>
      <c r="D314" s="19">
        <f>SUMIFS(Sensitivities!$E$8:$E$1023,Sensitivities!$D$8:$D$1023,Delta_GIRR!$D$24,Sensitivities!$C$8:$C$1023,Delta_GIRR!G314)</f>
        <v>-24592.018420664699</v>
      </c>
      <c r="E314" s="19"/>
      <c r="F314" s="19"/>
      <c r="G314" s="19" t="str">
        <f>C314 &amp; ".Delta|GIRR|" &amp; C23 &amp; "|" &amp; C290</f>
        <v>CF546911893.Delta|GIRR|EUR|5 year</v>
      </c>
    </row>
    <row r="315" spans="3:7" hidden="1" outlineLevel="1" x14ac:dyDescent="0.25">
      <c r="C315" s="21" t="s">
        <v>28</v>
      </c>
      <c r="D315" s="19">
        <f>SUMIFS(Sensitivities!$E$8:$E$1023,Sensitivities!$D$8:$D$1023,Delta_GIRR!$D$24,Sensitivities!$C$8:$C$1023,Delta_GIRR!G315)</f>
        <v>-7962.7267989916299</v>
      </c>
      <c r="E315" s="19"/>
      <c r="F315" s="19"/>
      <c r="G315" s="19" t="str">
        <f>C315 &amp; ".Delta|GIRR|" &amp; C23 &amp; "|" &amp; C290</f>
        <v>CF798421943.Delta|GIRR|EUR|5 year</v>
      </c>
    </row>
    <row r="316" spans="3:7" hidden="1" outlineLevel="1" x14ac:dyDescent="0.25">
      <c r="C316" s="21" t="s">
        <v>29</v>
      </c>
      <c r="D316" s="19">
        <f>SUMIFS(Sensitivities!$E$8:$E$1023,Sensitivities!$D$8:$D$1023,Delta_GIRR!$D$24,Sensitivities!$C$8:$C$1023,Delta_GIRR!G316)</f>
        <v>8471.3862744967591</v>
      </c>
      <c r="E316" s="19"/>
      <c r="F316" s="19"/>
      <c r="G316" s="19" t="str">
        <f>C316 &amp; ".Delta|GIRR|" &amp; C23 &amp; "|" &amp; C290</f>
        <v>SWN651253389.Delta|GIRR|EUR|5 year</v>
      </c>
    </row>
    <row r="317" spans="3:7" hidden="1" outlineLevel="1" x14ac:dyDescent="0.25">
      <c r="C317" s="21" t="s">
        <v>31</v>
      </c>
      <c r="D317" s="19">
        <f>SUMIFS(Sensitivities!$E$8:$E$1023,Sensitivities!$D$8:$D$1023,Delta_GIRR!$D$24,Sensitivities!$C$8:$C$1023,Delta_GIRR!G317)</f>
        <v>0</v>
      </c>
      <c r="E317" s="19"/>
      <c r="F317" s="19"/>
      <c r="G317" s="19" t="str">
        <f>C317 &amp; ".Delta|GIRR|" &amp; C23 &amp; "|" &amp; C290</f>
        <v>FXF690057364.Delta|GIRR|EUR|5 year</v>
      </c>
    </row>
    <row r="318" spans="3:7" hidden="1" outlineLevel="1" x14ac:dyDescent="0.25">
      <c r="C318" s="21" t="s">
        <v>1142</v>
      </c>
      <c r="D318" s="19">
        <f>SUMIFS(Sensitivities!$E$8:$E$1023,Sensitivities!$D$8:$D$1023,Delta_GIRR!$D$24,Sensitivities!$C$8:$C$1023,Delta_GIRR!G318)</f>
        <v>0</v>
      </c>
      <c r="E318" s="19"/>
      <c r="F318" s="19"/>
      <c r="G318" s="19" t="str">
        <f>C318 &amp; ".Delta|GIRR|" &amp; C23 &amp; "|" &amp; C290</f>
        <v>FXF276314354.Delta|GIRR|EUR|5 year</v>
      </c>
    </row>
    <row r="319" spans="3:7" hidden="1" outlineLevel="1" x14ac:dyDescent="0.25">
      <c r="C319" s="21" t="s">
        <v>33</v>
      </c>
      <c r="D319" s="19">
        <f>SUMIFS(Sensitivities!$E$8:$E$1023,Sensitivities!$D$8:$D$1023,Delta_GIRR!$D$24,Sensitivities!$C$8:$C$1023,Delta_GIRR!G319)</f>
        <v>0</v>
      </c>
      <c r="E319" s="19"/>
      <c r="F319" s="19"/>
      <c r="G319" s="19" t="str">
        <f>C319 &amp; ".Delta|GIRR|" &amp; C23 &amp; "|" &amp; C290</f>
        <v>FXF811380623.Delta|GIRR|EUR|5 year</v>
      </c>
    </row>
    <row r="320" spans="3:7" hidden="1" outlineLevel="1" x14ac:dyDescent="0.25">
      <c r="C320" s="21" t="s">
        <v>34</v>
      </c>
      <c r="D320" s="19">
        <f>SUMIFS(Sensitivities!$E$8:$E$1023,Sensitivities!$D$8:$D$1023,Delta_GIRR!$D$24,Sensitivities!$C$8:$C$1023,Delta_GIRR!G320)</f>
        <v>0</v>
      </c>
      <c r="E320" s="19"/>
      <c r="F320" s="19"/>
      <c r="G320" s="19" t="str">
        <f>C320 &amp; ".Delta|GIRR|" &amp; C23 &amp; "|" &amp; C290</f>
        <v>FXF313102980.Delta|GIRR|EUR|5 year</v>
      </c>
    </row>
    <row r="321" spans="3:7" hidden="1" outlineLevel="1" x14ac:dyDescent="0.25">
      <c r="C321" s="21" t="s">
        <v>35</v>
      </c>
      <c r="D321" s="19">
        <f>SUMIFS(Sensitivities!$E$8:$E$1023,Sensitivities!$D$8:$D$1023,Delta_GIRR!$D$24,Sensitivities!$C$8:$C$1023,Delta_GIRR!G321)</f>
        <v>0</v>
      </c>
      <c r="E321" s="19"/>
      <c r="F321" s="19"/>
      <c r="G321" s="19" t="str">
        <f>C321 &amp; ".Delta|GIRR|" &amp; C23 &amp; "|" &amp; C290</f>
        <v>FXF168255439.Delta|GIRR|EUR|5 year</v>
      </c>
    </row>
    <row r="322" spans="3:7" hidden="1" outlineLevel="1" x14ac:dyDescent="0.25">
      <c r="C322" s="21" t="s">
        <v>36</v>
      </c>
      <c r="D322" s="19">
        <f>SUMIFS(Sensitivities!$E$8:$E$1023,Sensitivities!$D$8:$D$1023,Delta_GIRR!$D$24,Sensitivities!$C$8:$C$1023,Delta_GIRR!G322)</f>
        <v>0</v>
      </c>
      <c r="E322" s="19"/>
      <c r="F322" s="19"/>
      <c r="G322" s="19" t="str">
        <f>C322 &amp; ".Delta|GIRR|" &amp; C23 &amp; "|" &amp; C290</f>
        <v>FXF177155290.Delta|GIRR|EUR|5 year</v>
      </c>
    </row>
    <row r="323" spans="3:7" hidden="1" outlineLevel="1" x14ac:dyDescent="0.25">
      <c r="C323" s="21" t="s">
        <v>37</v>
      </c>
      <c r="D323" s="19">
        <f>SUMIFS(Sensitivities!$E$8:$E$1023,Sensitivities!$D$8:$D$1023,Delta_GIRR!$D$24,Sensitivities!$C$8:$C$1023,Delta_GIRR!G323)</f>
        <v>0</v>
      </c>
      <c r="E323" s="19"/>
      <c r="F323" s="19"/>
      <c r="G323" s="19" t="str">
        <f>C323 &amp; ".Delta|GIRR|" &amp; C23 &amp; "|" &amp; C290</f>
        <v>FXF598460264.Delta|GIRR|EUR|5 year</v>
      </c>
    </row>
    <row r="324" spans="3:7" hidden="1" outlineLevel="1" x14ac:dyDescent="0.25">
      <c r="C324" s="21" t="s">
        <v>38</v>
      </c>
      <c r="D324" s="19">
        <f>SUMIFS(Sensitivities!$E$8:$E$1023,Sensitivities!$D$8:$D$1023,Delta_GIRR!$D$24,Sensitivities!$C$8:$C$1023,Delta_GIRR!G324)</f>
        <v>2.49601725954562E-6</v>
      </c>
      <c r="E324" s="19"/>
      <c r="F324" s="19"/>
      <c r="G324" s="19" t="str">
        <f>C324 &amp; ".Delta|GIRR|" &amp; C23 &amp; "|" &amp; C290</f>
        <v>FXO271821100.Delta|GIRR|EUR|5 year</v>
      </c>
    </row>
    <row r="325" spans="3:7" hidden="1" outlineLevel="1" x14ac:dyDescent="0.25">
      <c r="C325" s="21" t="s">
        <v>40</v>
      </c>
      <c r="D325" s="19">
        <f>SUMIFS(Sensitivities!$E$8:$E$1023,Sensitivities!$D$8:$D$1023,Delta_GIRR!$D$24,Sensitivities!$C$8:$C$1023,Delta_GIRR!G325)</f>
        <v>0</v>
      </c>
      <c r="E325" s="19"/>
      <c r="F325" s="19"/>
      <c r="G325" s="19" t="str">
        <f>C325 &amp; ".Delta|GIRR|" &amp; C23 &amp; "|" &amp; C290</f>
        <v>FXO136170122.Delta|GIRR|EUR|5 year</v>
      </c>
    </row>
    <row r="326" spans="3:7" hidden="1" outlineLevel="1" x14ac:dyDescent="0.25">
      <c r="C326" s="21" t="s">
        <v>1139</v>
      </c>
      <c r="D326" s="19">
        <f>SUMIFS(Sensitivities!$E$8:$E$1023,Sensitivities!$D$8:$D$1023,Delta_GIRR!$D$24,Sensitivities!$C$8:$C$1023,Delta_GIRR!G326)</f>
        <v>-4.50039442512207E-4</v>
      </c>
      <c r="E326" s="19"/>
      <c r="F326" s="19"/>
      <c r="G326" s="19" t="str">
        <f>C326 &amp; ".Delta|GIRR|" &amp; C23 &amp; "|" &amp; C290</f>
        <v>FXO623149061.Delta|GIRR|EUR|5 year</v>
      </c>
    </row>
    <row r="327" spans="3:7" hidden="1" outlineLevel="1" x14ac:dyDescent="0.25">
      <c r="C327" s="21" t="s">
        <v>41</v>
      </c>
      <c r="D327" s="19">
        <f>SUMIFS(Sensitivities!$E$8:$E$1023,Sensitivities!$D$8:$D$1023,Delta_GIRR!$D$24,Sensitivities!$C$8:$C$1023,Delta_GIRR!G327)</f>
        <v>5.6170392781495995E-7</v>
      </c>
      <c r="E327" s="19"/>
      <c r="F327" s="19"/>
      <c r="G327" s="19" t="str">
        <f>C327 &amp; ".Delta|GIRR|" &amp; C23 &amp; "|" &amp; C290</f>
        <v>FXO676548755.Delta|GIRR|EUR|5 year</v>
      </c>
    </row>
    <row r="328" spans="3:7" hidden="1" outlineLevel="1" x14ac:dyDescent="0.25">
      <c r="C328" s="21" t="s">
        <v>42</v>
      </c>
      <c r="D328" s="19">
        <f>SUMIFS(Sensitivities!$E$8:$E$1023,Sensitivities!$D$8:$D$1023,Delta_GIRR!$D$24,Sensitivities!$C$8:$C$1023,Delta_GIRR!G328)</f>
        <v>1.5551340766251101E-4</v>
      </c>
      <c r="E328" s="19"/>
      <c r="F328" s="19"/>
      <c r="G328" s="19" t="str">
        <f>C328 &amp; ".Delta|GIRR|" &amp; C23 &amp; "|" &amp; C290</f>
        <v>FXO403688438.Delta|GIRR|EUR|5 year</v>
      </c>
    </row>
    <row r="329" spans="3:7" hidden="1" outlineLevel="1" x14ac:dyDescent="0.25">
      <c r="C329" s="21" t="s">
        <v>43</v>
      </c>
      <c r="D329" s="19">
        <f>SUMIFS(Sensitivities!$E$8:$E$1023,Sensitivities!$D$8:$D$1023,Delta_GIRR!$D$24,Sensitivities!$C$8:$C$1023,Delta_GIRR!G329)</f>
        <v>49.1370275180088</v>
      </c>
      <c r="E329" s="19"/>
      <c r="F329" s="19"/>
      <c r="G329" s="19" t="str">
        <f>C329 &amp; ".Delta|GIRR|" &amp; C23 &amp; "|" &amp; C290</f>
        <v>FXO302436425.Delta|GIRR|EUR|5 year</v>
      </c>
    </row>
    <row r="330" spans="3:7" hidden="1" outlineLevel="1" x14ac:dyDescent="0.25">
      <c r="C330" s="21" t="s">
        <v>44</v>
      </c>
      <c r="D330" s="19">
        <f>SUMIFS(Sensitivities!$E$8:$E$1023,Sensitivities!$D$8:$D$1023,Delta_GIRR!$D$24,Sensitivities!$C$8:$C$1023,Delta_GIRR!G330)</f>
        <v>0</v>
      </c>
      <c r="E330" s="19"/>
      <c r="F330" s="19"/>
      <c r="G330" s="19" t="str">
        <f>C330 &amp; ".Delta|GIRR|" &amp; C23 &amp; "|" &amp; C290</f>
        <v>FXO920656386.Delta|GIRR|EUR|5 year</v>
      </c>
    </row>
    <row r="331" spans="3:7" hidden="1" outlineLevel="1" x14ac:dyDescent="0.25">
      <c r="C331" s="21" t="s">
        <v>45</v>
      </c>
      <c r="D331" s="19">
        <f>SUMIFS(Sensitivities!$E$8:$E$1023,Sensitivities!$D$8:$D$1023,Delta_GIRR!$D$24,Sensitivities!$C$8:$C$1023,Delta_GIRR!G331)</f>
        <v>1.8468635971657899E-4</v>
      </c>
      <c r="E331" s="19"/>
      <c r="F331" s="19"/>
      <c r="G331" s="19" t="str">
        <f>C331 &amp; ".Delta|GIRR|" &amp; C23 &amp; "|" &amp; C290</f>
        <v>FXO931276392.Delta|GIRR|EUR|5 year</v>
      </c>
    </row>
    <row r="332" spans="3:7" hidden="1" outlineLevel="1" x14ac:dyDescent="0.25">
      <c r="C332" s="21" t="s">
        <v>46</v>
      </c>
      <c r="D332" s="19">
        <f>SUMIFS(Sensitivities!$E$8:$E$1023,Sensitivities!$D$8:$D$1023,Delta_GIRR!$D$24,Sensitivities!$C$8:$C$1023,Delta_GIRR!G332)</f>
        <v>0</v>
      </c>
      <c r="E332" s="19"/>
      <c r="F332" s="19"/>
      <c r="G332" s="19" t="str">
        <f>C332 &amp; ".Delta|GIRR|" &amp; C23 &amp; "|" &amp; C290</f>
        <v>PRDC295207601.Delta|GIRR|EUR|5 year</v>
      </c>
    </row>
    <row r="333" spans="3:7" hidden="1" outlineLevel="1" x14ac:dyDescent="0.25">
      <c r="C333" s="21" t="s">
        <v>48</v>
      </c>
      <c r="D333" s="19">
        <f>SUMIFS(Sensitivities!$E$8:$E$1023,Sensitivities!$D$8:$D$1023,Delta_GIRR!$D$24,Sensitivities!$C$8:$C$1023,Delta_GIRR!G333)</f>
        <v>0</v>
      </c>
      <c r="E333" s="19"/>
      <c r="F333" s="19"/>
      <c r="G333" s="19" t="str">
        <f>C333 &amp; ".Delta|GIRR|" &amp; C23 &amp; "|" &amp; C290</f>
        <v>PRDC172891670.Delta|GIRR|EUR|5 year</v>
      </c>
    </row>
    <row r="334" spans="3:7" hidden="1" outlineLevel="1" x14ac:dyDescent="0.25">
      <c r="C334" s="21" t="s">
        <v>49</v>
      </c>
      <c r="D334" s="19">
        <f>SUMIFS(Sensitivities!$E$8:$E$1023,Sensitivities!$D$8:$D$1023,Delta_GIRR!$D$24,Sensitivities!$C$8:$C$1023,Delta_GIRR!G334)</f>
        <v>0</v>
      </c>
      <c r="E334" s="19"/>
      <c r="F334" s="19"/>
      <c r="G334" s="19" t="str">
        <f>C334 &amp; ".Delta|GIRR|" &amp; C23 &amp; "|" &amp; C290</f>
        <v>PRDC666969162.Delta|GIRR|EUR|5 year</v>
      </c>
    </row>
    <row r="335" spans="3:7" hidden="1" outlineLevel="1" x14ac:dyDescent="0.25">
      <c r="C335" s="21" t="s">
        <v>50</v>
      </c>
      <c r="D335" s="19">
        <f>SUMIFS(Sensitivities!$E$8:$E$1023,Sensitivities!$D$8:$D$1023,Delta_GIRR!$D$24,Sensitivities!$C$8:$C$1023,Delta_GIRR!G335)</f>
        <v>0</v>
      </c>
      <c r="E335" s="19"/>
      <c r="F335" s="19"/>
      <c r="G335" s="19" t="str">
        <f>C335 &amp; ".Delta|GIRR|" &amp; C23 &amp; "|" &amp; C290</f>
        <v>PRDC591610726.Delta|GIRR|EUR|5 year</v>
      </c>
    </row>
    <row r="336" spans="3:7" hidden="1" outlineLevel="1" x14ac:dyDescent="0.25">
      <c r="C336" s="21" t="s">
        <v>51</v>
      </c>
      <c r="D336" s="19">
        <f>SUMIFS(Sensitivities!$E$8:$E$1023,Sensitivities!$D$8:$D$1023,Delta_GIRR!$D$24,Sensitivities!$C$8:$C$1023,Delta_GIRR!G336)</f>
        <v>0</v>
      </c>
      <c r="E336" s="19"/>
      <c r="F336" s="19"/>
      <c r="G336" s="19" t="str">
        <f>C336 &amp; ".Delta|GIRR|" &amp; C23 &amp; "|" &amp; C290</f>
        <v>PRDC213021841.Delta|GIRR|EUR|5 year</v>
      </c>
    </row>
    <row r="337" spans="3:7" hidden="1" outlineLevel="1" x14ac:dyDescent="0.25">
      <c r="C337" s="21" t="s">
        <v>52</v>
      </c>
      <c r="D337" s="19">
        <f>SUMIFS(Sensitivities!$E$8:$E$1023,Sensitivities!$D$8:$D$1023,Delta_GIRR!$D$24,Sensitivities!$C$8:$C$1023,Delta_GIRR!G337)</f>
        <v>1199.33595691496</v>
      </c>
      <c r="E337" s="19"/>
      <c r="F337" s="19"/>
      <c r="G337" s="19" t="str">
        <f>C337 &amp; ".Delta|GIRR|" &amp; C23 &amp; "|" &amp; C290</f>
        <v>RA211261264.Delta|GIRR|EUR|5 year</v>
      </c>
    </row>
    <row r="338" spans="3:7" hidden="1" outlineLevel="1" x14ac:dyDescent="0.25">
      <c r="C338" s="21" t="s">
        <v>54</v>
      </c>
      <c r="D338" s="19">
        <f>SUMIFS(Sensitivities!$E$8:$E$1023,Sensitivities!$D$8:$D$1023,Delta_GIRR!$D$24,Sensitivities!$C$8:$C$1023,Delta_GIRR!G338)</f>
        <v>0</v>
      </c>
      <c r="E338" s="19"/>
      <c r="F338" s="19"/>
      <c r="G338" s="19" t="str">
        <f>C338 &amp; ".Delta|GIRR|" &amp; C23 &amp; "|" &amp; C290</f>
        <v>RA511169792.Delta|GIRR|EUR|5 year</v>
      </c>
    </row>
    <row r="339" spans="3:7" hidden="1" outlineLevel="1" x14ac:dyDescent="0.25">
      <c r="C339" s="21" t="s">
        <v>1143</v>
      </c>
      <c r="D339" s="19">
        <f>SUMIFS(Sensitivities!$E$8:$E$1023,Sensitivities!$D$8:$D$1023,Delta_GIRR!$D$24,Sensitivities!$C$8:$C$1023,Delta_GIRR!G339)</f>
        <v>0</v>
      </c>
      <c r="E339" s="19"/>
      <c r="F339" s="19"/>
      <c r="G339" s="19" t="str">
        <f>C339 &amp; ".Delta|GIRR|" &amp; C23 &amp; "|" &amp; C290</f>
        <v>RA844378540.Delta|GIRR|EUR|5 year</v>
      </c>
    </row>
    <row r="340" spans="3:7" hidden="1" outlineLevel="1" x14ac:dyDescent="0.25">
      <c r="C340" s="21" t="s">
        <v>55</v>
      </c>
      <c r="D340" s="19">
        <f>SUMIFS(Sensitivities!$E$8:$E$1023,Sensitivities!$D$8:$D$1023,Delta_GIRR!$D$24,Sensitivities!$C$8:$C$1023,Delta_GIRR!G340)</f>
        <v>0</v>
      </c>
      <c r="E340" s="19"/>
      <c r="F340" s="19"/>
      <c r="G340" s="19" t="str">
        <f>C340 &amp; ".Delta|GIRR|" &amp; C23 &amp; "|" &amp; C290</f>
        <v>RA488554347.Delta|GIRR|EUR|5 year</v>
      </c>
    </row>
    <row r="341" spans="3:7" hidden="1" outlineLevel="1" x14ac:dyDescent="0.25">
      <c r="C341" s="21" t="s">
        <v>56</v>
      </c>
      <c r="D341" s="19">
        <f>SUMIFS(Sensitivities!$E$8:$E$1023,Sensitivities!$D$8:$D$1023,Delta_GIRR!$D$24,Sensitivities!$C$8:$C$1023,Delta_GIRR!G341)</f>
        <v>0</v>
      </c>
      <c r="E341" s="19"/>
      <c r="F341" s="19"/>
      <c r="G341" s="19" t="str">
        <f>C341 &amp; ".Delta|GIRR|" &amp; C23 &amp; "|" &amp; C290</f>
        <v>RA899728209.Delta|GIRR|EUR|5 year</v>
      </c>
    </row>
    <row r="342" spans="3:7" hidden="1" outlineLevel="1" x14ac:dyDescent="0.25"/>
    <row r="343" spans="3:7" collapsed="1" x14ac:dyDescent="0.25">
      <c r="C343" s="106" t="s">
        <v>65</v>
      </c>
      <c r="D343" s="102">
        <f>SUM(D345:D394)</f>
        <v>42488.724348286298</v>
      </c>
      <c r="E343" s="103">
        <f>VLOOKUP(C343,$G$10:$H$19,2,FALSE)</f>
        <v>7.7781745930520221E-3</v>
      </c>
      <c r="F343" s="105">
        <f>D343*E343</f>
        <v>330.48471621703129</v>
      </c>
    </row>
    <row r="344" spans="3:7" hidden="1" outlineLevel="1" x14ac:dyDescent="0.25">
      <c r="C344" s="40" t="s">
        <v>1138</v>
      </c>
      <c r="D344" s="101" t="s">
        <v>116</v>
      </c>
      <c r="E344" s="101" t="s">
        <v>66</v>
      </c>
      <c r="F344" s="101" t="s">
        <v>68</v>
      </c>
      <c r="G344" s="39" t="s">
        <v>57</v>
      </c>
    </row>
    <row r="345" spans="3:7" hidden="1" outlineLevel="1" x14ac:dyDescent="0.25">
      <c r="C345" s="42" t="s">
        <v>3</v>
      </c>
      <c r="D345" s="38">
        <f>SUMIFS(Sensitivities!$E$8:$E$1023,Sensitivities!$D$8:$D$1023,Delta_GIRR!$D$24,Sensitivities!$C$8:$C$1023,Delta_GIRR!G345)</f>
        <v>0</v>
      </c>
      <c r="E345" s="38"/>
      <c r="F345" s="38"/>
      <c r="G345" s="38" t="str">
        <f>C345 &amp; ".Delta|GIRR|" &amp; C23 &amp; "|" &amp; C343</f>
        <v>FRA791220419.Delta|GIRR|EUR|10 year</v>
      </c>
    </row>
    <row r="346" spans="3:7" hidden="1" outlineLevel="1" x14ac:dyDescent="0.25">
      <c r="C346" s="21" t="s">
        <v>5</v>
      </c>
      <c r="D346" s="19">
        <f>SUMIFS(Sensitivities!$E$8:$E$1023,Sensitivities!$D$8:$D$1023,Delta_GIRR!$D$24,Sensitivities!$C$8:$C$1023,Delta_GIRR!G346)</f>
        <v>0</v>
      </c>
      <c r="E346" s="19"/>
      <c r="F346" s="19"/>
      <c r="G346" s="19" t="str">
        <f>C346 &amp; ".Delta|GIRR|" &amp; C23 &amp; "|" &amp; C343</f>
        <v>FRA983936126.Delta|GIRR|EUR|10 year</v>
      </c>
    </row>
    <row r="347" spans="3:7" hidden="1" outlineLevel="1" x14ac:dyDescent="0.25">
      <c r="C347" s="21" t="s">
        <v>6</v>
      </c>
      <c r="D347" s="19">
        <f>SUMIFS(Sensitivities!$E$8:$E$1023,Sensitivities!$D$8:$D$1023,Delta_GIRR!$D$24,Sensitivities!$C$8:$C$1023,Delta_GIRR!G347)</f>
        <v>0</v>
      </c>
      <c r="E347" s="19"/>
      <c r="F347" s="19"/>
      <c r="G347" s="19" t="str">
        <f>C347 &amp; ".Delta|GIRR|" &amp; C23 &amp; "|" &amp; C343</f>
        <v>FRA592133890.Delta|GIRR|EUR|10 year</v>
      </c>
    </row>
    <row r="348" spans="3:7" hidden="1" outlineLevel="1" x14ac:dyDescent="0.25">
      <c r="C348" s="21" t="s">
        <v>7</v>
      </c>
      <c r="D348" s="19">
        <f>SUMIFS(Sensitivities!$E$8:$E$1023,Sensitivities!$D$8:$D$1023,Delta_GIRR!$D$24,Sensitivities!$C$8:$C$1023,Delta_GIRR!G348)</f>
        <v>0</v>
      </c>
      <c r="E348" s="19"/>
      <c r="F348" s="19"/>
      <c r="G348" s="19" t="str">
        <f>C348 &amp; ".Delta|GIRR|" &amp; C23 &amp; "|" &amp; C343</f>
        <v>FRA554616290.Delta|GIRR|EUR|10 year</v>
      </c>
    </row>
    <row r="349" spans="3:7" hidden="1" outlineLevel="1" x14ac:dyDescent="0.25">
      <c r="C349" s="21" t="s">
        <v>8</v>
      </c>
      <c r="D349" s="19">
        <f>SUMIFS(Sensitivities!$E$8:$E$1023,Sensitivities!$D$8:$D$1023,Delta_GIRR!$D$24,Sensitivities!$C$8:$C$1023,Delta_GIRR!G349)</f>
        <v>0</v>
      </c>
      <c r="E349" s="19"/>
      <c r="F349" s="19"/>
      <c r="G349" s="19" t="str">
        <f>C349 &amp; ".Delta|GIRR|" &amp; C23 &amp; "|" &amp; C343</f>
        <v>FRA822851518.Delta|GIRR|EUR|10 year</v>
      </c>
    </row>
    <row r="350" spans="3:7" hidden="1" outlineLevel="1" x14ac:dyDescent="0.25">
      <c r="C350" s="21" t="s">
        <v>1140</v>
      </c>
      <c r="D350" s="19">
        <f>SUMIFS(Sensitivities!$E$8:$E$1023,Sensitivities!$D$8:$D$1023,Delta_GIRR!$D$24,Sensitivities!$C$8:$C$1023,Delta_GIRR!G350)</f>
        <v>0</v>
      </c>
      <c r="E350" s="19"/>
      <c r="F350" s="19"/>
      <c r="G350" s="19" t="str">
        <f>C350 &amp; ".Delta|GIRR|" &amp; C23 &amp; "|" &amp; C343</f>
        <v>FRA101797833.Delta|GIRR|EUR|10 year</v>
      </c>
    </row>
    <row r="351" spans="3:7" hidden="1" outlineLevel="1" x14ac:dyDescent="0.25">
      <c r="C351" s="21" t="s">
        <v>9</v>
      </c>
      <c r="D351" s="19">
        <f>SUMIFS(Sensitivities!$E$8:$E$1023,Sensitivities!$D$8:$D$1023,Delta_GIRR!$D$24,Sensitivities!$C$8:$C$1023,Delta_GIRR!G351)</f>
        <v>0</v>
      </c>
      <c r="E351" s="19"/>
      <c r="F351" s="19"/>
      <c r="G351" s="19" t="str">
        <f>C351 &amp; ".Delta|GIRR|" &amp; C23 &amp; "|" &amp; C343</f>
        <v>IRS190841856.Delta|GIRR|EUR|10 year</v>
      </c>
    </row>
    <row r="352" spans="3:7" hidden="1" outlineLevel="1" x14ac:dyDescent="0.25">
      <c r="C352" s="21" t="s">
        <v>11</v>
      </c>
      <c r="D352" s="19">
        <f>SUMIFS(Sensitivities!$E$8:$E$1023,Sensitivities!$D$8:$D$1023,Delta_GIRR!$D$24,Sensitivities!$C$8:$C$1023,Delta_GIRR!G352)</f>
        <v>-110246.015119588</v>
      </c>
      <c r="E352" s="19"/>
      <c r="F352" s="19"/>
      <c r="G352" s="19" t="str">
        <f>C352 &amp; ".Delta|GIRR|" &amp; C23 &amp; "|" &amp; C343</f>
        <v>IRS399330126.Delta|GIRR|EUR|10 year</v>
      </c>
    </row>
    <row r="353" spans="3:7" hidden="1" outlineLevel="1" x14ac:dyDescent="0.25">
      <c r="C353" s="21" t="s">
        <v>12</v>
      </c>
      <c r="D353" s="19">
        <f>SUMIFS(Sensitivities!$E$8:$E$1023,Sensitivities!$D$8:$D$1023,Delta_GIRR!$D$24,Sensitivities!$C$8:$C$1023,Delta_GIRR!G353)</f>
        <v>0</v>
      </c>
      <c r="E353" s="19"/>
      <c r="F353" s="19"/>
      <c r="G353" s="19" t="str">
        <f>C353 &amp; ".Delta|GIRR|" &amp; C23 &amp; "|" &amp; C343</f>
        <v>IRS233250637.Delta|GIRR|EUR|10 year</v>
      </c>
    </row>
    <row r="354" spans="3:7" hidden="1" outlineLevel="1" x14ac:dyDescent="0.25">
      <c r="C354" s="21" t="s">
        <v>13</v>
      </c>
      <c r="D354" s="19">
        <f>SUMIFS(Sensitivities!$E$8:$E$1023,Sensitivities!$D$8:$D$1023,Delta_GIRR!$D$24,Sensitivities!$C$8:$C$1023,Delta_GIRR!G354)</f>
        <v>-132.09792389907301</v>
      </c>
      <c r="E354" s="19"/>
      <c r="F354" s="19"/>
      <c r="G354" s="19" t="str">
        <f>C354 &amp; ".Delta|GIRR|" &amp; C23 &amp; "|" &amp; C343</f>
        <v>CS768096133.Delta|GIRR|EUR|10 year</v>
      </c>
    </row>
    <row r="355" spans="3:7" hidden="1" outlineLevel="1" x14ac:dyDescent="0.25">
      <c r="C355" s="21" t="s">
        <v>15</v>
      </c>
      <c r="D355" s="19">
        <f>SUMIFS(Sensitivities!$E$8:$E$1023,Sensitivities!$D$8:$D$1023,Delta_GIRR!$D$24,Sensitivities!$C$8:$C$1023,Delta_GIRR!G355)</f>
        <v>0</v>
      </c>
      <c r="E355" s="19"/>
      <c r="F355" s="19"/>
      <c r="G355" s="19" t="str">
        <f>C355 &amp; ".Delta|GIRR|" &amp; C23 &amp; "|" &amp; C343</f>
        <v>CS561670611.Delta|GIRR|EUR|10 year</v>
      </c>
    </row>
    <row r="356" spans="3:7" hidden="1" outlineLevel="1" x14ac:dyDescent="0.25">
      <c r="C356" s="21" t="s">
        <v>16</v>
      </c>
      <c r="D356" s="19">
        <f>SUMIFS(Sensitivities!$E$8:$E$1023,Sensitivities!$D$8:$D$1023,Delta_GIRR!$D$24,Sensitivities!$C$8:$C$1023,Delta_GIRR!G356)</f>
        <v>0</v>
      </c>
      <c r="E356" s="19"/>
      <c r="F356" s="19"/>
      <c r="G356" s="19" t="str">
        <f>C356 &amp; ".Delta|GIRR|" &amp; C23 &amp; "|" &amp; C343</f>
        <v>CS931854092.Delta|GIRR|EUR|10 year</v>
      </c>
    </row>
    <row r="357" spans="3:7" hidden="1" outlineLevel="1" x14ac:dyDescent="0.25">
      <c r="C357" s="21" t="s">
        <v>17</v>
      </c>
      <c r="D357" s="19">
        <f>SUMIFS(Sensitivities!$E$8:$E$1023,Sensitivities!$D$8:$D$1023,Delta_GIRR!$D$24,Sensitivities!$C$8:$C$1023,Delta_GIRR!G357)</f>
        <v>0</v>
      </c>
      <c r="E357" s="19"/>
      <c r="F357" s="19"/>
      <c r="G357" s="19" t="str">
        <f>C357 &amp; ".Delta|GIRR|" &amp; C23 &amp; "|" &amp; C343</f>
        <v>IRS307262619.Delta|GIRR|EUR|10 year</v>
      </c>
    </row>
    <row r="358" spans="3:7" hidden="1" outlineLevel="1" x14ac:dyDescent="0.25">
      <c r="C358" s="21" t="s">
        <v>18</v>
      </c>
      <c r="D358" s="19">
        <f>SUMIFS(Sensitivities!$E$8:$E$1023,Sensitivities!$D$8:$D$1023,Delta_GIRR!$D$24,Sensitivities!$C$8:$C$1023,Delta_GIRR!G358)</f>
        <v>0</v>
      </c>
      <c r="E358" s="19"/>
      <c r="F358" s="19"/>
      <c r="G358" s="19" t="str">
        <f>C358 &amp; ".Delta|GIRR|" &amp; C23 &amp; "|" &amp; C343</f>
        <v>IRS686490893.Delta|GIRR|EUR|10 year</v>
      </c>
    </row>
    <row r="359" spans="3:7" hidden="1" outlineLevel="1" x14ac:dyDescent="0.25">
      <c r="C359" s="21" t="s">
        <v>19</v>
      </c>
      <c r="D359" s="19">
        <f>SUMIFS(Sensitivities!$E$8:$E$1023,Sensitivities!$D$8:$D$1023,Delta_GIRR!$D$24,Sensitivities!$C$8:$C$1023,Delta_GIRR!G359)</f>
        <v>0</v>
      </c>
      <c r="E359" s="19"/>
      <c r="F359" s="19"/>
      <c r="G359" s="19" t="str">
        <f>C359 &amp; ".Delta|GIRR|" &amp; C23 &amp; "|" &amp; C343</f>
        <v>IRS682313805.Delta|GIRR|EUR|10 year</v>
      </c>
    </row>
    <row r="360" spans="3:7" hidden="1" outlineLevel="1" x14ac:dyDescent="0.25">
      <c r="C360" s="21" t="s">
        <v>20</v>
      </c>
      <c r="D360" s="19">
        <f>SUMIFS(Sensitivities!$E$8:$E$1023,Sensitivities!$D$8:$D$1023,Delta_GIRR!$D$24,Sensitivities!$C$8:$C$1023,Delta_GIRR!G360)</f>
        <v>0</v>
      </c>
      <c r="E360" s="19"/>
      <c r="F360" s="19"/>
      <c r="G360" s="19" t="str">
        <f>C360 &amp; ".Delta|GIRR|" &amp; C23 &amp; "|" &amp; C343</f>
        <v>IRS545554400.Delta|GIRR|EUR|10 year</v>
      </c>
    </row>
    <row r="361" spans="3:7" hidden="1" outlineLevel="1" x14ac:dyDescent="0.25">
      <c r="C361" s="21" t="s">
        <v>21</v>
      </c>
      <c r="D361" s="19">
        <f>SUMIFS(Sensitivities!$E$8:$E$1023,Sensitivities!$D$8:$D$1023,Delta_GIRR!$D$24,Sensitivities!$C$8:$C$1023,Delta_GIRR!G361)</f>
        <v>-1.60753188538365E-8</v>
      </c>
      <c r="E361" s="19"/>
      <c r="F361" s="19"/>
      <c r="G361" s="19" t="str">
        <f>C361 &amp; ".Delta|GIRR|" &amp; C23 &amp; "|" &amp; C343</f>
        <v>CS821810096.Delta|GIRR|EUR|10 year</v>
      </c>
    </row>
    <row r="362" spans="3:7" hidden="1" outlineLevel="1" x14ac:dyDescent="0.25">
      <c r="C362" s="21" t="s">
        <v>22</v>
      </c>
      <c r="D362" s="19">
        <f>SUMIFS(Sensitivities!$E$8:$E$1023,Sensitivities!$D$8:$D$1023,Delta_GIRR!$D$24,Sensitivities!$C$8:$C$1023,Delta_GIRR!G362)</f>
        <v>0</v>
      </c>
      <c r="E362" s="19"/>
      <c r="F362" s="19"/>
      <c r="G362" s="19" t="str">
        <f>C362 &amp; ".Delta|GIRR|" &amp; C23 &amp; "|" &amp; C343</f>
        <v>CF832287444.Delta|GIRR|EUR|10 year</v>
      </c>
    </row>
    <row r="363" spans="3:7" hidden="1" outlineLevel="1" x14ac:dyDescent="0.25">
      <c r="C363" s="21" t="s">
        <v>1141</v>
      </c>
      <c r="D363" s="19">
        <f>SUMIFS(Sensitivities!$E$8:$E$1023,Sensitivities!$D$8:$D$1023,Delta_GIRR!$D$24,Sensitivities!$C$8:$C$1023,Delta_GIRR!G363)</f>
        <v>0</v>
      </c>
      <c r="E363" s="19"/>
      <c r="F363" s="19"/>
      <c r="G363" s="19" t="str">
        <f>C363 &amp; ".Delta|GIRR|" &amp; C23 &amp; "|" &amp; C343</f>
        <v>CF505971413.Delta|GIRR|EUR|10 year</v>
      </c>
    </row>
    <row r="364" spans="3:7" hidden="1" outlineLevel="1" x14ac:dyDescent="0.25">
      <c r="C364" s="21" t="s">
        <v>24</v>
      </c>
      <c r="D364" s="19">
        <f>SUMIFS(Sensitivities!$E$8:$E$1023,Sensitivities!$D$8:$D$1023,Delta_GIRR!$D$24,Sensitivities!$C$8:$C$1023,Delta_GIRR!G364)</f>
        <v>0</v>
      </c>
      <c r="E364" s="19"/>
      <c r="F364" s="19"/>
      <c r="G364" s="19" t="str">
        <f>C364 &amp; ".Delta|GIRR|" &amp; C23 &amp; "|" &amp; C343</f>
        <v>CF670766805.Delta|GIRR|EUR|10 year</v>
      </c>
    </row>
    <row r="365" spans="3:7" hidden="1" outlineLevel="1" x14ac:dyDescent="0.25">
      <c r="C365" s="21" t="s">
        <v>25</v>
      </c>
      <c r="D365" s="19">
        <f>SUMIFS(Sensitivities!$E$8:$E$1023,Sensitivities!$D$8:$D$1023,Delta_GIRR!$D$24,Sensitivities!$C$8:$C$1023,Delta_GIRR!G365)</f>
        <v>1668.8632324768</v>
      </c>
      <c r="E365" s="19"/>
      <c r="F365" s="19"/>
      <c r="G365" s="19" t="str">
        <f>C365 &amp; ".Delta|GIRR|" &amp; C23 &amp; "|" &amp; C343</f>
        <v>CF558972956.Delta|GIRR|EUR|10 year</v>
      </c>
    </row>
    <row r="366" spans="3:7" hidden="1" outlineLevel="1" x14ac:dyDescent="0.25">
      <c r="C366" s="21" t="s">
        <v>26</v>
      </c>
      <c r="D366" s="19">
        <f>SUMIFS(Sensitivities!$E$8:$E$1023,Sensitivities!$D$8:$D$1023,Delta_GIRR!$D$24,Sensitivities!$C$8:$C$1023,Delta_GIRR!G366)</f>
        <v>0</v>
      </c>
      <c r="E366" s="19"/>
      <c r="F366" s="19"/>
      <c r="G366" s="19" t="str">
        <f>C366 &amp; ".Delta|GIRR|" &amp; C23 &amp; "|" &amp; C343</f>
        <v>CF994071627.Delta|GIRR|EUR|10 year</v>
      </c>
    </row>
    <row r="367" spans="3:7" hidden="1" outlineLevel="1" x14ac:dyDescent="0.25">
      <c r="C367" s="21" t="s">
        <v>27</v>
      </c>
      <c r="D367" s="19">
        <f>SUMIFS(Sensitivities!$E$8:$E$1023,Sensitivities!$D$8:$D$1023,Delta_GIRR!$D$24,Sensitivities!$C$8:$C$1023,Delta_GIRR!G367)</f>
        <v>195.91274253834899</v>
      </c>
      <c r="E367" s="19"/>
      <c r="F367" s="19"/>
      <c r="G367" s="19" t="str">
        <f>C367 &amp; ".Delta|GIRR|" &amp; C23 &amp; "|" &amp; C343</f>
        <v>CF546911893.Delta|GIRR|EUR|10 year</v>
      </c>
    </row>
    <row r="368" spans="3:7" hidden="1" outlineLevel="1" x14ac:dyDescent="0.25">
      <c r="C368" s="21" t="s">
        <v>28</v>
      </c>
      <c r="D368" s="19">
        <f>SUMIFS(Sensitivities!$E$8:$E$1023,Sensitivities!$D$8:$D$1023,Delta_GIRR!$D$24,Sensitivities!$C$8:$C$1023,Delta_GIRR!G368)</f>
        <v>26715.516925107899</v>
      </c>
      <c r="E368" s="19"/>
      <c r="F368" s="19"/>
      <c r="G368" s="19" t="str">
        <f>C368 &amp; ".Delta|GIRR|" &amp; C23 &amp; "|" &amp; C343</f>
        <v>CF798421943.Delta|GIRR|EUR|10 year</v>
      </c>
    </row>
    <row r="369" spans="3:7" hidden="1" outlineLevel="1" x14ac:dyDescent="0.25">
      <c r="C369" s="21" t="s">
        <v>29</v>
      </c>
      <c r="D369" s="19">
        <f>SUMIFS(Sensitivities!$E$8:$E$1023,Sensitivities!$D$8:$D$1023,Delta_GIRR!$D$24,Sensitivities!$C$8:$C$1023,Delta_GIRR!G369)</f>
        <v>128421.153987748</v>
      </c>
      <c r="E369" s="19"/>
      <c r="F369" s="19"/>
      <c r="G369" s="19" t="str">
        <f>C369 &amp; ".Delta|GIRR|" &amp; C23 &amp; "|" &amp; C343</f>
        <v>SWN651253389.Delta|GIRR|EUR|10 year</v>
      </c>
    </row>
    <row r="370" spans="3:7" hidden="1" outlineLevel="1" x14ac:dyDescent="0.25">
      <c r="C370" s="21" t="s">
        <v>31</v>
      </c>
      <c r="D370" s="19">
        <f>SUMIFS(Sensitivities!$E$8:$E$1023,Sensitivities!$D$8:$D$1023,Delta_GIRR!$D$24,Sensitivities!$C$8:$C$1023,Delta_GIRR!G370)</f>
        <v>0</v>
      </c>
      <c r="E370" s="19"/>
      <c r="F370" s="19"/>
      <c r="G370" s="19" t="str">
        <f>C370 &amp; ".Delta|GIRR|" &amp; C23 &amp; "|" &amp; C343</f>
        <v>FXF690057364.Delta|GIRR|EUR|10 year</v>
      </c>
    </row>
    <row r="371" spans="3:7" hidden="1" outlineLevel="1" x14ac:dyDescent="0.25">
      <c r="C371" s="21" t="s">
        <v>1142</v>
      </c>
      <c r="D371" s="19">
        <f>SUMIFS(Sensitivities!$E$8:$E$1023,Sensitivities!$D$8:$D$1023,Delta_GIRR!$D$24,Sensitivities!$C$8:$C$1023,Delta_GIRR!G371)</f>
        <v>0</v>
      </c>
      <c r="E371" s="19"/>
      <c r="F371" s="19"/>
      <c r="G371" s="19" t="str">
        <f>C371 &amp; ".Delta|GIRR|" &amp; C23 &amp; "|" &amp; C343</f>
        <v>FXF276314354.Delta|GIRR|EUR|10 year</v>
      </c>
    </row>
    <row r="372" spans="3:7" hidden="1" outlineLevel="1" x14ac:dyDescent="0.25">
      <c r="C372" s="21" t="s">
        <v>33</v>
      </c>
      <c r="D372" s="19">
        <f>SUMIFS(Sensitivities!$E$8:$E$1023,Sensitivities!$D$8:$D$1023,Delta_GIRR!$D$24,Sensitivities!$C$8:$C$1023,Delta_GIRR!G372)</f>
        <v>0</v>
      </c>
      <c r="E372" s="19"/>
      <c r="F372" s="19"/>
      <c r="G372" s="19" t="str">
        <f>C372 &amp; ".Delta|GIRR|" &amp; C23 &amp; "|" &amp; C343</f>
        <v>FXF811380623.Delta|GIRR|EUR|10 year</v>
      </c>
    </row>
    <row r="373" spans="3:7" hidden="1" outlineLevel="1" x14ac:dyDescent="0.25">
      <c r="C373" s="21" t="s">
        <v>34</v>
      </c>
      <c r="D373" s="19">
        <f>SUMIFS(Sensitivities!$E$8:$E$1023,Sensitivities!$D$8:$D$1023,Delta_GIRR!$D$24,Sensitivities!$C$8:$C$1023,Delta_GIRR!G373)</f>
        <v>0</v>
      </c>
      <c r="E373" s="19"/>
      <c r="F373" s="19"/>
      <c r="G373" s="19" t="str">
        <f>C373 &amp; ".Delta|GIRR|" &amp; C23 &amp; "|" &amp; C343</f>
        <v>FXF313102980.Delta|GIRR|EUR|10 year</v>
      </c>
    </row>
    <row r="374" spans="3:7" hidden="1" outlineLevel="1" x14ac:dyDescent="0.25">
      <c r="C374" s="21" t="s">
        <v>35</v>
      </c>
      <c r="D374" s="19">
        <f>SUMIFS(Sensitivities!$E$8:$E$1023,Sensitivities!$D$8:$D$1023,Delta_GIRR!$D$24,Sensitivities!$C$8:$C$1023,Delta_GIRR!G374)</f>
        <v>0</v>
      </c>
      <c r="E374" s="19"/>
      <c r="F374" s="19"/>
      <c r="G374" s="19" t="str">
        <f>C374 &amp; ".Delta|GIRR|" &amp; C23 &amp; "|" &amp; C343</f>
        <v>FXF168255439.Delta|GIRR|EUR|10 year</v>
      </c>
    </row>
    <row r="375" spans="3:7" hidden="1" outlineLevel="1" x14ac:dyDescent="0.25">
      <c r="C375" s="21" t="s">
        <v>36</v>
      </c>
      <c r="D375" s="19">
        <f>SUMIFS(Sensitivities!$E$8:$E$1023,Sensitivities!$D$8:$D$1023,Delta_GIRR!$D$24,Sensitivities!$C$8:$C$1023,Delta_GIRR!G375)</f>
        <v>0</v>
      </c>
      <c r="E375" s="19"/>
      <c r="F375" s="19"/>
      <c r="G375" s="19" t="str">
        <f>C375 &amp; ".Delta|GIRR|" &amp; C23 &amp; "|" &amp; C343</f>
        <v>FXF177155290.Delta|GIRR|EUR|10 year</v>
      </c>
    </row>
    <row r="376" spans="3:7" hidden="1" outlineLevel="1" x14ac:dyDescent="0.25">
      <c r="C376" s="21" t="s">
        <v>37</v>
      </c>
      <c r="D376" s="19">
        <f>SUMIFS(Sensitivities!$E$8:$E$1023,Sensitivities!$D$8:$D$1023,Delta_GIRR!$D$24,Sensitivities!$C$8:$C$1023,Delta_GIRR!G376)</f>
        <v>0</v>
      </c>
      <c r="E376" s="19"/>
      <c r="F376" s="19"/>
      <c r="G376" s="19" t="str">
        <f>C376 &amp; ".Delta|GIRR|" &amp; C23 &amp; "|" &amp; C343</f>
        <v>FXF598460264.Delta|GIRR|EUR|10 year</v>
      </c>
    </row>
    <row r="377" spans="3:7" hidden="1" outlineLevel="1" x14ac:dyDescent="0.25">
      <c r="C377" s="21" t="s">
        <v>38</v>
      </c>
      <c r="D377" s="19">
        <f>SUMIFS(Sensitivities!$E$8:$E$1023,Sensitivities!$D$8:$D$1023,Delta_GIRR!$D$24,Sensitivities!$C$8:$C$1023,Delta_GIRR!G377)</f>
        <v>0.23276457814063201</v>
      </c>
      <c r="E377" s="19"/>
      <c r="F377" s="19"/>
      <c r="G377" s="19" t="str">
        <f>C377 &amp; ".Delta|GIRR|" &amp; C23 &amp; "|" &amp; C343</f>
        <v>FXO271821100.Delta|GIRR|EUR|10 year</v>
      </c>
    </row>
    <row r="378" spans="3:7" hidden="1" outlineLevel="1" x14ac:dyDescent="0.25">
      <c r="C378" s="21" t="s">
        <v>40</v>
      </c>
      <c r="D378" s="19">
        <f>SUMIFS(Sensitivities!$E$8:$E$1023,Sensitivities!$D$8:$D$1023,Delta_GIRR!$D$24,Sensitivities!$C$8:$C$1023,Delta_GIRR!G378)</f>
        <v>0</v>
      </c>
      <c r="E378" s="19"/>
      <c r="F378" s="19"/>
      <c r="G378" s="19" t="str">
        <f>C378 &amp; ".Delta|GIRR|" &amp; C23 &amp; "|" &amp; C343</f>
        <v>FXO136170122.Delta|GIRR|EUR|10 year</v>
      </c>
    </row>
    <row r="379" spans="3:7" hidden="1" outlineLevel="1" x14ac:dyDescent="0.25">
      <c r="C379" s="21" t="s">
        <v>1139</v>
      </c>
      <c r="D379" s="19">
        <f>SUMIFS(Sensitivities!$E$8:$E$1023,Sensitivities!$D$8:$D$1023,Delta_GIRR!$D$24,Sensitivities!$C$8:$C$1023,Delta_GIRR!G379)</f>
        <v>-44.339496237080297</v>
      </c>
      <c r="E379" s="19"/>
      <c r="F379" s="19"/>
      <c r="G379" s="19" t="str">
        <f>C379 &amp; ".Delta|GIRR|" &amp; C23 &amp; "|" &amp; C343</f>
        <v>FXO623149061.Delta|GIRR|EUR|10 year</v>
      </c>
    </row>
    <row r="380" spans="3:7" hidden="1" outlineLevel="1" x14ac:dyDescent="0.25">
      <c r="C380" s="21" t="s">
        <v>41</v>
      </c>
      <c r="D380" s="19">
        <f>SUMIFS(Sensitivities!$E$8:$E$1023,Sensitivities!$D$8:$D$1023,Delta_GIRR!$D$24,Sensitivities!$C$8:$C$1023,Delta_GIRR!G380)</f>
        <v>5.2449680333666003E-2</v>
      </c>
      <c r="E380" s="19"/>
      <c r="F380" s="19"/>
      <c r="G380" s="19" t="str">
        <f>C380 &amp; ".Delta|GIRR|" &amp; C23 &amp; "|" &amp; C343</f>
        <v>FXO676548755.Delta|GIRR|EUR|10 year</v>
      </c>
    </row>
    <row r="381" spans="3:7" hidden="1" outlineLevel="1" x14ac:dyDescent="0.25">
      <c r="C381" s="21" t="s">
        <v>42</v>
      </c>
      <c r="D381" s="19">
        <f>SUMIFS(Sensitivities!$E$8:$E$1023,Sensitivities!$D$8:$D$1023,Delta_GIRR!$D$24,Sensitivities!$C$8:$C$1023,Delta_GIRR!G381)</f>
        <v>14.499250059452599</v>
      </c>
      <c r="E381" s="19"/>
      <c r="F381" s="19"/>
      <c r="G381" s="19" t="str">
        <f>C381 &amp; ".Delta|GIRR|" &amp; C23 &amp; "|" &amp; C343</f>
        <v>FXO403688438.Delta|GIRR|EUR|10 year</v>
      </c>
    </row>
    <row r="382" spans="3:7" hidden="1" outlineLevel="1" x14ac:dyDescent="0.25">
      <c r="C382" s="21" t="s">
        <v>43</v>
      </c>
      <c r="D382" s="19">
        <f>SUMIFS(Sensitivities!$E$8:$E$1023,Sensitivities!$D$8:$D$1023,Delta_GIRR!$D$24,Sensitivities!$C$8:$C$1023,Delta_GIRR!G382)</f>
        <v>260.74044629931501</v>
      </c>
      <c r="E382" s="19"/>
      <c r="F382" s="19"/>
      <c r="G382" s="19" t="str">
        <f>C382 &amp; ".Delta|GIRR|" &amp; C23 &amp; "|" &amp; C343</f>
        <v>FXO302436425.Delta|GIRR|EUR|10 year</v>
      </c>
    </row>
    <row r="383" spans="3:7" hidden="1" outlineLevel="1" x14ac:dyDescent="0.25">
      <c r="C383" s="21" t="s">
        <v>44</v>
      </c>
      <c r="D383" s="19">
        <f>SUMIFS(Sensitivities!$E$8:$E$1023,Sensitivities!$D$8:$D$1023,Delta_GIRR!$D$24,Sensitivities!$C$8:$C$1023,Delta_GIRR!G383)</f>
        <v>0</v>
      </c>
      <c r="E383" s="19"/>
      <c r="F383" s="19"/>
      <c r="G383" s="19" t="str">
        <f>C383 &amp; ".Delta|GIRR|" &amp; C23 &amp; "|" &amp; C343</f>
        <v>FXO920656386.Delta|GIRR|EUR|10 year</v>
      </c>
    </row>
    <row r="384" spans="3:7" hidden="1" outlineLevel="1" x14ac:dyDescent="0.25">
      <c r="C384" s="21" t="s">
        <v>45</v>
      </c>
      <c r="D384" s="19">
        <f>SUMIFS(Sensitivities!$E$8:$E$1023,Sensitivities!$D$8:$D$1023,Delta_GIRR!$D$24,Sensitivities!$C$8:$C$1023,Delta_GIRR!G384)</f>
        <v>17.255919169474499</v>
      </c>
      <c r="E384" s="19"/>
      <c r="F384" s="19"/>
      <c r="G384" s="19" t="str">
        <f>C384 &amp; ".Delta|GIRR|" &amp; C23 &amp; "|" &amp; C343</f>
        <v>FXO931276392.Delta|GIRR|EUR|10 year</v>
      </c>
    </row>
    <row r="385" spans="3:7" hidden="1" outlineLevel="1" x14ac:dyDescent="0.25">
      <c r="C385" s="21" t="s">
        <v>46</v>
      </c>
      <c r="D385" s="19">
        <f>SUMIFS(Sensitivities!$E$8:$E$1023,Sensitivities!$D$8:$D$1023,Delta_GIRR!$D$24,Sensitivities!$C$8:$C$1023,Delta_GIRR!G385)</f>
        <v>0</v>
      </c>
      <c r="E385" s="19"/>
      <c r="F385" s="19"/>
      <c r="G385" s="19" t="str">
        <f>C385 &amp; ".Delta|GIRR|" &amp; C23 &amp; "|" &amp; C343</f>
        <v>PRDC295207601.Delta|GIRR|EUR|10 year</v>
      </c>
    </row>
    <row r="386" spans="3:7" hidden="1" outlineLevel="1" x14ac:dyDescent="0.25">
      <c r="C386" s="21" t="s">
        <v>48</v>
      </c>
      <c r="D386" s="19">
        <f>SUMIFS(Sensitivities!$E$8:$E$1023,Sensitivities!$D$8:$D$1023,Delta_GIRR!$D$24,Sensitivities!$C$8:$C$1023,Delta_GIRR!G386)</f>
        <v>0</v>
      </c>
      <c r="E386" s="19"/>
      <c r="F386" s="19"/>
      <c r="G386" s="19" t="str">
        <f>C386 &amp; ".Delta|GIRR|" &amp; C23 &amp; "|" &amp; C343</f>
        <v>PRDC172891670.Delta|GIRR|EUR|10 year</v>
      </c>
    </row>
    <row r="387" spans="3:7" hidden="1" outlineLevel="1" x14ac:dyDescent="0.25">
      <c r="C387" s="21" t="s">
        <v>49</v>
      </c>
      <c r="D387" s="19">
        <f>SUMIFS(Sensitivities!$E$8:$E$1023,Sensitivities!$D$8:$D$1023,Delta_GIRR!$D$24,Sensitivities!$C$8:$C$1023,Delta_GIRR!G387)</f>
        <v>0</v>
      </c>
      <c r="E387" s="19"/>
      <c r="F387" s="19"/>
      <c r="G387" s="19" t="str">
        <f>C387 &amp; ".Delta|GIRR|" &amp; C23 &amp; "|" &amp; C343</f>
        <v>PRDC666969162.Delta|GIRR|EUR|10 year</v>
      </c>
    </row>
    <row r="388" spans="3:7" hidden="1" outlineLevel="1" x14ac:dyDescent="0.25">
      <c r="C388" s="21" t="s">
        <v>50</v>
      </c>
      <c r="D388" s="19">
        <f>SUMIFS(Sensitivities!$E$8:$E$1023,Sensitivities!$D$8:$D$1023,Delta_GIRR!$D$24,Sensitivities!$C$8:$C$1023,Delta_GIRR!G388)</f>
        <v>0</v>
      </c>
      <c r="E388" s="19"/>
      <c r="F388" s="19"/>
      <c r="G388" s="19" t="str">
        <f>C388 &amp; ".Delta|GIRR|" &amp; C23 &amp; "|" &amp; C343</f>
        <v>PRDC591610726.Delta|GIRR|EUR|10 year</v>
      </c>
    </row>
    <row r="389" spans="3:7" hidden="1" outlineLevel="1" x14ac:dyDescent="0.25">
      <c r="C389" s="21" t="s">
        <v>51</v>
      </c>
      <c r="D389" s="19">
        <f>SUMIFS(Sensitivities!$E$8:$E$1023,Sensitivities!$D$8:$D$1023,Delta_GIRR!$D$24,Sensitivities!$C$8:$C$1023,Delta_GIRR!G389)</f>
        <v>0</v>
      </c>
      <c r="E389" s="19"/>
      <c r="F389" s="19"/>
      <c r="G389" s="19" t="str">
        <f>C389 &amp; ".Delta|GIRR|" &amp; C23 &amp; "|" &amp; C343</f>
        <v>PRDC213021841.Delta|GIRR|EUR|10 year</v>
      </c>
    </row>
    <row r="390" spans="3:7" hidden="1" outlineLevel="1" x14ac:dyDescent="0.25">
      <c r="C390" s="21" t="s">
        <v>52</v>
      </c>
      <c r="D390" s="19">
        <f>SUMIFS(Sensitivities!$E$8:$E$1023,Sensitivities!$D$8:$D$1023,Delta_GIRR!$D$24,Sensitivities!$C$8:$C$1023,Delta_GIRR!G390)</f>
        <v>-4383.05082963122</v>
      </c>
      <c r="E390" s="19"/>
      <c r="F390" s="19"/>
      <c r="G390" s="19" t="str">
        <f>C390 &amp; ".Delta|GIRR|" &amp; C23 &amp; "|" &amp; C343</f>
        <v>RA211261264.Delta|GIRR|EUR|10 year</v>
      </c>
    </row>
    <row r="391" spans="3:7" hidden="1" outlineLevel="1" x14ac:dyDescent="0.25">
      <c r="C391" s="21" t="s">
        <v>54</v>
      </c>
      <c r="D391" s="19">
        <f>SUMIFS(Sensitivities!$E$8:$E$1023,Sensitivities!$D$8:$D$1023,Delta_GIRR!$D$24,Sensitivities!$C$8:$C$1023,Delta_GIRR!G391)</f>
        <v>0</v>
      </c>
      <c r="E391" s="19"/>
      <c r="F391" s="19"/>
      <c r="G391" s="19" t="str">
        <f>C391 &amp; ".Delta|GIRR|" &amp; C23 &amp; "|" &amp; C343</f>
        <v>RA511169792.Delta|GIRR|EUR|10 year</v>
      </c>
    </row>
    <row r="392" spans="3:7" hidden="1" outlineLevel="1" x14ac:dyDescent="0.25">
      <c r="C392" s="21" t="s">
        <v>1143</v>
      </c>
      <c r="D392" s="19">
        <f>SUMIFS(Sensitivities!$E$8:$E$1023,Sensitivities!$D$8:$D$1023,Delta_GIRR!$D$24,Sensitivities!$C$8:$C$1023,Delta_GIRR!G392)</f>
        <v>0</v>
      </c>
      <c r="E392" s="19"/>
      <c r="F392" s="19"/>
      <c r="G392" s="19" t="str">
        <f>C392 &amp; ".Delta|GIRR|" &amp; C23 &amp; "|" &amp; C343</f>
        <v>RA844378540.Delta|GIRR|EUR|10 year</v>
      </c>
    </row>
    <row r="393" spans="3:7" hidden="1" outlineLevel="1" x14ac:dyDescent="0.25">
      <c r="C393" s="21" t="s">
        <v>55</v>
      </c>
      <c r="D393" s="19">
        <f>SUMIFS(Sensitivities!$E$8:$E$1023,Sensitivities!$D$8:$D$1023,Delta_GIRR!$D$24,Sensitivities!$C$8:$C$1023,Delta_GIRR!G393)</f>
        <v>0</v>
      </c>
      <c r="E393" s="19"/>
      <c r="F393" s="19"/>
      <c r="G393" s="19" t="str">
        <f>C393 &amp; ".Delta|GIRR|" &amp; C23 &amp; "|" &amp; C343</f>
        <v>RA488554347.Delta|GIRR|EUR|10 year</v>
      </c>
    </row>
    <row r="394" spans="3:7" hidden="1" outlineLevel="1" x14ac:dyDescent="0.25">
      <c r="C394" s="21" t="s">
        <v>56</v>
      </c>
      <c r="D394" s="19">
        <f>SUMIFS(Sensitivities!$E$8:$E$1023,Sensitivities!$D$8:$D$1023,Delta_GIRR!$D$24,Sensitivities!$C$8:$C$1023,Delta_GIRR!G394)</f>
        <v>0</v>
      </c>
      <c r="E394" s="19"/>
      <c r="F394" s="19"/>
      <c r="G394" s="19" t="str">
        <f>C394 &amp; ".Delta|GIRR|" &amp; C23 &amp; "|" &amp; C343</f>
        <v>RA899728209.Delta|GIRR|EUR|10 year</v>
      </c>
    </row>
    <row r="395" spans="3:7" hidden="1" outlineLevel="1" x14ac:dyDescent="0.25"/>
    <row r="396" spans="3:7" collapsed="1" x14ac:dyDescent="0.25">
      <c r="C396" s="106" t="s">
        <v>1134</v>
      </c>
      <c r="D396" s="102">
        <f>SUM(D398:D447)</f>
        <v>-0.3501531411853207</v>
      </c>
      <c r="E396" s="103">
        <f>VLOOKUP(C396,$G$10:$H$19,2,FALSE)</f>
        <v>7.7781745930520221E-3</v>
      </c>
      <c r="F396" s="105">
        <f>D396*E396</f>
        <v>-2.723552266445019E-3</v>
      </c>
    </row>
    <row r="397" spans="3:7" hidden="1" outlineLevel="1" x14ac:dyDescent="0.25">
      <c r="C397" s="40" t="s">
        <v>1138</v>
      </c>
      <c r="D397" s="101" t="s">
        <v>116</v>
      </c>
      <c r="E397" s="101" t="s">
        <v>66</v>
      </c>
      <c r="F397" s="101" t="s">
        <v>68</v>
      </c>
      <c r="G397" s="39" t="s">
        <v>57</v>
      </c>
    </row>
    <row r="398" spans="3:7" hidden="1" outlineLevel="1" x14ac:dyDescent="0.25">
      <c r="C398" s="42" t="s">
        <v>3</v>
      </c>
      <c r="D398" s="38">
        <f>SUMIFS(Sensitivities!$E$8:$E$1023,Sensitivities!$D$8:$D$1023,Delta_GIRR!$D$24,Sensitivities!$C$8:$C$1023,Delta_GIRR!G398)</f>
        <v>0</v>
      </c>
      <c r="E398" s="38"/>
      <c r="F398" s="38"/>
      <c r="G398" s="38" t="str">
        <f>C398 &amp; ".Delta|GIRR|" &amp; C23 &amp; "|" &amp; C396</f>
        <v>FRA791220419.Delta|GIRR|EUR|15 year</v>
      </c>
    </row>
    <row r="399" spans="3:7" hidden="1" outlineLevel="1" x14ac:dyDescent="0.25">
      <c r="C399" s="21" t="s">
        <v>5</v>
      </c>
      <c r="D399" s="19">
        <f>SUMIFS(Sensitivities!$E$8:$E$1023,Sensitivities!$D$8:$D$1023,Delta_GIRR!$D$24,Sensitivities!$C$8:$C$1023,Delta_GIRR!G399)</f>
        <v>0</v>
      </c>
      <c r="E399" s="19"/>
      <c r="F399" s="19"/>
      <c r="G399" s="19" t="str">
        <f>C399 &amp; ".Delta|GIRR|" &amp; C23 &amp; "|" &amp; C396</f>
        <v>FRA983936126.Delta|GIRR|EUR|15 year</v>
      </c>
    </row>
    <row r="400" spans="3:7" hidden="1" outlineLevel="1" x14ac:dyDescent="0.25">
      <c r="C400" s="21" t="s">
        <v>6</v>
      </c>
      <c r="D400" s="19">
        <f>SUMIFS(Sensitivities!$E$8:$E$1023,Sensitivities!$D$8:$D$1023,Delta_GIRR!$D$24,Sensitivities!$C$8:$C$1023,Delta_GIRR!G400)</f>
        <v>0</v>
      </c>
      <c r="E400" s="19"/>
      <c r="F400" s="19"/>
      <c r="G400" s="19" t="str">
        <f>C400 &amp; ".Delta|GIRR|" &amp; C23 &amp; "|" &amp; C396</f>
        <v>FRA592133890.Delta|GIRR|EUR|15 year</v>
      </c>
    </row>
    <row r="401" spans="3:7" hidden="1" outlineLevel="1" x14ac:dyDescent="0.25">
      <c r="C401" s="21" t="s">
        <v>7</v>
      </c>
      <c r="D401" s="19">
        <f>SUMIFS(Sensitivities!$E$8:$E$1023,Sensitivities!$D$8:$D$1023,Delta_GIRR!$D$24,Sensitivities!$C$8:$C$1023,Delta_GIRR!G401)</f>
        <v>0</v>
      </c>
      <c r="E401" s="19"/>
      <c r="F401" s="19"/>
      <c r="G401" s="19" t="str">
        <f>C401 &amp; ".Delta|GIRR|" &amp; C23 &amp; "|" &amp; C396</f>
        <v>FRA554616290.Delta|GIRR|EUR|15 year</v>
      </c>
    </row>
    <row r="402" spans="3:7" hidden="1" outlineLevel="1" x14ac:dyDescent="0.25">
      <c r="C402" s="21" t="s">
        <v>8</v>
      </c>
      <c r="D402" s="19">
        <f>SUMIFS(Sensitivities!$E$8:$E$1023,Sensitivities!$D$8:$D$1023,Delta_GIRR!$D$24,Sensitivities!$C$8:$C$1023,Delta_GIRR!G402)</f>
        <v>0</v>
      </c>
      <c r="E402" s="19"/>
      <c r="F402" s="19"/>
      <c r="G402" s="19" t="str">
        <f>C402 &amp; ".Delta|GIRR|" &amp; C23 &amp; "|" &amp; C396</f>
        <v>FRA822851518.Delta|GIRR|EUR|15 year</v>
      </c>
    </row>
    <row r="403" spans="3:7" hidden="1" outlineLevel="1" x14ac:dyDescent="0.25">
      <c r="C403" s="21" t="s">
        <v>1140</v>
      </c>
      <c r="D403" s="19">
        <f>SUMIFS(Sensitivities!$E$8:$E$1023,Sensitivities!$D$8:$D$1023,Delta_GIRR!$D$24,Sensitivities!$C$8:$C$1023,Delta_GIRR!G403)</f>
        <v>0</v>
      </c>
      <c r="E403" s="19"/>
      <c r="F403" s="19"/>
      <c r="G403" s="19" t="str">
        <f>C403 &amp; ".Delta|GIRR|" &amp; C23 &amp; "|" &amp; C396</f>
        <v>FRA101797833.Delta|GIRR|EUR|15 year</v>
      </c>
    </row>
    <row r="404" spans="3:7" hidden="1" outlineLevel="1" x14ac:dyDescent="0.25">
      <c r="C404" s="21" t="s">
        <v>9</v>
      </c>
      <c r="D404" s="19">
        <f>SUMIFS(Sensitivities!$E$8:$E$1023,Sensitivities!$D$8:$D$1023,Delta_GIRR!$D$24,Sensitivities!$C$8:$C$1023,Delta_GIRR!G404)</f>
        <v>0</v>
      </c>
      <c r="E404" s="19"/>
      <c r="F404" s="19"/>
      <c r="G404" s="19" t="str">
        <f>C404 &amp; ".Delta|GIRR|" &amp; C23 &amp; "|" &amp; C396</f>
        <v>IRS190841856.Delta|GIRR|EUR|15 year</v>
      </c>
    </row>
    <row r="405" spans="3:7" hidden="1" outlineLevel="1" x14ac:dyDescent="0.25">
      <c r="C405" s="21" t="s">
        <v>11</v>
      </c>
      <c r="D405" s="19">
        <f>SUMIFS(Sensitivities!$E$8:$E$1023,Sensitivities!$D$8:$D$1023,Delta_GIRR!$D$24,Sensitivities!$C$8:$C$1023,Delta_GIRR!G405)</f>
        <v>0</v>
      </c>
      <c r="E405" s="19"/>
      <c r="F405" s="19"/>
      <c r="G405" s="19" t="str">
        <f>C405 &amp; ".Delta|GIRR|" &amp; C23 &amp; "|" &amp; C396</f>
        <v>IRS399330126.Delta|GIRR|EUR|15 year</v>
      </c>
    </row>
    <row r="406" spans="3:7" hidden="1" outlineLevel="1" x14ac:dyDescent="0.25">
      <c r="C406" s="21" t="s">
        <v>12</v>
      </c>
      <c r="D406" s="19">
        <f>SUMIFS(Sensitivities!$E$8:$E$1023,Sensitivities!$D$8:$D$1023,Delta_GIRR!$D$24,Sensitivities!$C$8:$C$1023,Delta_GIRR!G406)</f>
        <v>0</v>
      </c>
      <c r="E406" s="19"/>
      <c r="F406" s="19"/>
      <c r="G406" s="19" t="str">
        <f>C406 &amp; ".Delta|GIRR|" &amp; C23 &amp; "|" &amp; C396</f>
        <v>IRS233250637.Delta|GIRR|EUR|15 year</v>
      </c>
    </row>
    <row r="407" spans="3:7" hidden="1" outlineLevel="1" x14ac:dyDescent="0.25">
      <c r="C407" s="21" t="s">
        <v>13</v>
      </c>
      <c r="D407" s="19">
        <f>SUMIFS(Sensitivities!$E$8:$E$1023,Sensitivities!$D$8:$D$1023,Delta_GIRR!$D$24,Sensitivities!$C$8:$C$1023,Delta_GIRR!G407)</f>
        <v>-4.5474735088646399E-11</v>
      </c>
      <c r="E407" s="19"/>
      <c r="F407" s="19"/>
      <c r="G407" s="19" t="str">
        <f>C407 &amp; ".Delta|GIRR|" &amp; C23 &amp; "|" &amp; C396</f>
        <v>CS768096133.Delta|GIRR|EUR|15 year</v>
      </c>
    </row>
    <row r="408" spans="3:7" hidden="1" outlineLevel="1" x14ac:dyDescent="0.25">
      <c r="C408" s="21" t="s">
        <v>15</v>
      </c>
      <c r="D408" s="19">
        <f>SUMIFS(Sensitivities!$E$8:$E$1023,Sensitivities!$D$8:$D$1023,Delta_GIRR!$D$24,Sensitivities!$C$8:$C$1023,Delta_GIRR!G408)</f>
        <v>0</v>
      </c>
      <c r="E408" s="19"/>
      <c r="F408" s="19"/>
      <c r="G408" s="19" t="str">
        <f>C408 &amp; ".Delta|GIRR|" &amp; C23 &amp; "|" &amp; C396</f>
        <v>CS561670611.Delta|GIRR|EUR|15 year</v>
      </c>
    </row>
    <row r="409" spans="3:7" hidden="1" outlineLevel="1" x14ac:dyDescent="0.25">
      <c r="C409" s="21" t="s">
        <v>16</v>
      </c>
      <c r="D409" s="19">
        <f>SUMIFS(Sensitivities!$E$8:$E$1023,Sensitivities!$D$8:$D$1023,Delta_GIRR!$D$24,Sensitivities!$C$8:$C$1023,Delta_GIRR!G409)</f>
        <v>0</v>
      </c>
      <c r="E409" s="19"/>
      <c r="F409" s="19"/>
      <c r="G409" s="19" t="str">
        <f>C409 &amp; ".Delta|GIRR|" &amp; C23 &amp; "|" &amp; C396</f>
        <v>CS931854092.Delta|GIRR|EUR|15 year</v>
      </c>
    </row>
    <row r="410" spans="3:7" hidden="1" outlineLevel="1" x14ac:dyDescent="0.25">
      <c r="C410" s="21" t="s">
        <v>17</v>
      </c>
      <c r="D410" s="19">
        <f>SUMIFS(Sensitivities!$E$8:$E$1023,Sensitivities!$D$8:$D$1023,Delta_GIRR!$D$24,Sensitivities!$C$8:$C$1023,Delta_GIRR!G410)</f>
        <v>0</v>
      </c>
      <c r="E410" s="19"/>
      <c r="F410" s="19"/>
      <c r="G410" s="19" t="str">
        <f>C410 &amp; ".Delta|GIRR|" &amp; C23 &amp; "|" &amp; C396</f>
        <v>IRS307262619.Delta|GIRR|EUR|15 year</v>
      </c>
    </row>
    <row r="411" spans="3:7" hidden="1" outlineLevel="1" x14ac:dyDescent="0.25">
      <c r="C411" s="21" t="s">
        <v>18</v>
      </c>
      <c r="D411" s="19">
        <f>SUMIFS(Sensitivities!$E$8:$E$1023,Sensitivities!$D$8:$D$1023,Delta_GIRR!$D$24,Sensitivities!$C$8:$C$1023,Delta_GIRR!G411)</f>
        <v>0</v>
      </c>
      <c r="E411" s="19"/>
      <c r="F411" s="19"/>
      <c r="G411" s="19" t="str">
        <f>C411 &amp; ".Delta|GIRR|" &amp; C23 &amp; "|" &amp; C396</f>
        <v>IRS686490893.Delta|GIRR|EUR|15 year</v>
      </c>
    </row>
    <row r="412" spans="3:7" hidden="1" outlineLevel="1" x14ac:dyDescent="0.25">
      <c r="C412" s="21" t="s">
        <v>19</v>
      </c>
      <c r="D412" s="19">
        <f>SUMIFS(Sensitivities!$E$8:$E$1023,Sensitivities!$D$8:$D$1023,Delta_GIRR!$D$24,Sensitivities!$C$8:$C$1023,Delta_GIRR!G412)</f>
        <v>0</v>
      </c>
      <c r="E412" s="19"/>
      <c r="F412" s="19"/>
      <c r="G412" s="19" t="str">
        <f>C412 &amp; ".Delta|GIRR|" &amp; C23 &amp; "|" &amp; C396</f>
        <v>IRS682313805.Delta|GIRR|EUR|15 year</v>
      </c>
    </row>
    <row r="413" spans="3:7" hidden="1" outlineLevel="1" x14ac:dyDescent="0.25">
      <c r="C413" s="21" t="s">
        <v>20</v>
      </c>
      <c r="D413" s="19">
        <f>SUMIFS(Sensitivities!$E$8:$E$1023,Sensitivities!$D$8:$D$1023,Delta_GIRR!$D$24,Sensitivities!$C$8:$C$1023,Delta_GIRR!G413)</f>
        <v>0</v>
      </c>
      <c r="E413" s="19"/>
      <c r="F413" s="19"/>
      <c r="G413" s="19" t="str">
        <f>C413 &amp; ".Delta|GIRR|" &amp; C23 &amp; "|" &amp; C396</f>
        <v>IRS545554400.Delta|GIRR|EUR|15 year</v>
      </c>
    </row>
    <row r="414" spans="3:7" hidden="1" outlineLevel="1" x14ac:dyDescent="0.25">
      <c r="C414" s="21" t="s">
        <v>21</v>
      </c>
      <c r="D414" s="19">
        <f>SUMIFS(Sensitivities!$E$8:$E$1023,Sensitivities!$D$8:$D$1023,Delta_GIRR!$D$24,Sensitivities!$C$8:$C$1023,Delta_GIRR!G414)</f>
        <v>-1.60753188538365E-8</v>
      </c>
      <c r="E414" s="19"/>
      <c r="F414" s="19"/>
      <c r="G414" s="19" t="str">
        <f>C414 &amp; ".Delta|GIRR|" &amp; C23 &amp; "|" &amp; C396</f>
        <v>CS821810096.Delta|GIRR|EUR|15 year</v>
      </c>
    </row>
    <row r="415" spans="3:7" hidden="1" outlineLevel="1" x14ac:dyDescent="0.25">
      <c r="C415" s="21" t="s">
        <v>22</v>
      </c>
      <c r="D415" s="19">
        <f>SUMIFS(Sensitivities!$E$8:$E$1023,Sensitivities!$D$8:$D$1023,Delta_GIRR!$D$24,Sensitivities!$C$8:$C$1023,Delta_GIRR!G415)</f>
        <v>0</v>
      </c>
      <c r="E415" s="19"/>
      <c r="F415" s="19"/>
      <c r="G415" s="19" t="str">
        <f>C415 &amp; ".Delta|GIRR|" &amp; C23 &amp; "|" &amp; C396</f>
        <v>CF832287444.Delta|GIRR|EUR|15 year</v>
      </c>
    </row>
    <row r="416" spans="3:7" hidden="1" outlineLevel="1" x14ac:dyDescent="0.25">
      <c r="C416" s="21" t="s">
        <v>1141</v>
      </c>
      <c r="D416" s="19">
        <f>SUMIFS(Sensitivities!$E$8:$E$1023,Sensitivities!$D$8:$D$1023,Delta_GIRR!$D$24,Sensitivities!$C$8:$C$1023,Delta_GIRR!G416)</f>
        <v>0</v>
      </c>
      <c r="E416" s="19"/>
      <c r="F416" s="19"/>
      <c r="G416" s="19" t="str">
        <f>C416 &amp; ".Delta|GIRR|" &amp; C23 &amp; "|" &amp; C396</f>
        <v>CF505971413.Delta|GIRR|EUR|15 year</v>
      </c>
    </row>
    <row r="417" spans="3:7" hidden="1" outlineLevel="1" x14ac:dyDescent="0.25">
      <c r="C417" s="21" t="s">
        <v>24</v>
      </c>
      <c r="D417" s="19">
        <f>SUMIFS(Sensitivities!$E$8:$E$1023,Sensitivities!$D$8:$D$1023,Delta_GIRR!$D$24,Sensitivities!$C$8:$C$1023,Delta_GIRR!G417)</f>
        <v>0</v>
      </c>
      <c r="E417" s="19"/>
      <c r="F417" s="19"/>
      <c r="G417" s="19" t="str">
        <f>C417 &amp; ".Delta|GIRR|" &amp; C23 &amp; "|" &amp; C396</f>
        <v>CF670766805.Delta|GIRR|EUR|15 year</v>
      </c>
    </row>
    <row r="418" spans="3:7" hidden="1" outlineLevel="1" x14ac:dyDescent="0.25">
      <c r="C418" s="21" t="s">
        <v>25</v>
      </c>
      <c r="D418" s="19">
        <f>SUMIFS(Sensitivities!$E$8:$E$1023,Sensitivities!$D$8:$D$1023,Delta_GIRR!$D$24,Sensitivities!$C$8:$C$1023,Delta_GIRR!G418)</f>
        <v>-3.0787242858920601E-2</v>
      </c>
      <c r="E418" s="19"/>
      <c r="F418" s="19"/>
      <c r="G418" s="19" t="str">
        <f>C418 &amp; ".Delta|GIRR|" &amp; C23 &amp; "|" &amp; C396</f>
        <v>CF558972956.Delta|GIRR|EUR|15 year</v>
      </c>
    </row>
    <row r="419" spans="3:7" hidden="1" outlineLevel="1" x14ac:dyDescent="0.25">
      <c r="C419" s="21" t="s">
        <v>26</v>
      </c>
      <c r="D419" s="19">
        <f>SUMIFS(Sensitivities!$E$8:$E$1023,Sensitivities!$D$8:$D$1023,Delta_GIRR!$D$24,Sensitivities!$C$8:$C$1023,Delta_GIRR!G419)</f>
        <v>0</v>
      </c>
      <c r="E419" s="19"/>
      <c r="F419" s="19"/>
      <c r="G419" s="19" t="str">
        <f>C419 &amp; ".Delta|GIRR|" &amp; C23 &amp; "|" &amp; C396</f>
        <v>CF994071627.Delta|GIRR|EUR|15 year</v>
      </c>
    </row>
    <row r="420" spans="3:7" hidden="1" outlineLevel="1" x14ac:dyDescent="0.25">
      <c r="C420" s="21" t="s">
        <v>27</v>
      </c>
      <c r="D420" s="19">
        <f>SUMIFS(Sensitivities!$E$8:$E$1023,Sensitivities!$D$8:$D$1023,Delta_GIRR!$D$24,Sensitivities!$C$8:$C$1023,Delta_GIRR!G420)</f>
        <v>0.51556827165768504</v>
      </c>
      <c r="E420" s="19"/>
      <c r="F420" s="19"/>
      <c r="G420" s="19" t="str">
        <f>C420 &amp; ".Delta|GIRR|" &amp; C23 &amp; "|" &amp; C396</f>
        <v>CF546911893.Delta|GIRR|EUR|15 year</v>
      </c>
    </row>
    <row r="421" spans="3:7" hidden="1" outlineLevel="1" x14ac:dyDescent="0.25">
      <c r="C421" s="21" t="s">
        <v>28</v>
      </c>
      <c r="D421" s="19">
        <f>SUMIFS(Sensitivities!$E$8:$E$1023,Sensitivities!$D$8:$D$1023,Delta_GIRR!$D$24,Sensitivities!$C$8:$C$1023,Delta_GIRR!G421)</f>
        <v>1.0274091843484701</v>
      </c>
      <c r="E421" s="19"/>
      <c r="F421" s="19"/>
      <c r="G421" s="19" t="str">
        <f>C421 &amp; ".Delta|GIRR|" &amp; C23 &amp; "|" &amp; C396</f>
        <v>CF798421943.Delta|GIRR|EUR|15 year</v>
      </c>
    </row>
    <row r="422" spans="3:7" hidden="1" outlineLevel="1" x14ac:dyDescent="0.25">
      <c r="C422" s="21" t="s">
        <v>29</v>
      </c>
      <c r="D422" s="19">
        <f>SUMIFS(Sensitivities!$E$8:$E$1023,Sensitivities!$D$8:$D$1023,Delta_GIRR!$D$24,Sensitivities!$C$8:$C$1023,Delta_GIRR!G422)</f>
        <v>-2.0027430851769199</v>
      </c>
      <c r="E422" s="19"/>
      <c r="F422" s="19"/>
      <c r="G422" s="19" t="str">
        <f>C422 &amp; ".Delta|GIRR|" &amp; C23 &amp; "|" &amp; C396</f>
        <v>SWN651253389.Delta|GIRR|EUR|15 year</v>
      </c>
    </row>
    <row r="423" spans="3:7" hidden="1" outlineLevel="1" x14ac:dyDescent="0.25">
      <c r="C423" s="21" t="s">
        <v>31</v>
      </c>
      <c r="D423" s="19">
        <f>SUMIFS(Sensitivities!$E$8:$E$1023,Sensitivities!$D$8:$D$1023,Delta_GIRR!$D$24,Sensitivities!$C$8:$C$1023,Delta_GIRR!G423)</f>
        <v>0</v>
      </c>
      <c r="E423" s="19"/>
      <c r="F423" s="19"/>
      <c r="G423" s="19" t="str">
        <f>C423 &amp; ".Delta|GIRR|" &amp; C23 &amp; "|" &amp; C396</f>
        <v>FXF690057364.Delta|GIRR|EUR|15 year</v>
      </c>
    </row>
    <row r="424" spans="3:7" hidden="1" outlineLevel="1" x14ac:dyDescent="0.25">
      <c r="C424" s="21" t="s">
        <v>1142</v>
      </c>
      <c r="D424" s="19">
        <f>SUMIFS(Sensitivities!$E$8:$E$1023,Sensitivities!$D$8:$D$1023,Delta_GIRR!$D$24,Sensitivities!$C$8:$C$1023,Delta_GIRR!G424)</f>
        <v>0</v>
      </c>
      <c r="E424" s="19"/>
      <c r="F424" s="19"/>
      <c r="G424" s="19" t="str">
        <f>C424 &amp; ".Delta|GIRR|" &amp; C23 &amp; "|" &amp; C396</f>
        <v>FXF276314354.Delta|GIRR|EUR|15 year</v>
      </c>
    </row>
    <row r="425" spans="3:7" hidden="1" outlineLevel="1" x14ac:dyDescent="0.25">
      <c r="C425" s="21" t="s">
        <v>33</v>
      </c>
      <c r="D425" s="19">
        <f>SUMIFS(Sensitivities!$E$8:$E$1023,Sensitivities!$D$8:$D$1023,Delta_GIRR!$D$24,Sensitivities!$C$8:$C$1023,Delta_GIRR!G425)</f>
        <v>0</v>
      </c>
      <c r="E425" s="19"/>
      <c r="F425" s="19"/>
      <c r="G425" s="19" t="str">
        <f>C425 &amp; ".Delta|GIRR|" &amp; C23 &amp; "|" &amp; C396</f>
        <v>FXF811380623.Delta|GIRR|EUR|15 year</v>
      </c>
    </row>
    <row r="426" spans="3:7" hidden="1" outlineLevel="1" x14ac:dyDescent="0.25">
      <c r="C426" s="21" t="s">
        <v>34</v>
      </c>
      <c r="D426" s="19">
        <f>SUMIFS(Sensitivities!$E$8:$E$1023,Sensitivities!$D$8:$D$1023,Delta_GIRR!$D$24,Sensitivities!$C$8:$C$1023,Delta_GIRR!G426)</f>
        <v>0</v>
      </c>
      <c r="E426" s="19"/>
      <c r="F426" s="19"/>
      <c r="G426" s="19" t="str">
        <f>C426 &amp; ".Delta|GIRR|" &amp; C23 &amp; "|" &amp; C396</f>
        <v>FXF313102980.Delta|GIRR|EUR|15 year</v>
      </c>
    </row>
    <row r="427" spans="3:7" hidden="1" outlineLevel="1" x14ac:dyDescent="0.25">
      <c r="C427" s="21" t="s">
        <v>35</v>
      </c>
      <c r="D427" s="19">
        <f>SUMIFS(Sensitivities!$E$8:$E$1023,Sensitivities!$D$8:$D$1023,Delta_GIRR!$D$24,Sensitivities!$C$8:$C$1023,Delta_GIRR!G427)</f>
        <v>0</v>
      </c>
      <c r="E427" s="19"/>
      <c r="F427" s="19"/>
      <c r="G427" s="19" t="str">
        <f>C427 &amp; ".Delta|GIRR|" &amp; C23 &amp; "|" &amp; C396</f>
        <v>FXF168255439.Delta|GIRR|EUR|15 year</v>
      </c>
    </row>
    <row r="428" spans="3:7" hidden="1" outlineLevel="1" x14ac:dyDescent="0.25">
      <c r="C428" s="21" t="s">
        <v>36</v>
      </c>
      <c r="D428" s="19">
        <f>SUMIFS(Sensitivities!$E$8:$E$1023,Sensitivities!$D$8:$D$1023,Delta_GIRR!$D$24,Sensitivities!$C$8:$C$1023,Delta_GIRR!G428)</f>
        <v>0</v>
      </c>
      <c r="E428" s="19"/>
      <c r="F428" s="19"/>
      <c r="G428" s="19" t="str">
        <f>C428 &amp; ".Delta|GIRR|" &amp; C23 &amp; "|" &amp; C396</f>
        <v>FXF177155290.Delta|GIRR|EUR|15 year</v>
      </c>
    </row>
    <row r="429" spans="3:7" hidden="1" outlineLevel="1" x14ac:dyDescent="0.25">
      <c r="C429" s="21" t="s">
        <v>37</v>
      </c>
      <c r="D429" s="19">
        <f>SUMIFS(Sensitivities!$E$8:$E$1023,Sensitivities!$D$8:$D$1023,Delta_GIRR!$D$24,Sensitivities!$C$8:$C$1023,Delta_GIRR!G429)</f>
        <v>0</v>
      </c>
      <c r="E429" s="19"/>
      <c r="F429" s="19"/>
      <c r="G429" s="19" t="str">
        <f>C429 &amp; ".Delta|GIRR|" &amp; C23 &amp; "|" &amp; C396</f>
        <v>FXF598460264.Delta|GIRR|EUR|15 year</v>
      </c>
    </row>
    <row r="430" spans="3:7" hidden="1" outlineLevel="1" x14ac:dyDescent="0.25">
      <c r="C430" s="21" t="s">
        <v>38</v>
      </c>
      <c r="D430" s="19">
        <f>SUMIFS(Sensitivities!$E$8:$E$1023,Sensitivities!$D$8:$D$1023,Delta_GIRR!$D$24,Sensitivities!$C$8:$C$1023,Delta_GIRR!G430)</f>
        <v>0</v>
      </c>
      <c r="E430" s="19"/>
      <c r="F430" s="19"/>
      <c r="G430" s="19" t="str">
        <f>C430 &amp; ".Delta|GIRR|" &amp; C23 &amp; "|" &amp; C396</f>
        <v>FXO271821100.Delta|GIRR|EUR|15 year</v>
      </c>
    </row>
    <row r="431" spans="3:7" hidden="1" outlineLevel="1" x14ac:dyDescent="0.25">
      <c r="C431" s="21" t="s">
        <v>40</v>
      </c>
      <c r="D431" s="19">
        <f>SUMIFS(Sensitivities!$E$8:$E$1023,Sensitivities!$D$8:$D$1023,Delta_GIRR!$D$24,Sensitivities!$C$8:$C$1023,Delta_GIRR!G431)</f>
        <v>0</v>
      </c>
      <c r="E431" s="19"/>
      <c r="F431" s="19"/>
      <c r="G431" s="19" t="str">
        <f>C431 &amp; ".Delta|GIRR|" &amp; C23 &amp; "|" &amp; C396</f>
        <v>FXO136170122.Delta|GIRR|EUR|15 year</v>
      </c>
    </row>
    <row r="432" spans="3:7" hidden="1" outlineLevel="1" x14ac:dyDescent="0.25">
      <c r="C432" s="21" t="s">
        <v>1139</v>
      </c>
      <c r="D432" s="19">
        <f>SUMIFS(Sensitivities!$E$8:$E$1023,Sensitivities!$D$8:$D$1023,Delta_GIRR!$D$24,Sensitivities!$C$8:$C$1023,Delta_GIRR!G432)</f>
        <v>-4.0177110349759503E-3</v>
      </c>
      <c r="E432" s="19"/>
      <c r="F432" s="19"/>
      <c r="G432" s="19" t="str">
        <f>C432 &amp; ".Delta|GIRR|" &amp; C23 &amp; "|" &amp; C396</f>
        <v>FXO623149061.Delta|GIRR|EUR|15 year</v>
      </c>
    </row>
    <row r="433" spans="3:7" hidden="1" outlineLevel="1" x14ac:dyDescent="0.25">
      <c r="C433" s="21" t="s">
        <v>41</v>
      </c>
      <c r="D433" s="19">
        <f>SUMIFS(Sensitivities!$E$8:$E$1023,Sensitivities!$D$8:$D$1023,Delta_GIRR!$D$24,Sensitivities!$C$8:$C$1023,Delta_GIRR!G433)</f>
        <v>0</v>
      </c>
      <c r="E433" s="19"/>
      <c r="F433" s="19"/>
      <c r="G433" s="19" t="str">
        <f>C433 &amp; ".Delta|GIRR|" &amp; C23 &amp; "|" &amp; C396</f>
        <v>FXO676548755.Delta|GIRR|EUR|15 year</v>
      </c>
    </row>
    <row r="434" spans="3:7" hidden="1" outlineLevel="1" x14ac:dyDescent="0.25">
      <c r="C434" s="21" t="s">
        <v>42</v>
      </c>
      <c r="D434" s="19">
        <f>SUMIFS(Sensitivities!$E$8:$E$1023,Sensitivities!$D$8:$D$1023,Delta_GIRR!$D$24,Sensitivities!$C$8:$C$1023,Delta_GIRR!G434)</f>
        <v>0</v>
      </c>
      <c r="E434" s="19"/>
      <c r="F434" s="19"/>
      <c r="G434" s="19" t="str">
        <f>C434 &amp; ".Delta|GIRR|" &amp; C23 &amp; "|" &amp; C396</f>
        <v>FXO403688438.Delta|GIRR|EUR|15 year</v>
      </c>
    </row>
    <row r="435" spans="3:7" hidden="1" outlineLevel="1" x14ac:dyDescent="0.25">
      <c r="C435" s="21" t="s">
        <v>43</v>
      </c>
      <c r="D435" s="19">
        <f>SUMIFS(Sensitivities!$E$8:$E$1023,Sensitivities!$D$8:$D$1023,Delta_GIRR!$D$24,Sensitivities!$C$8:$C$1023,Delta_GIRR!G435)</f>
        <v>0.14436478522839</v>
      </c>
      <c r="E435" s="19"/>
      <c r="F435" s="19"/>
      <c r="G435" s="19" t="str">
        <f>C435 &amp; ".Delta|GIRR|" &amp; C23 &amp; "|" &amp; C396</f>
        <v>FXO302436425.Delta|GIRR|EUR|15 year</v>
      </c>
    </row>
    <row r="436" spans="3:7" hidden="1" outlineLevel="1" x14ac:dyDescent="0.25">
      <c r="C436" s="21" t="s">
        <v>44</v>
      </c>
      <c r="D436" s="19">
        <f>SUMIFS(Sensitivities!$E$8:$E$1023,Sensitivities!$D$8:$D$1023,Delta_GIRR!$D$24,Sensitivities!$C$8:$C$1023,Delta_GIRR!G436)</f>
        <v>0</v>
      </c>
      <c r="E436" s="19"/>
      <c r="F436" s="19"/>
      <c r="G436" s="19" t="str">
        <f>C436 &amp; ".Delta|GIRR|" &amp; C23 &amp; "|" &amp; C396</f>
        <v>FXO920656386.Delta|GIRR|EUR|15 year</v>
      </c>
    </row>
    <row r="437" spans="3:7" hidden="1" outlineLevel="1" x14ac:dyDescent="0.25">
      <c r="C437" s="21" t="s">
        <v>45</v>
      </c>
      <c r="D437" s="19">
        <f>SUMIFS(Sensitivities!$E$8:$E$1023,Sensitivities!$D$8:$D$1023,Delta_GIRR!$D$24,Sensitivities!$C$8:$C$1023,Delta_GIRR!G437)</f>
        <v>5.2620089263655198E-5</v>
      </c>
      <c r="E437" s="19"/>
      <c r="F437" s="19"/>
      <c r="G437" s="19" t="str">
        <f>C437 &amp; ".Delta|GIRR|" &amp; C23 &amp; "|" &amp; C396</f>
        <v>FXO931276392.Delta|GIRR|EUR|15 year</v>
      </c>
    </row>
    <row r="438" spans="3:7" hidden="1" outlineLevel="1" x14ac:dyDescent="0.25">
      <c r="C438" s="21" t="s">
        <v>46</v>
      </c>
      <c r="D438" s="19">
        <f>SUMIFS(Sensitivities!$E$8:$E$1023,Sensitivities!$D$8:$D$1023,Delta_GIRR!$D$24,Sensitivities!$C$8:$C$1023,Delta_GIRR!G438)</f>
        <v>0</v>
      </c>
      <c r="E438" s="19"/>
      <c r="F438" s="19"/>
      <c r="G438" s="19" t="str">
        <f>C438 &amp; ".Delta|GIRR|" &amp; C23 &amp; "|" &amp; C396</f>
        <v>PRDC295207601.Delta|GIRR|EUR|15 year</v>
      </c>
    </row>
    <row r="439" spans="3:7" hidden="1" outlineLevel="1" x14ac:dyDescent="0.25">
      <c r="C439" s="21" t="s">
        <v>48</v>
      </c>
      <c r="D439" s="19">
        <f>SUMIFS(Sensitivities!$E$8:$E$1023,Sensitivities!$D$8:$D$1023,Delta_GIRR!$D$24,Sensitivities!$C$8:$C$1023,Delta_GIRR!G439)</f>
        <v>0</v>
      </c>
      <c r="E439" s="19"/>
      <c r="F439" s="19"/>
      <c r="G439" s="19" t="str">
        <f>C439 &amp; ".Delta|GIRR|" &amp; C23 &amp; "|" &amp; C396</f>
        <v>PRDC172891670.Delta|GIRR|EUR|15 year</v>
      </c>
    </row>
    <row r="440" spans="3:7" hidden="1" outlineLevel="1" x14ac:dyDescent="0.25">
      <c r="C440" s="21" t="s">
        <v>49</v>
      </c>
      <c r="D440" s="19">
        <f>SUMIFS(Sensitivities!$E$8:$E$1023,Sensitivities!$D$8:$D$1023,Delta_GIRR!$D$24,Sensitivities!$C$8:$C$1023,Delta_GIRR!G440)</f>
        <v>0</v>
      </c>
      <c r="E440" s="19"/>
      <c r="F440" s="19"/>
      <c r="G440" s="19" t="str">
        <f>C440 &amp; ".Delta|GIRR|" &amp; C23 &amp; "|" &amp; C396</f>
        <v>PRDC666969162.Delta|GIRR|EUR|15 year</v>
      </c>
    </row>
    <row r="441" spans="3:7" hidden="1" outlineLevel="1" x14ac:dyDescent="0.25">
      <c r="C441" s="21" t="s">
        <v>50</v>
      </c>
      <c r="D441" s="19">
        <f>SUMIFS(Sensitivities!$E$8:$E$1023,Sensitivities!$D$8:$D$1023,Delta_GIRR!$D$24,Sensitivities!$C$8:$C$1023,Delta_GIRR!G441)</f>
        <v>0</v>
      </c>
      <c r="E441" s="19"/>
      <c r="F441" s="19"/>
      <c r="G441" s="19" t="str">
        <f>C441 &amp; ".Delta|GIRR|" &amp; C23 &amp; "|" &amp; C396</f>
        <v>PRDC591610726.Delta|GIRR|EUR|15 year</v>
      </c>
    </row>
    <row r="442" spans="3:7" hidden="1" outlineLevel="1" x14ac:dyDescent="0.25">
      <c r="C442" s="21" t="s">
        <v>51</v>
      </c>
      <c r="D442" s="19">
        <f>SUMIFS(Sensitivities!$E$8:$E$1023,Sensitivities!$D$8:$D$1023,Delta_GIRR!$D$24,Sensitivities!$C$8:$C$1023,Delta_GIRR!G442)</f>
        <v>0</v>
      </c>
      <c r="E442" s="19"/>
      <c r="F442" s="19"/>
      <c r="G442" s="19" t="str">
        <f>C442 &amp; ".Delta|GIRR|" &amp; C23 &amp; "|" &amp; C396</f>
        <v>PRDC213021841.Delta|GIRR|EUR|15 year</v>
      </c>
    </row>
    <row r="443" spans="3:7" hidden="1" outlineLevel="1" x14ac:dyDescent="0.25">
      <c r="C443" s="21" t="s">
        <v>52</v>
      </c>
      <c r="D443" s="19">
        <f>SUMIFS(Sensitivities!$E$8:$E$1023,Sensitivities!$D$8:$D$1023,Delta_GIRR!$D$24,Sensitivities!$C$8:$C$1023,Delta_GIRR!G443)</f>
        <v>5.2682480600196901E-8</v>
      </c>
      <c r="E443" s="19"/>
      <c r="F443" s="19"/>
      <c r="G443" s="19" t="str">
        <f>C443 &amp; ".Delta|GIRR|" &amp; C23 &amp; "|" &amp; C396</f>
        <v>RA211261264.Delta|GIRR|EUR|15 year</v>
      </c>
    </row>
    <row r="444" spans="3:7" hidden="1" outlineLevel="1" x14ac:dyDescent="0.25">
      <c r="C444" s="21" t="s">
        <v>54</v>
      </c>
      <c r="D444" s="19">
        <f>SUMIFS(Sensitivities!$E$8:$E$1023,Sensitivities!$D$8:$D$1023,Delta_GIRR!$D$24,Sensitivities!$C$8:$C$1023,Delta_GIRR!G444)</f>
        <v>0</v>
      </c>
      <c r="E444" s="19"/>
      <c r="F444" s="19"/>
      <c r="G444" s="19" t="str">
        <f>C444 &amp; ".Delta|GIRR|" &amp; C23 &amp; "|" &amp; C396</f>
        <v>RA511169792.Delta|GIRR|EUR|15 year</v>
      </c>
    </row>
    <row r="445" spans="3:7" hidden="1" outlineLevel="1" x14ac:dyDescent="0.25">
      <c r="C445" s="21" t="s">
        <v>1143</v>
      </c>
      <c r="D445" s="19">
        <f>SUMIFS(Sensitivities!$E$8:$E$1023,Sensitivities!$D$8:$D$1023,Delta_GIRR!$D$24,Sensitivities!$C$8:$C$1023,Delta_GIRR!G445)</f>
        <v>0</v>
      </c>
      <c r="E445" s="19"/>
      <c r="F445" s="19"/>
      <c r="G445" s="19" t="str">
        <f>C445 &amp; ".Delta|GIRR|" &amp; C23 &amp; "|" &amp; C396</f>
        <v>RA844378540.Delta|GIRR|EUR|15 year</v>
      </c>
    </row>
    <row r="446" spans="3:7" hidden="1" outlineLevel="1" x14ac:dyDescent="0.25">
      <c r="C446" s="21" t="s">
        <v>55</v>
      </c>
      <c r="D446" s="19">
        <f>SUMIFS(Sensitivities!$E$8:$E$1023,Sensitivities!$D$8:$D$1023,Delta_GIRR!$D$24,Sensitivities!$C$8:$C$1023,Delta_GIRR!G446)</f>
        <v>0</v>
      </c>
      <c r="E446" s="19"/>
      <c r="F446" s="19"/>
      <c r="G446" s="19" t="str">
        <f>C446 &amp; ".Delta|GIRR|" &amp; C23 &amp; "|" &amp; C396</f>
        <v>RA488554347.Delta|GIRR|EUR|15 year</v>
      </c>
    </row>
    <row r="447" spans="3:7" hidden="1" outlineLevel="1" x14ac:dyDescent="0.25">
      <c r="C447" s="21" t="s">
        <v>56</v>
      </c>
      <c r="D447" s="19">
        <f>SUMIFS(Sensitivities!$E$8:$E$1023,Sensitivities!$D$8:$D$1023,Delta_GIRR!$D$24,Sensitivities!$C$8:$C$1023,Delta_GIRR!G447)</f>
        <v>0</v>
      </c>
      <c r="E447" s="19"/>
      <c r="F447" s="19"/>
      <c r="G447" s="19" t="str">
        <f>C447 &amp; ".Delta|GIRR|" &amp; C23 &amp; "|" &amp; C396</f>
        <v>RA899728209.Delta|GIRR|EUR|15 year</v>
      </c>
    </row>
    <row r="448" spans="3:7" hidden="1" outlineLevel="1" x14ac:dyDescent="0.25"/>
    <row r="449" spans="3:7" collapsed="1" x14ac:dyDescent="0.25">
      <c r="C449" s="106" t="s">
        <v>1136</v>
      </c>
      <c r="D449" s="102">
        <f>SUM(D451:D500)</f>
        <v>6.2760817365834498</v>
      </c>
      <c r="E449" s="103">
        <f>VLOOKUP(C449,$G$10:$H$19,2,FALSE)</f>
        <v>7.7781745930520221E-3</v>
      </c>
      <c r="F449" s="105">
        <f>D449*E449</f>
        <v>4.8816459507411203E-2</v>
      </c>
    </row>
    <row r="450" spans="3:7" hidden="1" outlineLevel="1" x14ac:dyDescent="0.25">
      <c r="C450" s="40" t="s">
        <v>1138</v>
      </c>
      <c r="D450" s="101" t="s">
        <v>116</v>
      </c>
      <c r="E450" s="101" t="s">
        <v>66</v>
      </c>
      <c r="F450" s="101" t="s">
        <v>68</v>
      </c>
      <c r="G450" s="39" t="s">
        <v>57</v>
      </c>
    </row>
    <row r="451" spans="3:7" hidden="1" outlineLevel="1" x14ac:dyDescent="0.25">
      <c r="C451" s="42" t="s">
        <v>3</v>
      </c>
      <c r="D451" s="38">
        <f>SUMIFS(Sensitivities!$E$8:$E$1023,Sensitivities!$D$8:$D$1023,Delta_GIRR!$D$24,Sensitivities!$C$8:$C$1023,Delta_GIRR!G451)</f>
        <v>0</v>
      </c>
      <c r="E451" s="38"/>
      <c r="F451" s="38"/>
      <c r="G451" s="38" t="str">
        <f>C451 &amp; ".Delta|GIRR|" &amp; C23 &amp; "|" &amp; C449</f>
        <v>FRA791220419.Delta|GIRR|EUR|20 year</v>
      </c>
    </row>
    <row r="452" spans="3:7" hidden="1" outlineLevel="1" x14ac:dyDescent="0.25">
      <c r="C452" s="21" t="s">
        <v>5</v>
      </c>
      <c r="D452" s="19">
        <f>SUMIFS(Sensitivities!$E$8:$E$1023,Sensitivities!$D$8:$D$1023,Delta_GIRR!$D$24,Sensitivities!$C$8:$C$1023,Delta_GIRR!G452)</f>
        <v>0</v>
      </c>
      <c r="E452" s="19"/>
      <c r="F452" s="19"/>
      <c r="G452" s="19" t="str">
        <f>C452 &amp; ".Delta|GIRR|" &amp; C23 &amp; "|" &amp; C449</f>
        <v>FRA983936126.Delta|GIRR|EUR|20 year</v>
      </c>
    </row>
    <row r="453" spans="3:7" hidden="1" outlineLevel="1" x14ac:dyDescent="0.25">
      <c r="C453" s="21" t="s">
        <v>6</v>
      </c>
      <c r="D453" s="19">
        <f>SUMIFS(Sensitivities!$E$8:$E$1023,Sensitivities!$D$8:$D$1023,Delta_GIRR!$D$24,Sensitivities!$C$8:$C$1023,Delta_GIRR!G453)</f>
        <v>0</v>
      </c>
      <c r="E453" s="19"/>
      <c r="F453" s="19"/>
      <c r="G453" s="19" t="str">
        <f>C453 &amp; ".Delta|GIRR|" &amp; C23 &amp; "|" &amp; C449</f>
        <v>FRA592133890.Delta|GIRR|EUR|20 year</v>
      </c>
    </row>
    <row r="454" spans="3:7" hidden="1" outlineLevel="1" x14ac:dyDescent="0.25">
      <c r="C454" s="21" t="s">
        <v>7</v>
      </c>
      <c r="D454" s="19">
        <f>SUMIFS(Sensitivities!$E$8:$E$1023,Sensitivities!$D$8:$D$1023,Delta_GIRR!$D$24,Sensitivities!$C$8:$C$1023,Delta_GIRR!G454)</f>
        <v>0</v>
      </c>
      <c r="E454" s="19"/>
      <c r="F454" s="19"/>
      <c r="G454" s="19" t="str">
        <f>C454 &amp; ".Delta|GIRR|" &amp; C23 &amp; "|" &amp; C449</f>
        <v>FRA554616290.Delta|GIRR|EUR|20 year</v>
      </c>
    </row>
    <row r="455" spans="3:7" hidden="1" outlineLevel="1" x14ac:dyDescent="0.25">
      <c r="C455" s="21" t="s">
        <v>8</v>
      </c>
      <c r="D455" s="19">
        <f>SUMIFS(Sensitivities!$E$8:$E$1023,Sensitivities!$D$8:$D$1023,Delta_GIRR!$D$24,Sensitivities!$C$8:$C$1023,Delta_GIRR!G455)</f>
        <v>0</v>
      </c>
      <c r="E455" s="19"/>
      <c r="F455" s="19"/>
      <c r="G455" s="19" t="str">
        <f>C455 &amp; ".Delta|GIRR|" &amp; C23 &amp; "|" &amp; C449</f>
        <v>FRA822851518.Delta|GIRR|EUR|20 year</v>
      </c>
    </row>
    <row r="456" spans="3:7" hidden="1" outlineLevel="1" x14ac:dyDescent="0.25">
      <c r="C456" s="21" t="s">
        <v>1140</v>
      </c>
      <c r="D456" s="19">
        <f>SUMIFS(Sensitivities!$E$8:$E$1023,Sensitivities!$D$8:$D$1023,Delta_GIRR!$D$24,Sensitivities!$C$8:$C$1023,Delta_GIRR!G456)</f>
        <v>0</v>
      </c>
      <c r="E456" s="19"/>
      <c r="F456" s="19"/>
      <c r="G456" s="19" t="str">
        <f>C456 &amp; ".Delta|GIRR|" &amp; C23 &amp; "|" &amp; C449</f>
        <v>FRA101797833.Delta|GIRR|EUR|20 year</v>
      </c>
    </row>
    <row r="457" spans="3:7" hidden="1" outlineLevel="1" x14ac:dyDescent="0.25">
      <c r="C457" s="21" t="s">
        <v>9</v>
      </c>
      <c r="D457" s="19">
        <f>SUMIFS(Sensitivities!$E$8:$E$1023,Sensitivities!$D$8:$D$1023,Delta_GIRR!$D$24,Sensitivities!$C$8:$C$1023,Delta_GIRR!G457)</f>
        <v>0</v>
      </c>
      <c r="E457" s="19"/>
      <c r="F457" s="19"/>
      <c r="G457" s="19" t="str">
        <f>C457 &amp; ".Delta|GIRR|" &amp; C23 &amp; "|" &amp; C449</f>
        <v>IRS190841856.Delta|GIRR|EUR|20 year</v>
      </c>
    </row>
    <row r="458" spans="3:7" hidden="1" outlineLevel="1" x14ac:dyDescent="0.25">
      <c r="C458" s="21" t="s">
        <v>11</v>
      </c>
      <c r="D458" s="19">
        <f>SUMIFS(Sensitivities!$E$8:$E$1023,Sensitivities!$D$8:$D$1023,Delta_GIRR!$D$24,Sensitivities!$C$8:$C$1023,Delta_GIRR!G458)</f>
        <v>0</v>
      </c>
      <c r="E458" s="19"/>
      <c r="F458" s="19"/>
      <c r="G458" s="19" t="str">
        <f>C458 &amp; ".Delta|GIRR|" &amp; C23 &amp; "|" &amp; C449</f>
        <v>IRS399330126.Delta|GIRR|EUR|20 year</v>
      </c>
    </row>
    <row r="459" spans="3:7" hidden="1" outlineLevel="1" x14ac:dyDescent="0.25">
      <c r="C459" s="21" t="s">
        <v>12</v>
      </c>
      <c r="D459" s="19">
        <f>SUMIFS(Sensitivities!$E$8:$E$1023,Sensitivities!$D$8:$D$1023,Delta_GIRR!$D$24,Sensitivities!$C$8:$C$1023,Delta_GIRR!G459)</f>
        <v>0</v>
      </c>
      <c r="E459" s="19"/>
      <c r="F459" s="19"/>
      <c r="G459" s="19" t="str">
        <f>C459 &amp; ".Delta|GIRR|" &amp; C23 &amp; "|" &amp; C449</f>
        <v>IRS233250637.Delta|GIRR|EUR|20 year</v>
      </c>
    </row>
    <row r="460" spans="3:7" hidden="1" outlineLevel="1" x14ac:dyDescent="0.25">
      <c r="C460" s="21" t="s">
        <v>13</v>
      </c>
      <c r="D460" s="19">
        <f>SUMIFS(Sensitivities!$E$8:$E$1023,Sensitivities!$D$8:$D$1023,Delta_GIRR!$D$24,Sensitivities!$C$8:$C$1023,Delta_GIRR!G460)</f>
        <v>-4.5474735088646399E-11</v>
      </c>
      <c r="E460" s="19"/>
      <c r="F460" s="19"/>
      <c r="G460" s="19" t="str">
        <f>C460 &amp; ".Delta|GIRR|" &amp; C23 &amp; "|" &amp; C449</f>
        <v>CS768096133.Delta|GIRR|EUR|20 year</v>
      </c>
    </row>
    <row r="461" spans="3:7" hidden="1" outlineLevel="1" x14ac:dyDescent="0.25">
      <c r="C461" s="21" t="s">
        <v>15</v>
      </c>
      <c r="D461" s="19">
        <f>SUMIFS(Sensitivities!$E$8:$E$1023,Sensitivities!$D$8:$D$1023,Delta_GIRR!$D$24,Sensitivities!$C$8:$C$1023,Delta_GIRR!G461)</f>
        <v>0</v>
      </c>
      <c r="E461" s="19"/>
      <c r="F461" s="19"/>
      <c r="G461" s="19" t="str">
        <f>C461 &amp; ".Delta|GIRR|" &amp; C23 &amp; "|" &amp; C449</f>
        <v>CS561670611.Delta|GIRR|EUR|20 year</v>
      </c>
    </row>
    <row r="462" spans="3:7" hidden="1" outlineLevel="1" x14ac:dyDescent="0.25">
      <c r="C462" s="21" t="s">
        <v>16</v>
      </c>
      <c r="D462" s="19">
        <f>SUMIFS(Sensitivities!$E$8:$E$1023,Sensitivities!$D$8:$D$1023,Delta_GIRR!$D$24,Sensitivities!$C$8:$C$1023,Delta_GIRR!G462)</f>
        <v>0</v>
      </c>
      <c r="E462" s="19"/>
      <c r="F462" s="19"/>
      <c r="G462" s="19" t="str">
        <f>C462 &amp; ".Delta|GIRR|" &amp; C23 &amp; "|" &amp; C449</f>
        <v>CS931854092.Delta|GIRR|EUR|20 year</v>
      </c>
    </row>
    <row r="463" spans="3:7" hidden="1" outlineLevel="1" x14ac:dyDescent="0.25">
      <c r="C463" s="21" t="s">
        <v>17</v>
      </c>
      <c r="D463" s="19">
        <f>SUMIFS(Sensitivities!$E$8:$E$1023,Sensitivities!$D$8:$D$1023,Delta_GIRR!$D$24,Sensitivities!$C$8:$C$1023,Delta_GIRR!G463)</f>
        <v>0</v>
      </c>
      <c r="E463" s="19"/>
      <c r="F463" s="19"/>
      <c r="G463" s="19" t="str">
        <f>C463 &amp; ".Delta|GIRR|" &amp; C23 &amp; "|" &amp; C449</f>
        <v>IRS307262619.Delta|GIRR|EUR|20 year</v>
      </c>
    </row>
    <row r="464" spans="3:7" hidden="1" outlineLevel="1" x14ac:dyDescent="0.25">
      <c r="C464" s="21" t="s">
        <v>18</v>
      </c>
      <c r="D464" s="19">
        <f>SUMIFS(Sensitivities!$E$8:$E$1023,Sensitivities!$D$8:$D$1023,Delta_GIRR!$D$24,Sensitivities!$C$8:$C$1023,Delta_GIRR!G464)</f>
        <v>0</v>
      </c>
      <c r="E464" s="19"/>
      <c r="F464" s="19"/>
      <c r="G464" s="19" t="str">
        <f>C464 &amp; ".Delta|GIRR|" &amp; C23 &amp; "|" &amp; C449</f>
        <v>IRS686490893.Delta|GIRR|EUR|20 year</v>
      </c>
    </row>
    <row r="465" spans="3:7" hidden="1" outlineLevel="1" x14ac:dyDescent="0.25">
      <c r="C465" s="21" t="s">
        <v>19</v>
      </c>
      <c r="D465" s="19">
        <f>SUMIFS(Sensitivities!$E$8:$E$1023,Sensitivities!$D$8:$D$1023,Delta_GIRR!$D$24,Sensitivities!$C$8:$C$1023,Delta_GIRR!G465)</f>
        <v>0</v>
      </c>
      <c r="E465" s="19"/>
      <c r="F465" s="19"/>
      <c r="G465" s="19" t="str">
        <f>C465 &amp; ".Delta|GIRR|" &amp; C23 &amp; "|" &amp; C449</f>
        <v>IRS682313805.Delta|GIRR|EUR|20 year</v>
      </c>
    </row>
    <row r="466" spans="3:7" hidden="1" outlineLevel="1" x14ac:dyDescent="0.25">
      <c r="C466" s="21" t="s">
        <v>20</v>
      </c>
      <c r="D466" s="19">
        <f>SUMIFS(Sensitivities!$E$8:$E$1023,Sensitivities!$D$8:$D$1023,Delta_GIRR!$D$24,Sensitivities!$C$8:$C$1023,Delta_GIRR!G466)</f>
        <v>0</v>
      </c>
      <c r="E466" s="19"/>
      <c r="F466" s="19"/>
      <c r="G466" s="19" t="str">
        <f>C466 &amp; ".Delta|GIRR|" &amp; C23 &amp; "|" &amp; C449</f>
        <v>IRS545554400.Delta|GIRR|EUR|20 year</v>
      </c>
    </row>
    <row r="467" spans="3:7" hidden="1" outlineLevel="1" x14ac:dyDescent="0.25">
      <c r="C467" s="21" t="s">
        <v>21</v>
      </c>
      <c r="D467" s="19">
        <f>SUMIFS(Sensitivities!$E$8:$E$1023,Sensitivities!$D$8:$D$1023,Delta_GIRR!$D$24,Sensitivities!$C$8:$C$1023,Delta_GIRR!G467)</f>
        <v>-1.60753188538365E-8</v>
      </c>
      <c r="E467" s="19"/>
      <c r="F467" s="19"/>
      <c r="G467" s="19" t="str">
        <f>C467 &amp; ".Delta|GIRR|" &amp; C23 &amp; "|" &amp; C449</f>
        <v>CS821810096.Delta|GIRR|EUR|20 year</v>
      </c>
    </row>
    <row r="468" spans="3:7" hidden="1" outlineLevel="1" x14ac:dyDescent="0.25">
      <c r="C468" s="21" t="s">
        <v>22</v>
      </c>
      <c r="D468" s="19">
        <f>SUMIFS(Sensitivities!$E$8:$E$1023,Sensitivities!$D$8:$D$1023,Delta_GIRR!$D$24,Sensitivities!$C$8:$C$1023,Delta_GIRR!G468)</f>
        <v>0</v>
      </c>
      <c r="E468" s="19"/>
      <c r="F468" s="19"/>
      <c r="G468" s="19" t="str">
        <f>C468 &amp; ".Delta|GIRR|" &amp; C23 &amp; "|" &amp; C449</f>
        <v>CF832287444.Delta|GIRR|EUR|20 year</v>
      </c>
    </row>
    <row r="469" spans="3:7" hidden="1" outlineLevel="1" x14ac:dyDescent="0.25">
      <c r="C469" s="21" t="s">
        <v>1141</v>
      </c>
      <c r="D469" s="19">
        <f>SUMIFS(Sensitivities!$E$8:$E$1023,Sensitivities!$D$8:$D$1023,Delta_GIRR!$D$24,Sensitivities!$C$8:$C$1023,Delta_GIRR!G469)</f>
        <v>0</v>
      </c>
      <c r="E469" s="19"/>
      <c r="F469" s="19"/>
      <c r="G469" s="19" t="str">
        <f>C469 &amp; ".Delta|GIRR|" &amp; C23 &amp; "|" &amp; C449</f>
        <v>CF505971413.Delta|GIRR|EUR|20 year</v>
      </c>
    </row>
    <row r="470" spans="3:7" hidden="1" outlineLevel="1" x14ac:dyDescent="0.25">
      <c r="C470" s="21" t="s">
        <v>24</v>
      </c>
      <c r="D470" s="19">
        <f>SUMIFS(Sensitivities!$E$8:$E$1023,Sensitivities!$D$8:$D$1023,Delta_GIRR!$D$24,Sensitivities!$C$8:$C$1023,Delta_GIRR!G470)</f>
        <v>0</v>
      </c>
      <c r="E470" s="19"/>
      <c r="F470" s="19"/>
      <c r="G470" s="19" t="str">
        <f>C470 &amp; ".Delta|GIRR|" &amp; C23 &amp; "|" &amp; C449</f>
        <v>CF670766805.Delta|GIRR|EUR|20 year</v>
      </c>
    </row>
    <row r="471" spans="3:7" hidden="1" outlineLevel="1" x14ac:dyDescent="0.25">
      <c r="C471" s="21" t="s">
        <v>25</v>
      </c>
      <c r="D471" s="19">
        <f>SUMIFS(Sensitivities!$E$8:$E$1023,Sensitivities!$D$8:$D$1023,Delta_GIRR!$D$24,Sensitivities!$C$8:$C$1023,Delta_GIRR!G471)</f>
        <v>1.0660413281016199E-4</v>
      </c>
      <c r="E471" s="19"/>
      <c r="F471" s="19"/>
      <c r="G471" s="19" t="str">
        <f>C471 &amp; ".Delta|GIRR|" &amp; C23 &amp; "|" &amp; C449</f>
        <v>CF558972956.Delta|GIRR|EUR|20 year</v>
      </c>
    </row>
    <row r="472" spans="3:7" hidden="1" outlineLevel="1" x14ac:dyDescent="0.25">
      <c r="C472" s="21" t="s">
        <v>26</v>
      </c>
      <c r="D472" s="19">
        <f>SUMIFS(Sensitivities!$E$8:$E$1023,Sensitivities!$D$8:$D$1023,Delta_GIRR!$D$24,Sensitivities!$C$8:$C$1023,Delta_GIRR!G472)</f>
        <v>0</v>
      </c>
      <c r="E472" s="19"/>
      <c r="F472" s="19"/>
      <c r="G472" s="19" t="str">
        <f>C472 &amp; ".Delta|GIRR|" &amp; C23 &amp; "|" &amp; C449</f>
        <v>CF994071627.Delta|GIRR|EUR|20 year</v>
      </c>
    </row>
    <row r="473" spans="3:7" hidden="1" outlineLevel="1" x14ac:dyDescent="0.25">
      <c r="C473" s="21" t="s">
        <v>27</v>
      </c>
      <c r="D473" s="19">
        <f>SUMIFS(Sensitivities!$E$8:$E$1023,Sensitivities!$D$8:$D$1023,Delta_GIRR!$D$24,Sensitivities!$C$8:$C$1023,Delta_GIRR!G473)</f>
        <v>0.44546913777594499</v>
      </c>
      <c r="E473" s="19"/>
      <c r="F473" s="19"/>
      <c r="G473" s="19" t="str">
        <f>C473 &amp; ".Delta|GIRR|" &amp; C23 &amp; "|" &amp; C449</f>
        <v>CF546911893.Delta|GIRR|EUR|20 year</v>
      </c>
    </row>
    <row r="474" spans="3:7" hidden="1" outlineLevel="1" x14ac:dyDescent="0.25">
      <c r="C474" s="21" t="s">
        <v>28</v>
      </c>
      <c r="D474" s="19">
        <f>SUMIFS(Sensitivities!$E$8:$E$1023,Sensitivities!$D$8:$D$1023,Delta_GIRR!$D$24,Sensitivities!$C$8:$C$1023,Delta_GIRR!G474)</f>
        <v>2.1764301550319899E-3</v>
      </c>
      <c r="E474" s="19"/>
      <c r="F474" s="19"/>
      <c r="G474" s="19" t="str">
        <f>C474 &amp; ".Delta|GIRR|" &amp; C23 &amp; "|" &amp; C449</f>
        <v>CF798421943.Delta|GIRR|EUR|20 year</v>
      </c>
    </row>
    <row r="475" spans="3:7" hidden="1" outlineLevel="1" x14ac:dyDescent="0.25">
      <c r="C475" s="21" t="s">
        <v>29</v>
      </c>
      <c r="D475" s="19">
        <f>SUMIFS(Sensitivities!$E$8:$E$1023,Sensitivities!$D$8:$D$1023,Delta_GIRR!$D$24,Sensitivities!$C$8:$C$1023,Delta_GIRR!G475)</f>
        <v>5.8283297606976703</v>
      </c>
      <c r="E475" s="19"/>
      <c r="F475" s="19"/>
      <c r="G475" s="19" t="str">
        <f>C475 &amp; ".Delta|GIRR|" &amp; C23 &amp; "|" &amp; C449</f>
        <v>SWN651253389.Delta|GIRR|EUR|20 year</v>
      </c>
    </row>
    <row r="476" spans="3:7" hidden="1" outlineLevel="1" x14ac:dyDescent="0.25">
      <c r="C476" s="21" t="s">
        <v>31</v>
      </c>
      <c r="D476" s="19">
        <f>SUMIFS(Sensitivities!$E$8:$E$1023,Sensitivities!$D$8:$D$1023,Delta_GIRR!$D$24,Sensitivities!$C$8:$C$1023,Delta_GIRR!G476)</f>
        <v>0</v>
      </c>
      <c r="E476" s="19"/>
      <c r="F476" s="19"/>
      <c r="G476" s="19" t="str">
        <f>C476 &amp; ".Delta|GIRR|" &amp; C23 &amp; "|" &amp; C449</f>
        <v>FXF690057364.Delta|GIRR|EUR|20 year</v>
      </c>
    </row>
    <row r="477" spans="3:7" hidden="1" outlineLevel="1" x14ac:dyDescent="0.25">
      <c r="C477" s="21" t="s">
        <v>1142</v>
      </c>
      <c r="D477" s="19">
        <f>SUMIFS(Sensitivities!$E$8:$E$1023,Sensitivities!$D$8:$D$1023,Delta_GIRR!$D$24,Sensitivities!$C$8:$C$1023,Delta_GIRR!G477)</f>
        <v>0</v>
      </c>
      <c r="E477" s="19"/>
      <c r="F477" s="19"/>
      <c r="G477" s="19" t="str">
        <f>C477 &amp; ".Delta|GIRR|" &amp; C23 &amp; "|" &amp; C449</f>
        <v>FXF276314354.Delta|GIRR|EUR|20 year</v>
      </c>
    </row>
    <row r="478" spans="3:7" hidden="1" outlineLevel="1" x14ac:dyDescent="0.25">
      <c r="C478" s="21" t="s">
        <v>33</v>
      </c>
      <c r="D478" s="19">
        <f>SUMIFS(Sensitivities!$E$8:$E$1023,Sensitivities!$D$8:$D$1023,Delta_GIRR!$D$24,Sensitivities!$C$8:$C$1023,Delta_GIRR!G478)</f>
        <v>0</v>
      </c>
      <c r="E478" s="19"/>
      <c r="F478" s="19"/>
      <c r="G478" s="19" t="str">
        <f>C478 &amp; ".Delta|GIRR|" &amp; C23 &amp; "|" &amp; C449</f>
        <v>FXF811380623.Delta|GIRR|EUR|20 year</v>
      </c>
    </row>
    <row r="479" spans="3:7" hidden="1" outlineLevel="1" x14ac:dyDescent="0.25">
      <c r="C479" s="21" t="s">
        <v>34</v>
      </c>
      <c r="D479" s="19">
        <f>SUMIFS(Sensitivities!$E$8:$E$1023,Sensitivities!$D$8:$D$1023,Delta_GIRR!$D$24,Sensitivities!$C$8:$C$1023,Delta_GIRR!G479)</f>
        <v>0</v>
      </c>
      <c r="E479" s="19"/>
      <c r="F479" s="19"/>
      <c r="G479" s="19" t="str">
        <f>C479 &amp; ".Delta|GIRR|" &amp; C23 &amp; "|" &amp; C449</f>
        <v>FXF313102980.Delta|GIRR|EUR|20 year</v>
      </c>
    </row>
    <row r="480" spans="3:7" hidden="1" outlineLevel="1" x14ac:dyDescent="0.25">
      <c r="C480" s="21" t="s">
        <v>35</v>
      </c>
      <c r="D480" s="19">
        <f>SUMIFS(Sensitivities!$E$8:$E$1023,Sensitivities!$D$8:$D$1023,Delta_GIRR!$D$24,Sensitivities!$C$8:$C$1023,Delta_GIRR!G480)</f>
        <v>0</v>
      </c>
      <c r="E480" s="19"/>
      <c r="F480" s="19"/>
      <c r="G480" s="19" t="str">
        <f>C480 &amp; ".Delta|GIRR|" &amp; C23 &amp; "|" &amp; C449</f>
        <v>FXF168255439.Delta|GIRR|EUR|20 year</v>
      </c>
    </row>
    <row r="481" spans="3:7" hidden="1" outlineLevel="1" x14ac:dyDescent="0.25">
      <c r="C481" s="21" t="s">
        <v>36</v>
      </c>
      <c r="D481" s="19">
        <f>SUMIFS(Sensitivities!$E$8:$E$1023,Sensitivities!$D$8:$D$1023,Delta_GIRR!$D$24,Sensitivities!$C$8:$C$1023,Delta_GIRR!G481)</f>
        <v>0</v>
      </c>
      <c r="E481" s="19"/>
      <c r="F481" s="19"/>
      <c r="G481" s="19" t="str">
        <f>C481 &amp; ".Delta|GIRR|" &amp; C23 &amp; "|" &amp; C449</f>
        <v>FXF177155290.Delta|GIRR|EUR|20 year</v>
      </c>
    </row>
    <row r="482" spans="3:7" hidden="1" outlineLevel="1" x14ac:dyDescent="0.25">
      <c r="C482" s="21" t="s">
        <v>37</v>
      </c>
      <c r="D482" s="19">
        <f>SUMIFS(Sensitivities!$E$8:$E$1023,Sensitivities!$D$8:$D$1023,Delta_GIRR!$D$24,Sensitivities!$C$8:$C$1023,Delta_GIRR!G482)</f>
        <v>0</v>
      </c>
      <c r="E482" s="19"/>
      <c r="F482" s="19"/>
      <c r="G482" s="19" t="str">
        <f>C482 &amp; ".Delta|GIRR|" &amp; C23 &amp; "|" &amp; C449</f>
        <v>FXF598460264.Delta|GIRR|EUR|20 year</v>
      </c>
    </row>
    <row r="483" spans="3:7" hidden="1" outlineLevel="1" x14ac:dyDescent="0.25">
      <c r="C483" s="21" t="s">
        <v>38</v>
      </c>
      <c r="D483" s="19">
        <f>SUMIFS(Sensitivities!$E$8:$E$1023,Sensitivities!$D$8:$D$1023,Delta_GIRR!$D$24,Sensitivities!$C$8:$C$1023,Delta_GIRR!G483)</f>
        <v>0</v>
      </c>
      <c r="E483" s="19"/>
      <c r="F483" s="19"/>
      <c r="G483" s="19" t="str">
        <f>C483 &amp; ".Delta|GIRR|" &amp; C23 &amp; "|" &amp; C449</f>
        <v>FXO271821100.Delta|GIRR|EUR|20 year</v>
      </c>
    </row>
    <row r="484" spans="3:7" hidden="1" outlineLevel="1" x14ac:dyDescent="0.25">
      <c r="C484" s="21" t="s">
        <v>40</v>
      </c>
      <c r="D484" s="19">
        <f>SUMIFS(Sensitivities!$E$8:$E$1023,Sensitivities!$D$8:$D$1023,Delta_GIRR!$D$24,Sensitivities!$C$8:$C$1023,Delta_GIRR!G484)</f>
        <v>0</v>
      </c>
      <c r="E484" s="19"/>
      <c r="F484" s="19"/>
      <c r="G484" s="19" t="str">
        <f>C484 &amp; ".Delta|GIRR|" &amp; C23 &amp; "|" &amp; C449</f>
        <v>FXO136170122.Delta|GIRR|EUR|20 year</v>
      </c>
    </row>
    <row r="485" spans="3:7" hidden="1" outlineLevel="1" x14ac:dyDescent="0.25">
      <c r="C485" s="21" t="s">
        <v>1139</v>
      </c>
      <c r="D485" s="19">
        <f>SUMIFS(Sensitivities!$E$8:$E$1023,Sensitivities!$D$8:$D$1023,Delta_GIRR!$D$24,Sensitivities!$C$8:$C$1023,Delta_GIRR!G485)</f>
        <v>0</v>
      </c>
      <c r="E485" s="19"/>
      <c r="F485" s="19"/>
      <c r="G485" s="19" t="str">
        <f>C485 &amp; ".Delta|GIRR|" &amp; C23 &amp; "|" &amp; C449</f>
        <v>FXO623149061.Delta|GIRR|EUR|20 year</v>
      </c>
    </row>
    <row r="486" spans="3:7" hidden="1" outlineLevel="1" x14ac:dyDescent="0.25">
      <c r="C486" s="21" t="s">
        <v>41</v>
      </c>
      <c r="D486" s="19">
        <f>SUMIFS(Sensitivities!$E$8:$E$1023,Sensitivities!$D$8:$D$1023,Delta_GIRR!$D$24,Sensitivities!$C$8:$C$1023,Delta_GIRR!G486)</f>
        <v>0</v>
      </c>
      <c r="E486" s="19"/>
      <c r="F486" s="19"/>
      <c r="G486" s="19" t="str">
        <f>C486 &amp; ".Delta|GIRR|" &amp; C23 &amp; "|" &amp; C449</f>
        <v>FXO676548755.Delta|GIRR|EUR|20 year</v>
      </c>
    </row>
    <row r="487" spans="3:7" hidden="1" outlineLevel="1" x14ac:dyDescent="0.25">
      <c r="C487" s="21" t="s">
        <v>42</v>
      </c>
      <c r="D487" s="19">
        <f>SUMIFS(Sensitivities!$E$8:$E$1023,Sensitivities!$D$8:$D$1023,Delta_GIRR!$D$24,Sensitivities!$C$8:$C$1023,Delta_GIRR!G487)</f>
        <v>0</v>
      </c>
      <c r="E487" s="19"/>
      <c r="F487" s="19"/>
      <c r="G487" s="19" t="str">
        <f>C487 &amp; ".Delta|GIRR|" &amp; C23 &amp; "|" &amp; C449</f>
        <v>FXO403688438.Delta|GIRR|EUR|20 year</v>
      </c>
    </row>
    <row r="488" spans="3:7" hidden="1" outlineLevel="1" x14ac:dyDescent="0.25">
      <c r="C488" s="21" t="s">
        <v>43</v>
      </c>
      <c r="D488" s="19">
        <f>SUMIFS(Sensitivities!$E$8:$E$1023,Sensitivities!$D$8:$D$1023,Delta_GIRR!$D$24,Sensitivities!$C$8:$C$1023,Delta_GIRR!G488)</f>
        <v>0</v>
      </c>
      <c r="E488" s="19"/>
      <c r="F488" s="19"/>
      <c r="G488" s="19" t="str">
        <f>C488 &amp; ".Delta|GIRR|" &amp; C23 &amp; "|" &amp; C449</f>
        <v>FXO302436425.Delta|GIRR|EUR|20 year</v>
      </c>
    </row>
    <row r="489" spans="3:7" hidden="1" outlineLevel="1" x14ac:dyDescent="0.25">
      <c r="C489" s="21" t="s">
        <v>44</v>
      </c>
      <c r="D489" s="19">
        <f>SUMIFS(Sensitivities!$E$8:$E$1023,Sensitivities!$D$8:$D$1023,Delta_GIRR!$D$24,Sensitivities!$C$8:$C$1023,Delta_GIRR!G489)</f>
        <v>0</v>
      </c>
      <c r="E489" s="19"/>
      <c r="F489" s="19"/>
      <c r="G489" s="19" t="str">
        <f>C489 &amp; ".Delta|GIRR|" &amp; C23 &amp; "|" &amp; C449</f>
        <v>FXO920656386.Delta|GIRR|EUR|20 year</v>
      </c>
    </row>
    <row r="490" spans="3:7" hidden="1" outlineLevel="1" x14ac:dyDescent="0.25">
      <c r="C490" s="21" t="s">
        <v>45</v>
      </c>
      <c r="D490" s="19">
        <f>SUMIFS(Sensitivities!$E$8:$E$1023,Sensitivities!$D$8:$D$1023,Delta_GIRR!$D$24,Sensitivities!$C$8:$C$1023,Delta_GIRR!G490)</f>
        <v>0</v>
      </c>
      <c r="E490" s="19"/>
      <c r="F490" s="19"/>
      <c r="G490" s="19" t="str">
        <f>C490 &amp; ".Delta|GIRR|" &amp; C23 &amp; "|" &amp; C449</f>
        <v>FXO931276392.Delta|GIRR|EUR|20 year</v>
      </c>
    </row>
    <row r="491" spans="3:7" hidden="1" outlineLevel="1" x14ac:dyDescent="0.25">
      <c r="C491" s="21" t="s">
        <v>46</v>
      </c>
      <c r="D491" s="19">
        <f>SUMIFS(Sensitivities!$E$8:$E$1023,Sensitivities!$D$8:$D$1023,Delta_GIRR!$D$24,Sensitivities!$C$8:$C$1023,Delta_GIRR!G491)</f>
        <v>0</v>
      </c>
      <c r="E491" s="19"/>
      <c r="F491" s="19"/>
      <c r="G491" s="19" t="str">
        <f>C491 &amp; ".Delta|GIRR|" &amp; C23 &amp; "|" &amp; C449</f>
        <v>PRDC295207601.Delta|GIRR|EUR|20 year</v>
      </c>
    </row>
    <row r="492" spans="3:7" hidden="1" outlineLevel="1" x14ac:dyDescent="0.25">
      <c r="C492" s="21" t="s">
        <v>48</v>
      </c>
      <c r="D492" s="19">
        <f>SUMIFS(Sensitivities!$E$8:$E$1023,Sensitivities!$D$8:$D$1023,Delta_GIRR!$D$24,Sensitivities!$C$8:$C$1023,Delta_GIRR!G492)</f>
        <v>0</v>
      </c>
      <c r="E492" s="19"/>
      <c r="F492" s="19"/>
      <c r="G492" s="19" t="str">
        <f>C492 &amp; ".Delta|GIRR|" &amp; C23 &amp; "|" &amp; C449</f>
        <v>PRDC172891670.Delta|GIRR|EUR|20 year</v>
      </c>
    </row>
    <row r="493" spans="3:7" hidden="1" outlineLevel="1" x14ac:dyDescent="0.25">
      <c r="C493" s="21" t="s">
        <v>49</v>
      </c>
      <c r="D493" s="19">
        <f>SUMIFS(Sensitivities!$E$8:$E$1023,Sensitivities!$D$8:$D$1023,Delta_GIRR!$D$24,Sensitivities!$C$8:$C$1023,Delta_GIRR!G493)</f>
        <v>0</v>
      </c>
      <c r="E493" s="19"/>
      <c r="F493" s="19"/>
      <c r="G493" s="19" t="str">
        <f>C493 &amp; ".Delta|GIRR|" &amp; C23 &amp; "|" &amp; C449</f>
        <v>PRDC666969162.Delta|GIRR|EUR|20 year</v>
      </c>
    </row>
    <row r="494" spans="3:7" hidden="1" outlineLevel="1" x14ac:dyDescent="0.25">
      <c r="C494" s="21" t="s">
        <v>50</v>
      </c>
      <c r="D494" s="19">
        <f>SUMIFS(Sensitivities!$E$8:$E$1023,Sensitivities!$D$8:$D$1023,Delta_GIRR!$D$24,Sensitivities!$C$8:$C$1023,Delta_GIRR!G494)</f>
        <v>0</v>
      </c>
      <c r="E494" s="19"/>
      <c r="F494" s="19"/>
      <c r="G494" s="19" t="str">
        <f>C494 &amp; ".Delta|GIRR|" &amp; C23 &amp; "|" &amp; C449</f>
        <v>PRDC591610726.Delta|GIRR|EUR|20 year</v>
      </c>
    </row>
    <row r="495" spans="3:7" hidden="1" outlineLevel="1" x14ac:dyDescent="0.25">
      <c r="C495" s="21" t="s">
        <v>51</v>
      </c>
      <c r="D495" s="19">
        <f>SUMIFS(Sensitivities!$E$8:$E$1023,Sensitivities!$D$8:$D$1023,Delta_GIRR!$D$24,Sensitivities!$C$8:$C$1023,Delta_GIRR!G495)</f>
        <v>0</v>
      </c>
      <c r="E495" s="19"/>
      <c r="F495" s="19"/>
      <c r="G495" s="19" t="str">
        <f>C495 &amp; ".Delta|GIRR|" &amp; C23 &amp; "|" &amp; C449</f>
        <v>PRDC213021841.Delta|GIRR|EUR|20 year</v>
      </c>
    </row>
    <row r="496" spans="3:7" hidden="1" outlineLevel="1" x14ac:dyDescent="0.25">
      <c r="C496" s="21" t="s">
        <v>52</v>
      </c>
      <c r="D496" s="19">
        <f>SUMIFS(Sensitivities!$E$8:$E$1023,Sensitivities!$D$8:$D$1023,Delta_GIRR!$D$24,Sensitivities!$C$8:$C$1023,Delta_GIRR!G496)</f>
        <v>-1.8005721358349499E-7</v>
      </c>
      <c r="E496" s="19"/>
      <c r="F496" s="19"/>
      <c r="G496" s="19" t="str">
        <f>C496 &amp; ".Delta|GIRR|" &amp; C23 &amp; "|" &amp; C449</f>
        <v>RA211261264.Delta|GIRR|EUR|20 year</v>
      </c>
    </row>
    <row r="497" spans="3:7" hidden="1" outlineLevel="1" x14ac:dyDescent="0.25">
      <c r="C497" s="21" t="s">
        <v>54</v>
      </c>
      <c r="D497" s="19">
        <f>SUMIFS(Sensitivities!$E$8:$E$1023,Sensitivities!$D$8:$D$1023,Delta_GIRR!$D$24,Sensitivities!$C$8:$C$1023,Delta_GIRR!G497)</f>
        <v>0</v>
      </c>
      <c r="E497" s="19"/>
      <c r="F497" s="19"/>
      <c r="G497" s="19" t="str">
        <f>C497 &amp; ".Delta|GIRR|" &amp; C23 &amp; "|" &amp; C449</f>
        <v>RA511169792.Delta|GIRR|EUR|20 year</v>
      </c>
    </row>
    <row r="498" spans="3:7" hidden="1" outlineLevel="1" x14ac:dyDescent="0.25">
      <c r="C498" s="21" t="s">
        <v>1143</v>
      </c>
      <c r="D498" s="19">
        <f>SUMIFS(Sensitivities!$E$8:$E$1023,Sensitivities!$D$8:$D$1023,Delta_GIRR!$D$24,Sensitivities!$C$8:$C$1023,Delta_GIRR!G498)</f>
        <v>0</v>
      </c>
      <c r="E498" s="19"/>
      <c r="F498" s="19"/>
      <c r="G498" s="19" t="str">
        <f>C498 &amp; ".Delta|GIRR|" &amp; C23 &amp; "|" &amp; C449</f>
        <v>RA844378540.Delta|GIRR|EUR|20 year</v>
      </c>
    </row>
    <row r="499" spans="3:7" hidden="1" outlineLevel="1" x14ac:dyDescent="0.25">
      <c r="C499" s="21" t="s">
        <v>55</v>
      </c>
      <c r="D499" s="19">
        <f>SUMIFS(Sensitivities!$E$8:$E$1023,Sensitivities!$D$8:$D$1023,Delta_GIRR!$D$24,Sensitivities!$C$8:$C$1023,Delta_GIRR!G499)</f>
        <v>0</v>
      </c>
      <c r="E499" s="19"/>
      <c r="F499" s="19"/>
      <c r="G499" s="19" t="str">
        <f>C499 &amp; ".Delta|GIRR|" &amp; C23 &amp; "|" &amp; C449</f>
        <v>RA488554347.Delta|GIRR|EUR|20 year</v>
      </c>
    </row>
    <row r="500" spans="3:7" hidden="1" outlineLevel="1" x14ac:dyDescent="0.25">
      <c r="C500" s="21" t="s">
        <v>56</v>
      </c>
      <c r="D500" s="19">
        <f>SUMIFS(Sensitivities!$E$8:$E$1023,Sensitivities!$D$8:$D$1023,Delta_GIRR!$D$24,Sensitivities!$C$8:$C$1023,Delta_GIRR!G500)</f>
        <v>0</v>
      </c>
      <c r="E500" s="19"/>
      <c r="F500" s="19"/>
      <c r="G500" s="19" t="str">
        <f>C500 &amp; ".Delta|GIRR|" &amp; C23 &amp; "|" &amp; C449</f>
        <v>RA899728209.Delta|GIRR|EUR|20 year</v>
      </c>
    </row>
    <row r="501" spans="3:7" hidden="1" outlineLevel="1" x14ac:dyDescent="0.25"/>
    <row r="502" spans="3:7" collapsed="1" x14ac:dyDescent="0.25">
      <c r="C502" s="106" t="s">
        <v>1137</v>
      </c>
      <c r="D502" s="102">
        <f>SUM(D504:D553)</f>
        <v>6.2760817365834498</v>
      </c>
      <c r="E502" s="103">
        <f>VLOOKUP(C502,$G$10:$H$19,2,FALSE)</f>
        <v>7.7781745930520221E-3</v>
      </c>
      <c r="F502" s="105">
        <f>D502*E502</f>
        <v>4.8816459507411203E-2</v>
      </c>
    </row>
    <row r="503" spans="3:7" hidden="1" outlineLevel="1" x14ac:dyDescent="0.25">
      <c r="C503" s="40" t="s">
        <v>1138</v>
      </c>
      <c r="D503" s="101" t="s">
        <v>116</v>
      </c>
      <c r="E503" s="101" t="s">
        <v>66</v>
      </c>
      <c r="F503" s="101" t="s">
        <v>68</v>
      </c>
      <c r="G503" s="39" t="s">
        <v>57</v>
      </c>
    </row>
    <row r="504" spans="3:7" hidden="1" outlineLevel="1" x14ac:dyDescent="0.25">
      <c r="C504" s="42" t="s">
        <v>3</v>
      </c>
      <c r="D504" s="38">
        <f>SUMIFS(Sensitivities!$E$8:$E$1023,Sensitivities!$D$8:$D$1023,Delta_GIRR!$D$24,Sensitivities!$C$8:$C$1023,Delta_GIRR!G504)</f>
        <v>0</v>
      </c>
      <c r="E504" s="38"/>
      <c r="F504" s="38"/>
      <c r="G504" s="38" t="str">
        <f>C504 &amp; ".Delta|GIRR|" &amp; C23 &amp; "|" &amp; C502</f>
        <v>FRA791220419.Delta|GIRR|EUR|30 year</v>
      </c>
    </row>
    <row r="505" spans="3:7" hidden="1" outlineLevel="1" x14ac:dyDescent="0.25">
      <c r="C505" s="21" t="s">
        <v>5</v>
      </c>
      <c r="D505" s="19">
        <f>SUMIFS(Sensitivities!$E$8:$E$1023,Sensitivities!$D$8:$D$1023,Delta_GIRR!$D$24,Sensitivities!$C$8:$C$1023,Delta_GIRR!G505)</f>
        <v>0</v>
      </c>
      <c r="E505" s="19"/>
      <c r="F505" s="19"/>
      <c r="G505" s="19" t="str">
        <f>C505 &amp; ".Delta|GIRR|" &amp; C23 &amp; "|" &amp; C502</f>
        <v>FRA983936126.Delta|GIRR|EUR|30 year</v>
      </c>
    </row>
    <row r="506" spans="3:7" hidden="1" outlineLevel="1" x14ac:dyDescent="0.25">
      <c r="C506" s="21" t="s">
        <v>6</v>
      </c>
      <c r="D506" s="19">
        <f>SUMIFS(Sensitivities!$E$8:$E$1023,Sensitivities!$D$8:$D$1023,Delta_GIRR!$D$24,Sensitivities!$C$8:$C$1023,Delta_GIRR!G506)</f>
        <v>0</v>
      </c>
      <c r="E506" s="19"/>
      <c r="F506" s="19"/>
      <c r="G506" s="19" t="str">
        <f>C506 &amp; ".Delta|GIRR|" &amp; C23 &amp; "|" &amp; C502</f>
        <v>FRA592133890.Delta|GIRR|EUR|30 year</v>
      </c>
    </row>
    <row r="507" spans="3:7" hidden="1" outlineLevel="1" x14ac:dyDescent="0.25">
      <c r="C507" s="21" t="s">
        <v>7</v>
      </c>
      <c r="D507" s="19">
        <f>SUMIFS(Sensitivities!$E$8:$E$1023,Sensitivities!$D$8:$D$1023,Delta_GIRR!$D$24,Sensitivities!$C$8:$C$1023,Delta_GIRR!G507)</f>
        <v>0</v>
      </c>
      <c r="E507" s="19"/>
      <c r="F507" s="19"/>
      <c r="G507" s="19" t="str">
        <f>C507 &amp; ".Delta|GIRR|" &amp; C23 &amp; "|" &amp; C502</f>
        <v>FRA554616290.Delta|GIRR|EUR|30 year</v>
      </c>
    </row>
    <row r="508" spans="3:7" hidden="1" outlineLevel="1" x14ac:dyDescent="0.25">
      <c r="C508" s="21" t="s">
        <v>8</v>
      </c>
      <c r="D508" s="19">
        <f>SUMIFS(Sensitivities!$E$8:$E$1023,Sensitivities!$D$8:$D$1023,Delta_GIRR!$D$24,Sensitivities!$C$8:$C$1023,Delta_GIRR!G508)</f>
        <v>0</v>
      </c>
      <c r="E508" s="19"/>
      <c r="F508" s="19"/>
      <c r="G508" s="19" t="str">
        <f>C508 &amp; ".Delta|GIRR|" &amp; C23 &amp; "|" &amp; C502</f>
        <v>FRA822851518.Delta|GIRR|EUR|30 year</v>
      </c>
    </row>
    <row r="509" spans="3:7" hidden="1" outlineLevel="1" x14ac:dyDescent="0.25">
      <c r="C509" s="21" t="s">
        <v>1140</v>
      </c>
      <c r="D509" s="19">
        <f>SUMIFS(Sensitivities!$E$8:$E$1023,Sensitivities!$D$8:$D$1023,Delta_GIRR!$D$24,Sensitivities!$C$8:$C$1023,Delta_GIRR!G509)</f>
        <v>0</v>
      </c>
      <c r="E509" s="19"/>
      <c r="F509" s="19"/>
      <c r="G509" s="19" t="str">
        <f>C509 &amp; ".Delta|GIRR|" &amp; C23 &amp; "|" &amp; C502</f>
        <v>FRA101797833.Delta|GIRR|EUR|30 year</v>
      </c>
    </row>
    <row r="510" spans="3:7" hidden="1" outlineLevel="1" x14ac:dyDescent="0.25">
      <c r="C510" s="21" t="s">
        <v>9</v>
      </c>
      <c r="D510" s="19">
        <f>SUMIFS(Sensitivities!$E$8:$E$1023,Sensitivities!$D$8:$D$1023,Delta_GIRR!$D$24,Sensitivities!$C$8:$C$1023,Delta_GIRR!G510)</f>
        <v>0</v>
      </c>
      <c r="E510" s="19"/>
      <c r="F510" s="19"/>
      <c r="G510" s="19" t="str">
        <f>C510 &amp; ".Delta|GIRR|" &amp; C23 &amp; "|" &amp; C502</f>
        <v>IRS190841856.Delta|GIRR|EUR|30 year</v>
      </c>
    </row>
    <row r="511" spans="3:7" hidden="1" outlineLevel="1" x14ac:dyDescent="0.25">
      <c r="C511" s="21" t="s">
        <v>11</v>
      </c>
      <c r="D511" s="19">
        <f>SUMIFS(Sensitivities!$E$8:$E$1023,Sensitivities!$D$8:$D$1023,Delta_GIRR!$D$24,Sensitivities!$C$8:$C$1023,Delta_GIRR!G511)</f>
        <v>0</v>
      </c>
      <c r="E511" s="19"/>
      <c r="F511" s="19"/>
      <c r="G511" s="19" t="str">
        <f>C511 &amp; ".Delta|GIRR|" &amp; C23 &amp; "|" &amp; C502</f>
        <v>IRS399330126.Delta|GIRR|EUR|30 year</v>
      </c>
    </row>
    <row r="512" spans="3:7" hidden="1" outlineLevel="1" x14ac:dyDescent="0.25">
      <c r="C512" s="21" t="s">
        <v>12</v>
      </c>
      <c r="D512" s="19">
        <f>SUMIFS(Sensitivities!$E$8:$E$1023,Sensitivities!$D$8:$D$1023,Delta_GIRR!$D$24,Sensitivities!$C$8:$C$1023,Delta_GIRR!G512)</f>
        <v>0</v>
      </c>
      <c r="E512" s="19"/>
      <c r="F512" s="19"/>
      <c r="G512" s="19" t="str">
        <f>C512 &amp; ".Delta|GIRR|" &amp; C23 &amp; "|" &amp; C502</f>
        <v>IRS233250637.Delta|GIRR|EUR|30 year</v>
      </c>
    </row>
    <row r="513" spans="3:7" hidden="1" outlineLevel="1" x14ac:dyDescent="0.25">
      <c r="C513" s="21" t="s">
        <v>13</v>
      </c>
      <c r="D513" s="19">
        <f>SUMIFS(Sensitivities!$E$8:$E$1023,Sensitivities!$D$8:$D$1023,Delta_GIRR!$D$24,Sensitivities!$C$8:$C$1023,Delta_GIRR!G513)</f>
        <v>-4.5474735088646399E-11</v>
      </c>
      <c r="E513" s="19"/>
      <c r="F513" s="19"/>
      <c r="G513" s="19" t="str">
        <f>C513 &amp; ".Delta|GIRR|" &amp; C23 &amp; "|" &amp; C502</f>
        <v>CS768096133.Delta|GIRR|EUR|30 year</v>
      </c>
    </row>
    <row r="514" spans="3:7" hidden="1" outlineLevel="1" x14ac:dyDescent="0.25">
      <c r="C514" s="21" t="s">
        <v>15</v>
      </c>
      <c r="D514" s="19">
        <f>SUMIFS(Sensitivities!$E$8:$E$1023,Sensitivities!$D$8:$D$1023,Delta_GIRR!$D$24,Sensitivities!$C$8:$C$1023,Delta_GIRR!G514)</f>
        <v>0</v>
      </c>
      <c r="E514" s="19"/>
      <c r="F514" s="19"/>
      <c r="G514" s="19" t="str">
        <f>C514 &amp; ".Delta|GIRR|" &amp; C23 &amp; "|" &amp; C502</f>
        <v>CS561670611.Delta|GIRR|EUR|30 year</v>
      </c>
    </row>
    <row r="515" spans="3:7" hidden="1" outlineLevel="1" x14ac:dyDescent="0.25">
      <c r="C515" s="21" t="s">
        <v>16</v>
      </c>
      <c r="D515" s="19">
        <f>SUMIFS(Sensitivities!$E$8:$E$1023,Sensitivities!$D$8:$D$1023,Delta_GIRR!$D$24,Sensitivities!$C$8:$C$1023,Delta_GIRR!G515)</f>
        <v>0</v>
      </c>
      <c r="E515" s="19"/>
      <c r="F515" s="19"/>
      <c r="G515" s="19" t="str">
        <f>C515 &amp; ".Delta|GIRR|" &amp; C23 &amp; "|" &amp; C502</f>
        <v>CS931854092.Delta|GIRR|EUR|30 year</v>
      </c>
    </row>
    <row r="516" spans="3:7" hidden="1" outlineLevel="1" x14ac:dyDescent="0.25">
      <c r="C516" s="21" t="s">
        <v>17</v>
      </c>
      <c r="D516" s="19">
        <f>SUMIFS(Sensitivities!$E$8:$E$1023,Sensitivities!$D$8:$D$1023,Delta_GIRR!$D$24,Sensitivities!$C$8:$C$1023,Delta_GIRR!G516)</f>
        <v>0</v>
      </c>
      <c r="E516" s="19"/>
      <c r="F516" s="19"/>
      <c r="G516" s="19" t="str">
        <f>C516 &amp; ".Delta|GIRR|" &amp; C23 &amp; "|" &amp; C502</f>
        <v>IRS307262619.Delta|GIRR|EUR|30 year</v>
      </c>
    </row>
    <row r="517" spans="3:7" hidden="1" outlineLevel="1" x14ac:dyDescent="0.25">
      <c r="C517" s="21" t="s">
        <v>18</v>
      </c>
      <c r="D517" s="19">
        <f>SUMIFS(Sensitivities!$E$8:$E$1023,Sensitivities!$D$8:$D$1023,Delta_GIRR!$D$24,Sensitivities!$C$8:$C$1023,Delta_GIRR!G517)</f>
        <v>0</v>
      </c>
      <c r="E517" s="19"/>
      <c r="F517" s="19"/>
      <c r="G517" s="19" t="str">
        <f>C517 &amp; ".Delta|GIRR|" &amp; C23 &amp; "|" &amp; C502</f>
        <v>IRS686490893.Delta|GIRR|EUR|30 year</v>
      </c>
    </row>
    <row r="518" spans="3:7" hidden="1" outlineLevel="1" x14ac:dyDescent="0.25">
      <c r="C518" s="21" t="s">
        <v>19</v>
      </c>
      <c r="D518" s="19">
        <f>SUMIFS(Sensitivities!$E$8:$E$1023,Sensitivities!$D$8:$D$1023,Delta_GIRR!$D$24,Sensitivities!$C$8:$C$1023,Delta_GIRR!G518)</f>
        <v>0</v>
      </c>
      <c r="E518" s="19"/>
      <c r="F518" s="19"/>
      <c r="G518" s="19" t="str">
        <f>C518 &amp; ".Delta|GIRR|" &amp; C23 &amp; "|" &amp; C502</f>
        <v>IRS682313805.Delta|GIRR|EUR|30 year</v>
      </c>
    </row>
    <row r="519" spans="3:7" hidden="1" outlineLevel="1" x14ac:dyDescent="0.25">
      <c r="C519" s="21" t="s">
        <v>20</v>
      </c>
      <c r="D519" s="19">
        <f>SUMIFS(Sensitivities!$E$8:$E$1023,Sensitivities!$D$8:$D$1023,Delta_GIRR!$D$24,Sensitivities!$C$8:$C$1023,Delta_GIRR!G519)</f>
        <v>0</v>
      </c>
      <c r="E519" s="19"/>
      <c r="F519" s="19"/>
      <c r="G519" s="19" t="str">
        <f>C519 &amp; ".Delta|GIRR|" &amp; C23 &amp; "|" &amp; C502</f>
        <v>IRS545554400.Delta|GIRR|EUR|30 year</v>
      </c>
    </row>
    <row r="520" spans="3:7" hidden="1" outlineLevel="1" x14ac:dyDescent="0.25">
      <c r="C520" s="21" t="s">
        <v>21</v>
      </c>
      <c r="D520" s="19">
        <f>SUMIFS(Sensitivities!$E$8:$E$1023,Sensitivities!$D$8:$D$1023,Delta_GIRR!$D$24,Sensitivities!$C$8:$C$1023,Delta_GIRR!G520)</f>
        <v>-1.60753188538365E-8</v>
      </c>
      <c r="E520" s="19"/>
      <c r="F520" s="19"/>
      <c r="G520" s="19" t="str">
        <f>C520 &amp; ".Delta|GIRR|" &amp; C23 &amp; "|" &amp; C502</f>
        <v>CS821810096.Delta|GIRR|EUR|30 year</v>
      </c>
    </row>
    <row r="521" spans="3:7" hidden="1" outlineLevel="1" x14ac:dyDescent="0.25">
      <c r="C521" s="21" t="s">
        <v>22</v>
      </c>
      <c r="D521" s="19">
        <f>SUMIFS(Sensitivities!$E$8:$E$1023,Sensitivities!$D$8:$D$1023,Delta_GIRR!$D$24,Sensitivities!$C$8:$C$1023,Delta_GIRR!G521)</f>
        <v>0</v>
      </c>
      <c r="E521" s="19"/>
      <c r="F521" s="19"/>
      <c r="G521" s="19" t="str">
        <f>C521 &amp; ".Delta|GIRR|" &amp; C23 &amp; "|" &amp; C502</f>
        <v>CF832287444.Delta|GIRR|EUR|30 year</v>
      </c>
    </row>
    <row r="522" spans="3:7" hidden="1" outlineLevel="1" x14ac:dyDescent="0.25">
      <c r="C522" s="21" t="s">
        <v>1141</v>
      </c>
      <c r="D522" s="19">
        <f>SUMIFS(Sensitivities!$E$8:$E$1023,Sensitivities!$D$8:$D$1023,Delta_GIRR!$D$24,Sensitivities!$C$8:$C$1023,Delta_GIRR!G522)</f>
        <v>0</v>
      </c>
      <c r="E522" s="19"/>
      <c r="F522" s="19"/>
      <c r="G522" s="19" t="str">
        <f>C522 &amp; ".Delta|GIRR|" &amp; C23 &amp; "|" &amp; C502</f>
        <v>CF505971413.Delta|GIRR|EUR|30 year</v>
      </c>
    </row>
    <row r="523" spans="3:7" hidden="1" outlineLevel="1" x14ac:dyDescent="0.25">
      <c r="C523" s="21" t="s">
        <v>24</v>
      </c>
      <c r="D523" s="19">
        <f>SUMIFS(Sensitivities!$E$8:$E$1023,Sensitivities!$D$8:$D$1023,Delta_GIRR!$D$24,Sensitivities!$C$8:$C$1023,Delta_GIRR!G523)</f>
        <v>0</v>
      </c>
      <c r="E523" s="19"/>
      <c r="F523" s="19"/>
      <c r="G523" s="19" t="str">
        <f>C523 &amp; ".Delta|GIRR|" &amp; C23 &amp; "|" &amp; C502</f>
        <v>CF670766805.Delta|GIRR|EUR|30 year</v>
      </c>
    </row>
    <row r="524" spans="3:7" hidden="1" outlineLevel="1" x14ac:dyDescent="0.25">
      <c r="C524" s="21" t="s">
        <v>25</v>
      </c>
      <c r="D524" s="19">
        <f>SUMIFS(Sensitivities!$E$8:$E$1023,Sensitivities!$D$8:$D$1023,Delta_GIRR!$D$24,Sensitivities!$C$8:$C$1023,Delta_GIRR!G524)</f>
        <v>1.0660413281016199E-4</v>
      </c>
      <c r="E524" s="19"/>
      <c r="F524" s="19"/>
      <c r="G524" s="19" t="str">
        <f>C524 &amp; ".Delta|GIRR|" &amp; C23 &amp; "|" &amp; C502</f>
        <v>CF558972956.Delta|GIRR|EUR|30 year</v>
      </c>
    </row>
    <row r="525" spans="3:7" hidden="1" outlineLevel="1" x14ac:dyDescent="0.25">
      <c r="C525" s="21" t="s">
        <v>26</v>
      </c>
      <c r="D525" s="19">
        <f>SUMIFS(Sensitivities!$E$8:$E$1023,Sensitivities!$D$8:$D$1023,Delta_GIRR!$D$24,Sensitivities!$C$8:$C$1023,Delta_GIRR!G525)</f>
        <v>0</v>
      </c>
      <c r="E525" s="19"/>
      <c r="F525" s="19"/>
      <c r="G525" s="19" t="str">
        <f>C525 &amp; ".Delta|GIRR|" &amp; C23 &amp; "|" &amp; C502</f>
        <v>CF994071627.Delta|GIRR|EUR|30 year</v>
      </c>
    </row>
    <row r="526" spans="3:7" hidden="1" outlineLevel="1" x14ac:dyDescent="0.25">
      <c r="C526" s="21" t="s">
        <v>27</v>
      </c>
      <c r="D526" s="19">
        <f>SUMIFS(Sensitivities!$E$8:$E$1023,Sensitivities!$D$8:$D$1023,Delta_GIRR!$D$24,Sensitivities!$C$8:$C$1023,Delta_GIRR!G526)</f>
        <v>0.44546913777594499</v>
      </c>
      <c r="E526" s="19"/>
      <c r="F526" s="19"/>
      <c r="G526" s="19" t="str">
        <f>C526 &amp; ".Delta|GIRR|" &amp; C23 &amp; "|" &amp; C502</f>
        <v>CF546911893.Delta|GIRR|EUR|30 year</v>
      </c>
    </row>
    <row r="527" spans="3:7" hidden="1" outlineLevel="1" x14ac:dyDescent="0.25">
      <c r="C527" s="21" t="s">
        <v>28</v>
      </c>
      <c r="D527" s="19">
        <f>SUMIFS(Sensitivities!$E$8:$E$1023,Sensitivities!$D$8:$D$1023,Delta_GIRR!$D$24,Sensitivities!$C$8:$C$1023,Delta_GIRR!G527)</f>
        <v>2.1764301550319899E-3</v>
      </c>
      <c r="E527" s="19"/>
      <c r="F527" s="19"/>
      <c r="G527" s="19" t="str">
        <f>C527 &amp; ".Delta|GIRR|" &amp; C23 &amp; "|" &amp; C502</f>
        <v>CF798421943.Delta|GIRR|EUR|30 year</v>
      </c>
    </row>
    <row r="528" spans="3:7" hidden="1" outlineLevel="1" x14ac:dyDescent="0.25">
      <c r="C528" s="21" t="s">
        <v>29</v>
      </c>
      <c r="D528" s="19">
        <f>SUMIFS(Sensitivities!$E$8:$E$1023,Sensitivities!$D$8:$D$1023,Delta_GIRR!$D$24,Sensitivities!$C$8:$C$1023,Delta_GIRR!G528)</f>
        <v>5.8283297606976703</v>
      </c>
      <c r="E528" s="19"/>
      <c r="F528" s="19"/>
      <c r="G528" s="19" t="str">
        <f>C528 &amp; ".Delta|GIRR|" &amp; C23 &amp; "|" &amp; C502</f>
        <v>SWN651253389.Delta|GIRR|EUR|30 year</v>
      </c>
    </row>
    <row r="529" spans="3:7" hidden="1" outlineLevel="1" x14ac:dyDescent="0.25">
      <c r="C529" s="21" t="s">
        <v>31</v>
      </c>
      <c r="D529" s="19">
        <f>SUMIFS(Sensitivities!$E$8:$E$1023,Sensitivities!$D$8:$D$1023,Delta_GIRR!$D$24,Sensitivities!$C$8:$C$1023,Delta_GIRR!G529)</f>
        <v>0</v>
      </c>
      <c r="E529" s="19"/>
      <c r="F529" s="19"/>
      <c r="G529" s="19" t="str">
        <f>C529 &amp; ".Delta|GIRR|" &amp; C23 &amp; "|" &amp; C502</f>
        <v>FXF690057364.Delta|GIRR|EUR|30 year</v>
      </c>
    </row>
    <row r="530" spans="3:7" hidden="1" outlineLevel="1" x14ac:dyDescent="0.25">
      <c r="C530" s="21" t="s">
        <v>1142</v>
      </c>
      <c r="D530" s="19">
        <f>SUMIFS(Sensitivities!$E$8:$E$1023,Sensitivities!$D$8:$D$1023,Delta_GIRR!$D$24,Sensitivities!$C$8:$C$1023,Delta_GIRR!G530)</f>
        <v>0</v>
      </c>
      <c r="E530" s="19"/>
      <c r="F530" s="19"/>
      <c r="G530" s="19" t="str">
        <f>C530 &amp; ".Delta|GIRR|" &amp; C23 &amp; "|" &amp; C502</f>
        <v>FXF276314354.Delta|GIRR|EUR|30 year</v>
      </c>
    </row>
    <row r="531" spans="3:7" hidden="1" outlineLevel="1" x14ac:dyDescent="0.25">
      <c r="C531" s="21" t="s">
        <v>33</v>
      </c>
      <c r="D531" s="19">
        <f>SUMIFS(Sensitivities!$E$8:$E$1023,Sensitivities!$D$8:$D$1023,Delta_GIRR!$D$24,Sensitivities!$C$8:$C$1023,Delta_GIRR!G531)</f>
        <v>0</v>
      </c>
      <c r="E531" s="19"/>
      <c r="F531" s="19"/>
      <c r="G531" s="19" t="str">
        <f>C531 &amp; ".Delta|GIRR|" &amp; C23 &amp; "|" &amp; C502</f>
        <v>FXF811380623.Delta|GIRR|EUR|30 year</v>
      </c>
    </row>
    <row r="532" spans="3:7" hidden="1" outlineLevel="1" x14ac:dyDescent="0.25">
      <c r="C532" s="21" t="s">
        <v>34</v>
      </c>
      <c r="D532" s="19">
        <f>SUMIFS(Sensitivities!$E$8:$E$1023,Sensitivities!$D$8:$D$1023,Delta_GIRR!$D$24,Sensitivities!$C$8:$C$1023,Delta_GIRR!G532)</f>
        <v>0</v>
      </c>
      <c r="E532" s="19"/>
      <c r="F532" s="19"/>
      <c r="G532" s="19" t="str">
        <f>C532 &amp; ".Delta|GIRR|" &amp; C23 &amp; "|" &amp; C502</f>
        <v>FXF313102980.Delta|GIRR|EUR|30 year</v>
      </c>
    </row>
    <row r="533" spans="3:7" hidden="1" outlineLevel="1" x14ac:dyDescent="0.25">
      <c r="C533" s="21" t="s">
        <v>35</v>
      </c>
      <c r="D533" s="19">
        <f>SUMIFS(Sensitivities!$E$8:$E$1023,Sensitivities!$D$8:$D$1023,Delta_GIRR!$D$24,Sensitivities!$C$8:$C$1023,Delta_GIRR!G533)</f>
        <v>0</v>
      </c>
      <c r="E533" s="19"/>
      <c r="F533" s="19"/>
      <c r="G533" s="19" t="str">
        <f>C533 &amp; ".Delta|GIRR|" &amp; C23 &amp; "|" &amp; C502</f>
        <v>FXF168255439.Delta|GIRR|EUR|30 year</v>
      </c>
    </row>
    <row r="534" spans="3:7" hidden="1" outlineLevel="1" x14ac:dyDescent="0.25">
      <c r="C534" s="21" t="s">
        <v>36</v>
      </c>
      <c r="D534" s="19">
        <f>SUMIFS(Sensitivities!$E$8:$E$1023,Sensitivities!$D$8:$D$1023,Delta_GIRR!$D$24,Sensitivities!$C$8:$C$1023,Delta_GIRR!G534)</f>
        <v>0</v>
      </c>
      <c r="E534" s="19"/>
      <c r="F534" s="19"/>
      <c r="G534" s="19" t="str">
        <f>C534 &amp; ".Delta|GIRR|" &amp; C23 &amp; "|" &amp; C502</f>
        <v>FXF177155290.Delta|GIRR|EUR|30 year</v>
      </c>
    </row>
    <row r="535" spans="3:7" hidden="1" outlineLevel="1" x14ac:dyDescent="0.25">
      <c r="C535" s="21" t="s">
        <v>37</v>
      </c>
      <c r="D535" s="19">
        <f>SUMIFS(Sensitivities!$E$8:$E$1023,Sensitivities!$D$8:$D$1023,Delta_GIRR!$D$24,Sensitivities!$C$8:$C$1023,Delta_GIRR!G535)</f>
        <v>0</v>
      </c>
      <c r="E535" s="19"/>
      <c r="F535" s="19"/>
      <c r="G535" s="19" t="str">
        <f>C535 &amp; ".Delta|GIRR|" &amp; C23 &amp; "|" &amp; C502</f>
        <v>FXF598460264.Delta|GIRR|EUR|30 year</v>
      </c>
    </row>
    <row r="536" spans="3:7" hidden="1" outlineLevel="1" x14ac:dyDescent="0.25">
      <c r="C536" s="21" t="s">
        <v>38</v>
      </c>
      <c r="D536" s="19">
        <f>SUMIFS(Sensitivities!$E$8:$E$1023,Sensitivities!$D$8:$D$1023,Delta_GIRR!$D$24,Sensitivities!$C$8:$C$1023,Delta_GIRR!G536)</f>
        <v>0</v>
      </c>
      <c r="E536" s="19"/>
      <c r="F536" s="19"/>
      <c r="G536" s="19" t="str">
        <f>C536 &amp; ".Delta|GIRR|" &amp; C23 &amp; "|" &amp; C502</f>
        <v>FXO271821100.Delta|GIRR|EUR|30 year</v>
      </c>
    </row>
    <row r="537" spans="3:7" hidden="1" outlineLevel="1" x14ac:dyDescent="0.25">
      <c r="C537" s="21" t="s">
        <v>40</v>
      </c>
      <c r="D537" s="19">
        <f>SUMIFS(Sensitivities!$E$8:$E$1023,Sensitivities!$D$8:$D$1023,Delta_GIRR!$D$24,Sensitivities!$C$8:$C$1023,Delta_GIRR!G537)</f>
        <v>0</v>
      </c>
      <c r="E537" s="19"/>
      <c r="F537" s="19"/>
      <c r="G537" s="19" t="str">
        <f>C537 &amp; ".Delta|GIRR|" &amp; C23 &amp; "|" &amp; C502</f>
        <v>FXO136170122.Delta|GIRR|EUR|30 year</v>
      </c>
    </row>
    <row r="538" spans="3:7" hidden="1" outlineLevel="1" x14ac:dyDescent="0.25">
      <c r="C538" s="21" t="s">
        <v>1139</v>
      </c>
      <c r="D538" s="19">
        <f>SUMIFS(Sensitivities!$E$8:$E$1023,Sensitivities!$D$8:$D$1023,Delta_GIRR!$D$24,Sensitivities!$C$8:$C$1023,Delta_GIRR!G538)</f>
        <v>0</v>
      </c>
      <c r="E538" s="19"/>
      <c r="F538" s="19"/>
      <c r="G538" s="19" t="str">
        <f>C538 &amp; ".Delta|GIRR|" &amp; C23 &amp; "|" &amp; C502</f>
        <v>FXO623149061.Delta|GIRR|EUR|30 year</v>
      </c>
    </row>
    <row r="539" spans="3:7" hidden="1" outlineLevel="1" x14ac:dyDescent="0.25">
      <c r="C539" s="21" t="s">
        <v>41</v>
      </c>
      <c r="D539" s="19">
        <f>SUMIFS(Sensitivities!$E$8:$E$1023,Sensitivities!$D$8:$D$1023,Delta_GIRR!$D$24,Sensitivities!$C$8:$C$1023,Delta_GIRR!G539)</f>
        <v>0</v>
      </c>
      <c r="E539" s="19"/>
      <c r="F539" s="19"/>
      <c r="G539" s="19" t="str">
        <f>C539 &amp; ".Delta|GIRR|" &amp; C23 &amp; "|" &amp; C502</f>
        <v>FXO676548755.Delta|GIRR|EUR|30 year</v>
      </c>
    </row>
    <row r="540" spans="3:7" hidden="1" outlineLevel="1" x14ac:dyDescent="0.25">
      <c r="C540" s="21" t="s">
        <v>42</v>
      </c>
      <c r="D540" s="19">
        <f>SUMIFS(Sensitivities!$E$8:$E$1023,Sensitivities!$D$8:$D$1023,Delta_GIRR!$D$24,Sensitivities!$C$8:$C$1023,Delta_GIRR!G540)</f>
        <v>0</v>
      </c>
      <c r="E540" s="19"/>
      <c r="F540" s="19"/>
      <c r="G540" s="19" t="str">
        <f>C540 &amp; ".Delta|GIRR|" &amp; C23 &amp; "|" &amp; C502</f>
        <v>FXO403688438.Delta|GIRR|EUR|30 year</v>
      </c>
    </row>
    <row r="541" spans="3:7" hidden="1" outlineLevel="1" x14ac:dyDescent="0.25">
      <c r="C541" s="21" t="s">
        <v>43</v>
      </c>
      <c r="D541" s="19">
        <f>SUMIFS(Sensitivities!$E$8:$E$1023,Sensitivities!$D$8:$D$1023,Delta_GIRR!$D$24,Sensitivities!$C$8:$C$1023,Delta_GIRR!G541)</f>
        <v>0</v>
      </c>
      <c r="E541" s="19"/>
      <c r="F541" s="19"/>
      <c r="G541" s="19" t="str">
        <f>C541 &amp; ".Delta|GIRR|" &amp; C23 &amp; "|" &amp; C502</f>
        <v>FXO302436425.Delta|GIRR|EUR|30 year</v>
      </c>
    </row>
    <row r="542" spans="3:7" hidden="1" outlineLevel="1" x14ac:dyDescent="0.25">
      <c r="C542" s="21" t="s">
        <v>44</v>
      </c>
      <c r="D542" s="19">
        <f>SUMIFS(Sensitivities!$E$8:$E$1023,Sensitivities!$D$8:$D$1023,Delta_GIRR!$D$24,Sensitivities!$C$8:$C$1023,Delta_GIRR!G542)</f>
        <v>0</v>
      </c>
      <c r="E542" s="19"/>
      <c r="F542" s="19"/>
      <c r="G542" s="19" t="str">
        <f>C542 &amp; ".Delta|GIRR|" &amp; C23 &amp; "|" &amp; C502</f>
        <v>FXO920656386.Delta|GIRR|EUR|30 year</v>
      </c>
    </row>
    <row r="543" spans="3:7" hidden="1" outlineLevel="1" x14ac:dyDescent="0.25">
      <c r="C543" s="21" t="s">
        <v>45</v>
      </c>
      <c r="D543" s="19">
        <f>SUMIFS(Sensitivities!$E$8:$E$1023,Sensitivities!$D$8:$D$1023,Delta_GIRR!$D$24,Sensitivities!$C$8:$C$1023,Delta_GIRR!G543)</f>
        <v>0</v>
      </c>
      <c r="E543" s="19"/>
      <c r="F543" s="19"/>
      <c r="G543" s="19" t="str">
        <f>C543 &amp; ".Delta|GIRR|" &amp; C23 &amp; "|" &amp; C502</f>
        <v>FXO931276392.Delta|GIRR|EUR|30 year</v>
      </c>
    </row>
    <row r="544" spans="3:7" hidden="1" outlineLevel="1" x14ac:dyDescent="0.25">
      <c r="C544" s="21" t="s">
        <v>46</v>
      </c>
      <c r="D544" s="19">
        <f>SUMIFS(Sensitivities!$E$8:$E$1023,Sensitivities!$D$8:$D$1023,Delta_GIRR!$D$24,Sensitivities!$C$8:$C$1023,Delta_GIRR!G544)</f>
        <v>0</v>
      </c>
      <c r="E544" s="19"/>
      <c r="F544" s="19"/>
      <c r="G544" s="19" t="str">
        <f>C544 &amp; ".Delta|GIRR|" &amp; C23 &amp; "|" &amp; C502</f>
        <v>PRDC295207601.Delta|GIRR|EUR|30 year</v>
      </c>
    </row>
    <row r="545" spans="3:7" hidden="1" outlineLevel="1" x14ac:dyDescent="0.25">
      <c r="C545" s="21" t="s">
        <v>48</v>
      </c>
      <c r="D545" s="19">
        <f>SUMIFS(Sensitivities!$E$8:$E$1023,Sensitivities!$D$8:$D$1023,Delta_GIRR!$D$24,Sensitivities!$C$8:$C$1023,Delta_GIRR!G545)</f>
        <v>0</v>
      </c>
      <c r="E545" s="19"/>
      <c r="F545" s="19"/>
      <c r="G545" s="19" t="str">
        <f>C545 &amp; ".Delta|GIRR|" &amp; C23 &amp; "|" &amp; C502</f>
        <v>PRDC172891670.Delta|GIRR|EUR|30 year</v>
      </c>
    </row>
    <row r="546" spans="3:7" hidden="1" outlineLevel="1" x14ac:dyDescent="0.25">
      <c r="C546" s="21" t="s">
        <v>49</v>
      </c>
      <c r="D546" s="19">
        <f>SUMIFS(Sensitivities!$E$8:$E$1023,Sensitivities!$D$8:$D$1023,Delta_GIRR!$D$24,Sensitivities!$C$8:$C$1023,Delta_GIRR!G546)</f>
        <v>0</v>
      </c>
      <c r="E546" s="19"/>
      <c r="F546" s="19"/>
      <c r="G546" s="19" t="str">
        <f>C546 &amp; ".Delta|GIRR|" &amp; C23 &amp; "|" &amp; C502</f>
        <v>PRDC666969162.Delta|GIRR|EUR|30 year</v>
      </c>
    </row>
    <row r="547" spans="3:7" hidden="1" outlineLevel="1" x14ac:dyDescent="0.25">
      <c r="C547" s="21" t="s">
        <v>50</v>
      </c>
      <c r="D547" s="19">
        <f>SUMIFS(Sensitivities!$E$8:$E$1023,Sensitivities!$D$8:$D$1023,Delta_GIRR!$D$24,Sensitivities!$C$8:$C$1023,Delta_GIRR!G547)</f>
        <v>0</v>
      </c>
      <c r="E547" s="19"/>
      <c r="F547" s="19"/>
      <c r="G547" s="19" t="str">
        <f>C547 &amp; ".Delta|GIRR|" &amp; C23 &amp; "|" &amp; C502</f>
        <v>PRDC591610726.Delta|GIRR|EUR|30 year</v>
      </c>
    </row>
    <row r="548" spans="3:7" hidden="1" outlineLevel="1" x14ac:dyDescent="0.25">
      <c r="C548" s="21" t="s">
        <v>51</v>
      </c>
      <c r="D548" s="19">
        <f>SUMIFS(Sensitivities!$E$8:$E$1023,Sensitivities!$D$8:$D$1023,Delta_GIRR!$D$24,Sensitivities!$C$8:$C$1023,Delta_GIRR!G548)</f>
        <v>0</v>
      </c>
      <c r="E548" s="19"/>
      <c r="F548" s="19"/>
      <c r="G548" s="19" t="str">
        <f>C548 &amp; ".Delta|GIRR|" &amp; C23 &amp; "|" &amp; C502</f>
        <v>PRDC213021841.Delta|GIRR|EUR|30 year</v>
      </c>
    </row>
    <row r="549" spans="3:7" hidden="1" outlineLevel="1" x14ac:dyDescent="0.25">
      <c r="C549" s="21" t="s">
        <v>52</v>
      </c>
      <c r="D549" s="19">
        <f>SUMIFS(Sensitivities!$E$8:$E$1023,Sensitivities!$D$8:$D$1023,Delta_GIRR!$D$24,Sensitivities!$C$8:$C$1023,Delta_GIRR!G549)</f>
        <v>-1.8005721358349499E-7</v>
      </c>
      <c r="E549" s="19"/>
      <c r="F549" s="19"/>
      <c r="G549" s="19" t="str">
        <f>C549 &amp; ".Delta|GIRR|" &amp; C23 &amp; "|" &amp; C502</f>
        <v>RA211261264.Delta|GIRR|EUR|30 year</v>
      </c>
    </row>
    <row r="550" spans="3:7" hidden="1" outlineLevel="1" x14ac:dyDescent="0.25">
      <c r="C550" s="21" t="s">
        <v>54</v>
      </c>
      <c r="D550" s="19">
        <f>SUMIFS(Sensitivities!$E$8:$E$1023,Sensitivities!$D$8:$D$1023,Delta_GIRR!$D$24,Sensitivities!$C$8:$C$1023,Delta_GIRR!G550)</f>
        <v>0</v>
      </c>
      <c r="E550" s="19"/>
      <c r="F550" s="19"/>
      <c r="G550" s="19" t="str">
        <f>C550 &amp; ".Delta|GIRR|" &amp; C23 &amp; "|" &amp; C502</f>
        <v>RA511169792.Delta|GIRR|EUR|30 year</v>
      </c>
    </row>
    <row r="551" spans="3:7" hidden="1" outlineLevel="1" x14ac:dyDescent="0.25">
      <c r="C551" s="21" t="s">
        <v>1143</v>
      </c>
      <c r="D551" s="19">
        <f>SUMIFS(Sensitivities!$E$8:$E$1023,Sensitivities!$D$8:$D$1023,Delta_GIRR!$D$24,Sensitivities!$C$8:$C$1023,Delta_GIRR!G551)</f>
        <v>0</v>
      </c>
      <c r="E551" s="19"/>
      <c r="F551" s="19"/>
      <c r="G551" s="19" t="str">
        <f>C551 &amp; ".Delta|GIRR|" &amp; C23 &amp; "|" &amp; C502</f>
        <v>RA844378540.Delta|GIRR|EUR|30 year</v>
      </c>
    </row>
    <row r="552" spans="3:7" hidden="1" outlineLevel="1" x14ac:dyDescent="0.25">
      <c r="C552" s="21" t="s">
        <v>55</v>
      </c>
      <c r="D552" s="19">
        <f>SUMIFS(Sensitivities!$E$8:$E$1023,Sensitivities!$D$8:$D$1023,Delta_GIRR!$D$24,Sensitivities!$C$8:$C$1023,Delta_GIRR!G552)</f>
        <v>0</v>
      </c>
      <c r="E552" s="19"/>
      <c r="F552" s="19"/>
      <c r="G552" s="19" t="str">
        <f>C552 &amp; ".Delta|GIRR|" &amp; C23 &amp; "|" &amp; C502</f>
        <v>RA488554347.Delta|GIRR|EUR|30 year</v>
      </c>
    </row>
    <row r="553" spans="3:7" hidden="1" outlineLevel="1" x14ac:dyDescent="0.25">
      <c r="C553" s="21" t="s">
        <v>56</v>
      </c>
      <c r="D553" s="19">
        <f>SUMIFS(Sensitivities!$E$8:$E$1023,Sensitivities!$D$8:$D$1023,Delta_GIRR!$D$24,Sensitivities!$C$8:$C$1023,Delta_GIRR!G553)</f>
        <v>0</v>
      </c>
      <c r="E553" s="19"/>
      <c r="F553" s="19"/>
      <c r="G553" s="19" t="str">
        <f>C553 &amp; ".Delta|GIRR|" &amp; C23 &amp; "|" &amp; C502</f>
        <v>RA899728209.Delta|GIRR|EUR|30 year</v>
      </c>
    </row>
    <row r="554" spans="3:7" hidden="1" outlineLevel="1" x14ac:dyDescent="0.25"/>
    <row r="556" spans="3:7" x14ac:dyDescent="0.25">
      <c r="C556" s="4" t="s">
        <v>82</v>
      </c>
      <c r="F556" s="30">
        <f>F558+F611+F664+F717+F770+F823+F876+F929+F982+F1035</f>
        <v>-1913.5061828868054</v>
      </c>
    </row>
    <row r="557" spans="3:7" x14ac:dyDescent="0.25">
      <c r="C557" s="40" t="s">
        <v>60</v>
      </c>
      <c r="D557" s="74" t="s">
        <v>116</v>
      </c>
      <c r="E557" s="74" t="s">
        <v>66</v>
      </c>
      <c r="F557" s="104" t="s">
        <v>68</v>
      </c>
    </row>
    <row r="558" spans="3:7" collapsed="1" x14ac:dyDescent="0.25">
      <c r="C558" s="100" t="s">
        <v>1133</v>
      </c>
      <c r="D558" s="102">
        <f>SUM(D560:D609)</f>
        <v>-21237.474644489517</v>
      </c>
      <c r="E558" s="103">
        <f>VLOOKUP(C558,$G$10:$H$19,2,FALSE)</f>
        <v>1.2020815280171309E-2</v>
      </c>
      <c r="F558" s="105">
        <f>D558*E558</f>
        <v>-255.29175971873033</v>
      </c>
    </row>
    <row r="559" spans="3:7" hidden="1" outlineLevel="1" x14ac:dyDescent="0.25">
      <c r="C559" s="40" t="s">
        <v>1138</v>
      </c>
      <c r="D559" s="101" t="s">
        <v>116</v>
      </c>
      <c r="E559" s="101" t="s">
        <v>66</v>
      </c>
      <c r="F559" s="101" t="s">
        <v>68</v>
      </c>
      <c r="G559" s="39" t="s">
        <v>57</v>
      </c>
    </row>
    <row r="560" spans="3:7" hidden="1" outlineLevel="1" x14ac:dyDescent="0.25">
      <c r="C560" s="42" t="s">
        <v>3</v>
      </c>
      <c r="D560" s="38">
        <f>SUMIFS(Sensitivities!$E$8:$E$1023,Sensitivities!$D$8:$D$1023,Delta_GIRR!$D$24,Sensitivities!$C$8:$C$1023,Delta_GIRR!G560)</f>
        <v>0</v>
      </c>
      <c r="E560" s="38"/>
      <c r="F560" s="38"/>
      <c r="G560" s="38" t="str">
        <f>C560 &amp; ".Delta|GIRR|" &amp; C556 &amp; "|" &amp; C558</f>
        <v>FRA791220419.Delta|GIRR|USD|0.25 year</v>
      </c>
    </row>
    <row r="561" spans="3:7" hidden="1" outlineLevel="1" x14ac:dyDescent="0.25">
      <c r="C561" s="21" t="s">
        <v>5</v>
      </c>
      <c r="D561" s="19">
        <f>SUMIFS(Sensitivities!$E$8:$E$1023,Sensitivities!$D$8:$D$1023,Delta_GIRR!$D$24,Sensitivities!$C$8:$C$1023,Delta_GIRR!G561)</f>
        <v>1.35364827656304E-2</v>
      </c>
      <c r="E561" s="19"/>
      <c r="F561" s="19"/>
      <c r="G561" s="19" t="str">
        <f>C561 &amp; ".Delta|GIRR|" &amp; C556 &amp; "|" &amp; C558</f>
        <v>FRA983936126.Delta|GIRR|USD|0.25 year</v>
      </c>
    </row>
    <row r="562" spans="3:7" hidden="1" outlineLevel="1" x14ac:dyDescent="0.25">
      <c r="C562" s="21" t="s">
        <v>6</v>
      </c>
      <c r="D562" s="19">
        <f>SUMIFS(Sensitivities!$E$8:$E$1023,Sensitivities!$D$8:$D$1023,Delta_GIRR!$D$24,Sensitivities!$C$8:$C$1023,Delta_GIRR!G562)</f>
        <v>-2.9762315534753699E-3</v>
      </c>
      <c r="E562" s="19"/>
      <c r="F562" s="19"/>
      <c r="G562" s="19" t="str">
        <f>C562 &amp; ".Delta|GIRR|" &amp; C556 &amp; "|" &amp; C558</f>
        <v>FRA592133890.Delta|GIRR|USD|0.25 year</v>
      </c>
    </row>
    <row r="563" spans="3:7" hidden="1" outlineLevel="1" x14ac:dyDescent="0.25">
      <c r="C563" s="21" t="s">
        <v>7</v>
      </c>
      <c r="D563" s="19">
        <f>SUMIFS(Sensitivities!$E$8:$E$1023,Sensitivities!$D$8:$D$1023,Delta_GIRR!$D$24,Sensitivities!$C$8:$C$1023,Delta_GIRR!G563)</f>
        <v>9.3235821623238702E-4</v>
      </c>
      <c r="E563" s="19"/>
      <c r="F563" s="19"/>
      <c r="G563" s="19" t="str">
        <f>C563 &amp; ".Delta|GIRR|" &amp; C556 &amp; "|" &amp; C558</f>
        <v>FRA554616290.Delta|GIRR|USD|0.25 year</v>
      </c>
    </row>
    <row r="564" spans="3:7" hidden="1" outlineLevel="1" x14ac:dyDescent="0.25">
      <c r="C564" s="21" t="s">
        <v>8</v>
      </c>
      <c r="D564" s="19">
        <f>SUMIFS(Sensitivities!$E$8:$E$1023,Sensitivities!$D$8:$D$1023,Delta_GIRR!$D$24,Sensitivities!$C$8:$C$1023,Delta_GIRR!G564)</f>
        <v>0</v>
      </c>
      <c r="E564" s="19"/>
      <c r="F564" s="19"/>
      <c r="G564" s="19" t="str">
        <f>C564 &amp; ".Delta|GIRR|" &amp; C556 &amp; "|" &amp; C558</f>
        <v>FRA822851518.Delta|GIRR|USD|0.25 year</v>
      </c>
    </row>
    <row r="565" spans="3:7" hidden="1" outlineLevel="1" x14ac:dyDescent="0.25">
      <c r="C565" s="21" t="s">
        <v>1140</v>
      </c>
      <c r="D565" s="19">
        <f>SUMIFS(Sensitivities!$E$8:$E$1023,Sensitivities!$D$8:$D$1023,Delta_GIRR!$D$24,Sensitivities!$C$8:$C$1023,Delta_GIRR!G565)</f>
        <v>-10616.8799016254</v>
      </c>
      <c r="E565" s="19"/>
      <c r="F565" s="19"/>
      <c r="G565" s="19" t="str">
        <f>C565 &amp; ".Delta|GIRR|" &amp; C556 &amp; "|" &amp; C558</f>
        <v>FRA101797833.Delta|GIRR|USD|0.25 year</v>
      </c>
    </row>
    <row r="566" spans="3:7" hidden="1" outlineLevel="1" x14ac:dyDescent="0.25">
      <c r="C566" s="21" t="s">
        <v>9</v>
      </c>
      <c r="D566" s="19">
        <f>SUMIFS(Sensitivities!$E$8:$E$1023,Sensitivities!$D$8:$D$1023,Delta_GIRR!$D$24,Sensitivities!$C$8:$C$1023,Delta_GIRR!G566)</f>
        <v>-7.90566671639681E-2</v>
      </c>
      <c r="E566" s="19"/>
      <c r="F566" s="19"/>
      <c r="G566" s="19" t="str">
        <f>C566 &amp; ".Delta|GIRR|" &amp; C556 &amp; "|" &amp; C558</f>
        <v>IRS190841856.Delta|GIRR|USD|0.25 year</v>
      </c>
    </row>
    <row r="567" spans="3:7" hidden="1" outlineLevel="1" x14ac:dyDescent="0.25">
      <c r="C567" s="21" t="s">
        <v>11</v>
      </c>
      <c r="D567" s="19">
        <f>SUMIFS(Sensitivities!$E$8:$E$1023,Sensitivities!$D$8:$D$1023,Delta_GIRR!$D$24,Sensitivities!$C$8:$C$1023,Delta_GIRR!G567)</f>
        <v>0</v>
      </c>
      <c r="E567" s="19"/>
      <c r="F567" s="19"/>
      <c r="G567" s="19" t="str">
        <f>C567 &amp; ".Delta|GIRR|" &amp; C556 &amp; "|" &amp; C558</f>
        <v>IRS399330126.Delta|GIRR|USD|0.25 year</v>
      </c>
    </row>
    <row r="568" spans="3:7" hidden="1" outlineLevel="1" x14ac:dyDescent="0.25">
      <c r="C568" s="21" t="s">
        <v>12</v>
      </c>
      <c r="D568" s="19">
        <f>SUMIFS(Sensitivities!$E$8:$E$1023,Sensitivities!$D$8:$D$1023,Delta_GIRR!$D$24,Sensitivities!$C$8:$C$1023,Delta_GIRR!G568)</f>
        <v>0</v>
      </c>
      <c r="E568" s="19"/>
      <c r="F568" s="19"/>
      <c r="G568" s="19" t="str">
        <f>C568 &amp; ".Delta|GIRR|" &amp; C556 &amp; "|" &amp; C558</f>
        <v>IRS233250637.Delta|GIRR|USD|0.25 year</v>
      </c>
    </row>
    <row r="569" spans="3:7" hidden="1" outlineLevel="1" x14ac:dyDescent="0.25">
      <c r="C569" s="21" t="s">
        <v>13</v>
      </c>
      <c r="D569" s="19">
        <f>SUMIFS(Sensitivities!$E$8:$E$1023,Sensitivities!$D$8:$D$1023,Delta_GIRR!$D$24,Sensitivities!$C$8:$C$1023,Delta_GIRR!G569)</f>
        <v>1.38347922984394E-4</v>
      </c>
      <c r="E569" s="19"/>
      <c r="F569" s="19"/>
      <c r="G569" s="19" t="str">
        <f>C569 &amp; ".Delta|GIRR|" &amp; C556 &amp; "|" &amp; C558</f>
        <v>CS768096133.Delta|GIRR|USD|0.25 year</v>
      </c>
    </row>
    <row r="570" spans="3:7" hidden="1" outlineLevel="1" x14ac:dyDescent="0.25">
      <c r="C570" s="21" t="s">
        <v>15</v>
      </c>
      <c r="D570" s="19">
        <f>SUMIFS(Sensitivities!$E$8:$E$1023,Sensitivities!$D$8:$D$1023,Delta_GIRR!$D$24,Sensitivities!$C$8:$C$1023,Delta_GIRR!G570)</f>
        <v>-1.09226311906241E-4</v>
      </c>
      <c r="E570" s="19"/>
      <c r="F570" s="19"/>
      <c r="G570" s="19" t="str">
        <f>C570 &amp; ".Delta|GIRR|" &amp; C556 &amp; "|" &amp; C558</f>
        <v>CS561670611.Delta|GIRR|USD|0.25 year</v>
      </c>
    </row>
    <row r="571" spans="3:7" hidden="1" outlineLevel="1" x14ac:dyDescent="0.25">
      <c r="C571" s="21" t="s">
        <v>16</v>
      </c>
      <c r="D571" s="19">
        <f>SUMIFS(Sensitivities!$E$8:$E$1023,Sensitivities!$D$8:$D$1023,Delta_GIRR!$D$24,Sensitivities!$C$8:$C$1023,Delta_GIRR!G571)</f>
        <v>1.0404182830825401E-4</v>
      </c>
      <c r="E571" s="19"/>
      <c r="F571" s="19"/>
      <c r="G571" s="19" t="str">
        <f>C571 &amp; ".Delta|GIRR|" &amp; C556 &amp; "|" &amp; C558</f>
        <v>CS931854092.Delta|GIRR|USD|0.25 year</v>
      </c>
    </row>
    <row r="572" spans="3:7" hidden="1" outlineLevel="1" x14ac:dyDescent="0.25">
      <c r="C572" s="21" t="s">
        <v>17</v>
      </c>
      <c r="D572" s="19">
        <f>SUMIFS(Sensitivities!$E$8:$E$1023,Sensitivities!$D$8:$D$1023,Delta_GIRR!$D$24,Sensitivities!$C$8:$C$1023,Delta_GIRR!G572)</f>
        <v>0</v>
      </c>
      <c r="E572" s="19"/>
      <c r="F572" s="19"/>
      <c r="G572" s="19" t="str">
        <f>C572 &amp; ".Delta|GIRR|" &amp; C556 &amp; "|" &amp; C558</f>
        <v>IRS307262619.Delta|GIRR|USD|0.25 year</v>
      </c>
    </row>
    <row r="573" spans="3:7" hidden="1" outlineLevel="1" x14ac:dyDescent="0.25">
      <c r="C573" s="21" t="s">
        <v>18</v>
      </c>
      <c r="D573" s="19">
        <f>SUMIFS(Sensitivities!$E$8:$E$1023,Sensitivities!$D$8:$D$1023,Delta_GIRR!$D$24,Sensitivities!$C$8:$C$1023,Delta_GIRR!G573)</f>
        <v>9.0195869738636194</v>
      </c>
      <c r="E573" s="19"/>
      <c r="F573" s="19"/>
      <c r="G573" s="19" t="str">
        <f>C573 &amp; ".Delta|GIRR|" &amp; C556 &amp; "|" &amp; C558</f>
        <v>IRS686490893.Delta|GIRR|USD|0.25 year</v>
      </c>
    </row>
    <row r="574" spans="3:7" hidden="1" outlineLevel="1" x14ac:dyDescent="0.25">
      <c r="C574" s="21" t="s">
        <v>19</v>
      </c>
      <c r="D574" s="19">
        <f>SUMIFS(Sensitivities!$E$8:$E$1023,Sensitivities!$D$8:$D$1023,Delta_GIRR!$D$24,Sensitivities!$C$8:$C$1023,Delta_GIRR!G574)</f>
        <v>7.2685172199271605E-2</v>
      </c>
      <c r="E574" s="19"/>
      <c r="F574" s="19"/>
      <c r="G574" s="19" t="str">
        <f>C574 &amp; ".Delta|GIRR|" &amp; C556 &amp; "|" &amp; C558</f>
        <v>IRS682313805.Delta|GIRR|USD|0.25 year</v>
      </c>
    </row>
    <row r="575" spans="3:7" hidden="1" outlineLevel="1" x14ac:dyDescent="0.25">
      <c r="C575" s="21" t="s">
        <v>20</v>
      </c>
      <c r="D575" s="19">
        <f>SUMIFS(Sensitivities!$E$8:$E$1023,Sensitivities!$D$8:$D$1023,Delta_GIRR!$D$24,Sensitivities!$C$8:$C$1023,Delta_GIRR!G575)</f>
        <v>0</v>
      </c>
      <c r="E575" s="19"/>
      <c r="F575" s="19"/>
      <c r="G575" s="19" t="str">
        <f>C575 &amp; ".Delta|GIRR|" &amp; C556 &amp; "|" &amp; C558</f>
        <v>IRS545554400.Delta|GIRR|USD|0.25 year</v>
      </c>
    </row>
    <row r="576" spans="3:7" hidden="1" outlineLevel="1" x14ac:dyDescent="0.25">
      <c r="C576" s="21" t="s">
        <v>21</v>
      </c>
      <c r="D576" s="19">
        <f>SUMIFS(Sensitivities!$E$8:$E$1023,Sensitivities!$D$8:$D$1023,Delta_GIRR!$D$24,Sensitivities!$C$8:$C$1023,Delta_GIRR!G576)</f>
        <v>3.2510469041198999</v>
      </c>
      <c r="E576" s="19"/>
      <c r="F576" s="19"/>
      <c r="G576" s="19" t="str">
        <f>C576 &amp; ".Delta|GIRR|" &amp; C556 &amp; "|" &amp; C558</f>
        <v>CS821810096.Delta|GIRR|USD|0.25 year</v>
      </c>
    </row>
    <row r="577" spans="3:7" hidden="1" outlineLevel="1" x14ac:dyDescent="0.25">
      <c r="C577" s="21" t="s">
        <v>22</v>
      </c>
      <c r="D577" s="19">
        <f>SUMIFS(Sensitivities!$E$8:$E$1023,Sensitivities!$D$8:$D$1023,Delta_GIRR!$D$24,Sensitivities!$C$8:$C$1023,Delta_GIRR!G577)</f>
        <v>91.182429739251305</v>
      </c>
      <c r="E577" s="19"/>
      <c r="F577" s="19"/>
      <c r="G577" s="19" t="str">
        <f>C577 &amp; ".Delta|GIRR|" &amp; C556 &amp; "|" &amp; C558</f>
        <v>CF832287444.Delta|GIRR|USD|0.25 year</v>
      </c>
    </row>
    <row r="578" spans="3:7" hidden="1" outlineLevel="1" x14ac:dyDescent="0.25">
      <c r="C578" s="21" t="s">
        <v>1141</v>
      </c>
      <c r="D578" s="19">
        <f>SUMIFS(Sensitivities!$E$8:$E$1023,Sensitivities!$D$8:$D$1023,Delta_GIRR!$D$24,Sensitivities!$C$8:$C$1023,Delta_GIRR!G578)</f>
        <v>12.171419579681199</v>
      </c>
      <c r="E578" s="19"/>
      <c r="F578" s="19"/>
      <c r="G578" s="19" t="str">
        <f>C578 &amp; ".Delta|GIRR|" &amp; C556 &amp; "|" &amp; C558</f>
        <v>CF505971413.Delta|GIRR|USD|0.25 year</v>
      </c>
    </row>
    <row r="579" spans="3:7" hidden="1" outlineLevel="1" x14ac:dyDescent="0.25">
      <c r="C579" s="21" t="s">
        <v>24</v>
      </c>
      <c r="D579" s="19">
        <f>SUMIFS(Sensitivities!$E$8:$E$1023,Sensitivities!$D$8:$D$1023,Delta_GIRR!$D$24,Sensitivities!$C$8:$C$1023,Delta_GIRR!G579)</f>
        <v>0</v>
      </c>
      <c r="E579" s="19"/>
      <c r="F579" s="19"/>
      <c r="G579" s="19" t="str">
        <f>C579 &amp; ".Delta|GIRR|" &amp; C556 &amp; "|" &amp; C558</f>
        <v>CF670766805.Delta|GIRR|USD|0.25 year</v>
      </c>
    </row>
    <row r="580" spans="3:7" hidden="1" outlineLevel="1" x14ac:dyDescent="0.25">
      <c r="C580" s="21" t="s">
        <v>25</v>
      </c>
      <c r="D580" s="19">
        <f>SUMIFS(Sensitivities!$E$8:$E$1023,Sensitivities!$D$8:$D$1023,Delta_GIRR!$D$24,Sensitivities!$C$8:$C$1023,Delta_GIRR!G580)</f>
        <v>0</v>
      </c>
      <c r="E580" s="19"/>
      <c r="F580" s="19"/>
      <c r="G580" s="19" t="str">
        <f>C580 &amp; ".Delta|GIRR|" &amp; C556 &amp; "|" &amp; C558</f>
        <v>CF558972956.Delta|GIRR|USD|0.25 year</v>
      </c>
    </row>
    <row r="581" spans="3:7" hidden="1" outlineLevel="1" x14ac:dyDescent="0.25">
      <c r="C581" s="21" t="s">
        <v>26</v>
      </c>
      <c r="D581" s="19">
        <f>SUMIFS(Sensitivities!$E$8:$E$1023,Sensitivities!$D$8:$D$1023,Delta_GIRR!$D$24,Sensitivities!$C$8:$C$1023,Delta_GIRR!G581)</f>
        <v>176.91413403817899</v>
      </c>
      <c r="E581" s="19"/>
      <c r="F581" s="19"/>
      <c r="G581" s="19" t="str">
        <f>C581 &amp; ".Delta|GIRR|" &amp; C556 &amp; "|" &amp; C558</f>
        <v>CF994071627.Delta|GIRR|USD|0.25 year</v>
      </c>
    </row>
    <row r="582" spans="3:7" hidden="1" outlineLevel="1" x14ac:dyDescent="0.25">
      <c r="C582" s="21" t="s">
        <v>27</v>
      </c>
      <c r="D582" s="19">
        <f>SUMIFS(Sensitivities!$E$8:$E$1023,Sensitivities!$D$8:$D$1023,Delta_GIRR!$D$24,Sensitivities!$C$8:$C$1023,Delta_GIRR!G582)</f>
        <v>0</v>
      </c>
      <c r="E582" s="19"/>
      <c r="F582" s="19"/>
      <c r="G582" s="19" t="str">
        <f>C582 &amp; ".Delta|GIRR|" &amp; C556 &amp; "|" &amp; C558</f>
        <v>CF546911893.Delta|GIRR|USD|0.25 year</v>
      </c>
    </row>
    <row r="583" spans="3:7" hidden="1" outlineLevel="1" x14ac:dyDescent="0.25">
      <c r="C583" s="21" t="s">
        <v>28</v>
      </c>
      <c r="D583" s="19">
        <f>SUMIFS(Sensitivities!$E$8:$E$1023,Sensitivities!$D$8:$D$1023,Delta_GIRR!$D$24,Sensitivities!$C$8:$C$1023,Delta_GIRR!G583)</f>
        <v>0</v>
      </c>
      <c r="E583" s="19"/>
      <c r="F583" s="19"/>
      <c r="G583" s="19" t="str">
        <f>C583 &amp; ".Delta|GIRR|" &amp; C556 &amp; "|" &amp; C558</f>
        <v>CF798421943.Delta|GIRR|USD|0.25 year</v>
      </c>
    </row>
    <row r="584" spans="3:7" hidden="1" outlineLevel="1" x14ac:dyDescent="0.25">
      <c r="C584" s="21" t="s">
        <v>29</v>
      </c>
      <c r="D584" s="19">
        <f>SUMIFS(Sensitivities!$E$8:$E$1023,Sensitivities!$D$8:$D$1023,Delta_GIRR!$D$24,Sensitivities!$C$8:$C$1023,Delta_GIRR!G584)</f>
        <v>-3386.5222239517602</v>
      </c>
      <c r="E584" s="19"/>
      <c r="F584" s="19"/>
      <c r="G584" s="19" t="str">
        <f>C584 &amp; ".Delta|GIRR|" &amp; C556 &amp; "|" &amp; C558</f>
        <v>SWN651253389.Delta|GIRR|USD|0.25 year</v>
      </c>
    </row>
    <row r="585" spans="3:7" hidden="1" outlineLevel="1" x14ac:dyDescent="0.25">
      <c r="C585" s="21" t="s">
        <v>31</v>
      </c>
      <c r="D585" s="19">
        <f>SUMIFS(Sensitivities!$E$8:$E$1023,Sensitivities!$D$8:$D$1023,Delta_GIRR!$D$24,Sensitivities!$C$8:$C$1023,Delta_GIRR!G585)</f>
        <v>-6.8907061358913793E-2</v>
      </c>
      <c r="E585" s="19"/>
      <c r="F585" s="19"/>
      <c r="G585" s="19" t="str">
        <f>C585 &amp; ".Delta|GIRR|" &amp; C556 &amp; "|" &amp; C558</f>
        <v>FXF690057364.Delta|GIRR|USD|0.25 year</v>
      </c>
    </row>
    <row r="586" spans="3:7" hidden="1" outlineLevel="1" x14ac:dyDescent="0.25">
      <c r="C586" s="21" t="s">
        <v>1142</v>
      </c>
      <c r="D586" s="19">
        <f>SUMIFS(Sensitivities!$E$8:$E$1023,Sensitivities!$D$8:$D$1023,Delta_GIRR!$D$24,Sensitivities!$C$8:$C$1023,Delta_GIRR!G586)</f>
        <v>9.4342522788792793E-2</v>
      </c>
      <c r="E586" s="19"/>
      <c r="F586" s="19"/>
      <c r="G586" s="19" t="str">
        <f>C586 &amp; ".Delta|GIRR|" &amp; C556 &amp; "|" &amp; C558</f>
        <v>FXF276314354.Delta|GIRR|USD|0.25 year</v>
      </c>
    </row>
    <row r="587" spans="3:7" hidden="1" outlineLevel="1" x14ac:dyDescent="0.25">
      <c r="C587" s="21" t="s">
        <v>33</v>
      </c>
      <c r="D587" s="19">
        <f>SUMIFS(Sensitivities!$E$8:$E$1023,Sensitivities!$D$8:$D$1023,Delta_GIRR!$D$24,Sensitivities!$C$8:$C$1023,Delta_GIRR!G587)</f>
        <v>-0.19198176742065701</v>
      </c>
      <c r="E587" s="19"/>
      <c r="F587" s="19"/>
      <c r="G587" s="19" t="str">
        <f>C587 &amp; ".Delta|GIRR|" &amp; C556 &amp; "|" &amp; C558</f>
        <v>FXF811380623.Delta|GIRR|USD|0.25 year</v>
      </c>
    </row>
    <row r="588" spans="3:7" hidden="1" outlineLevel="1" x14ac:dyDescent="0.25">
      <c r="C588" s="21" t="s">
        <v>34</v>
      </c>
      <c r="D588" s="19">
        <f>SUMIFS(Sensitivities!$E$8:$E$1023,Sensitivities!$D$8:$D$1023,Delta_GIRR!$D$24,Sensitivities!$C$8:$C$1023,Delta_GIRR!G588)</f>
        <v>-1.38469353260007E-2</v>
      </c>
      <c r="E588" s="19"/>
      <c r="F588" s="19"/>
      <c r="G588" s="19" t="str">
        <f>C588 &amp; ".Delta|GIRR|" &amp; C556 &amp; "|" &amp; C558</f>
        <v>FXF313102980.Delta|GIRR|USD|0.25 year</v>
      </c>
    </row>
    <row r="589" spans="3:7" hidden="1" outlineLevel="1" x14ac:dyDescent="0.25">
      <c r="C589" s="21" t="s">
        <v>35</v>
      </c>
      <c r="D589" s="19">
        <f>SUMIFS(Sensitivities!$E$8:$E$1023,Sensitivities!$D$8:$D$1023,Delta_GIRR!$D$24,Sensitivities!$C$8:$C$1023,Delta_GIRR!G589)</f>
        <v>-7547.0017338244397</v>
      </c>
      <c r="E589" s="19"/>
      <c r="F589" s="19"/>
      <c r="G589" s="19" t="str">
        <f>C589 &amp; ".Delta|GIRR|" &amp; C556 &amp; "|" &amp; C558</f>
        <v>FXF168255439.Delta|GIRR|USD|0.25 year</v>
      </c>
    </row>
    <row r="590" spans="3:7" hidden="1" outlineLevel="1" x14ac:dyDescent="0.25">
      <c r="C590" s="21" t="s">
        <v>36</v>
      </c>
      <c r="D590" s="19">
        <f>SUMIFS(Sensitivities!$E$8:$E$1023,Sensitivities!$D$8:$D$1023,Delta_GIRR!$D$24,Sensitivities!$C$8:$C$1023,Delta_GIRR!G590)</f>
        <v>-5.7342322543263401E-2</v>
      </c>
      <c r="E590" s="19"/>
      <c r="F590" s="19"/>
      <c r="G590" s="19" t="str">
        <f>C590 &amp; ".Delta|GIRR|" &amp; C556 &amp; "|" &amp; C558</f>
        <v>FXF177155290.Delta|GIRR|USD|0.25 year</v>
      </c>
    </row>
    <row r="591" spans="3:7" hidden="1" outlineLevel="1" x14ac:dyDescent="0.25">
      <c r="C591" s="21" t="s">
        <v>37</v>
      </c>
      <c r="D591" s="19">
        <f>SUMIFS(Sensitivities!$E$8:$E$1023,Sensitivities!$D$8:$D$1023,Delta_GIRR!$D$24,Sensitivities!$C$8:$C$1023,Delta_GIRR!G591)</f>
        <v>0.122869107872248</v>
      </c>
      <c r="E591" s="19"/>
      <c r="F591" s="19"/>
      <c r="G591" s="19" t="str">
        <f>C591 &amp; ".Delta|GIRR|" &amp; C556 &amp; "|" &amp; C558</f>
        <v>FXF598460264.Delta|GIRR|USD|0.25 year</v>
      </c>
    </row>
    <row r="592" spans="3:7" hidden="1" outlineLevel="1" x14ac:dyDescent="0.25">
      <c r="C592" s="21" t="s">
        <v>38</v>
      </c>
      <c r="D592" s="19">
        <f>SUMIFS(Sensitivities!$E$8:$E$1023,Sensitivities!$D$8:$D$1023,Delta_GIRR!$D$24,Sensitivities!$C$8:$C$1023,Delta_GIRR!G592)</f>
        <v>528.47610359549401</v>
      </c>
      <c r="E592" s="19"/>
      <c r="F592" s="19"/>
      <c r="G592" s="19" t="str">
        <f>C592 &amp; ".Delta|GIRR|" &amp; C556 &amp; "|" &amp; C558</f>
        <v>FXO271821100.Delta|GIRR|USD|0.25 year</v>
      </c>
    </row>
    <row r="593" spans="3:7" hidden="1" outlineLevel="1" x14ac:dyDescent="0.25">
      <c r="C593" s="21" t="s">
        <v>40</v>
      </c>
      <c r="D593" s="19">
        <f>SUMIFS(Sensitivities!$E$8:$E$1023,Sensitivities!$D$8:$D$1023,Delta_GIRR!$D$24,Sensitivities!$C$8:$C$1023,Delta_GIRR!G593)</f>
        <v>-1.02604062703904E-3</v>
      </c>
      <c r="E593" s="19"/>
      <c r="F593" s="19"/>
      <c r="G593" s="19" t="str">
        <f>C593 &amp; ".Delta|GIRR|" &amp; C556 &amp; "|" &amp; C558</f>
        <v>FXO136170122.Delta|GIRR|USD|0.25 year</v>
      </c>
    </row>
    <row r="594" spans="3:7" hidden="1" outlineLevel="1" x14ac:dyDescent="0.25">
      <c r="C594" s="21" t="s">
        <v>1139</v>
      </c>
      <c r="D594" s="19">
        <f>SUMIFS(Sensitivities!$E$8:$E$1023,Sensitivities!$D$8:$D$1023,Delta_GIRR!$D$24,Sensitivities!$C$8:$C$1023,Delta_GIRR!G594)</f>
        <v>-1.6073561710072701E-3</v>
      </c>
      <c r="E594" s="19"/>
      <c r="F594" s="19"/>
      <c r="G594" s="19" t="str">
        <f>C594 &amp; ".Delta|GIRR|" &amp; C556 &amp; "|" &amp; C558</f>
        <v>FXO623149061.Delta|GIRR|USD|0.25 year</v>
      </c>
    </row>
    <row r="595" spans="3:7" hidden="1" outlineLevel="1" x14ac:dyDescent="0.25">
      <c r="C595" s="21" t="s">
        <v>41</v>
      </c>
      <c r="D595" s="19">
        <f>SUMIFS(Sensitivities!$E$8:$E$1023,Sensitivities!$D$8:$D$1023,Delta_GIRR!$D$24,Sensitivities!$C$8:$C$1023,Delta_GIRR!G595)</f>
        <v>-175.64151088299701</v>
      </c>
      <c r="E595" s="19"/>
      <c r="F595" s="19"/>
      <c r="G595" s="19" t="str">
        <f>C595 &amp; ".Delta|GIRR|" &amp; C556 &amp; "|" &amp; C558</f>
        <v>FXO676548755.Delta|GIRR|USD|0.25 year</v>
      </c>
    </row>
    <row r="596" spans="3:7" hidden="1" outlineLevel="1" x14ac:dyDescent="0.25">
      <c r="C596" s="21" t="s">
        <v>42</v>
      </c>
      <c r="D596" s="19">
        <f>SUMIFS(Sensitivities!$E$8:$E$1023,Sensitivities!$D$8:$D$1023,Delta_GIRR!$D$24,Sensitivities!$C$8:$C$1023,Delta_GIRR!G596)</f>
        <v>-1.43721190397628E-3</v>
      </c>
      <c r="E596" s="19"/>
      <c r="F596" s="19"/>
      <c r="G596" s="19" t="str">
        <f>C596 &amp; ".Delta|GIRR|" &amp; C556 &amp; "|" &amp; C558</f>
        <v>FXO403688438.Delta|GIRR|USD|0.25 year</v>
      </c>
    </row>
    <row r="597" spans="3:7" hidden="1" outlineLevel="1" x14ac:dyDescent="0.25">
      <c r="C597" s="21" t="s">
        <v>43</v>
      </c>
      <c r="D597" s="19">
        <f>SUMIFS(Sensitivities!$E$8:$E$1023,Sensitivities!$D$8:$D$1023,Delta_GIRR!$D$24,Sensitivities!$C$8:$C$1023,Delta_GIRR!G597)</f>
        <v>-4.3359032133594199E-3</v>
      </c>
      <c r="E597" s="19"/>
      <c r="F597" s="19"/>
      <c r="G597" s="19" t="str">
        <f>C597 &amp; ".Delta|GIRR|" &amp; C556 &amp; "|" &amp; C558</f>
        <v>FXO302436425.Delta|GIRR|USD|0.25 year</v>
      </c>
    </row>
    <row r="598" spans="3:7" hidden="1" outlineLevel="1" x14ac:dyDescent="0.25">
      <c r="C598" s="21" t="s">
        <v>44</v>
      </c>
      <c r="D598" s="19">
        <f>SUMIFS(Sensitivities!$E$8:$E$1023,Sensitivities!$D$8:$D$1023,Delta_GIRR!$D$24,Sensitivities!$C$8:$C$1023,Delta_GIRR!G598)</f>
        <v>-7.4335475801490204E-4</v>
      </c>
      <c r="E598" s="19"/>
      <c r="F598" s="19"/>
      <c r="G598" s="19" t="str">
        <f>C598 &amp; ".Delta|GIRR|" &amp; C556 &amp; "|" &amp; C558</f>
        <v>FXO920656386.Delta|GIRR|USD|0.25 year</v>
      </c>
    </row>
    <row r="599" spans="3:7" hidden="1" outlineLevel="1" x14ac:dyDescent="0.25">
      <c r="C599" s="21" t="s">
        <v>45</v>
      </c>
      <c r="D599" s="19">
        <f>SUMIFS(Sensitivities!$E$8:$E$1023,Sensitivities!$D$8:$D$1023,Delta_GIRR!$D$24,Sensitivities!$C$8:$C$1023,Delta_GIRR!G599)</f>
        <v>-1.25317637866829E-3</v>
      </c>
      <c r="E599" s="19"/>
      <c r="F599" s="19"/>
      <c r="G599" s="19" t="str">
        <f>C599 &amp; ".Delta|GIRR|" &amp; C556 &amp; "|" &amp; C558</f>
        <v>FXO931276392.Delta|GIRR|USD|0.25 year</v>
      </c>
    </row>
    <row r="600" spans="3:7" hidden="1" outlineLevel="1" x14ac:dyDescent="0.25">
      <c r="C600" s="21" t="s">
        <v>46</v>
      </c>
      <c r="D600" s="19">
        <f>SUMIFS(Sensitivities!$E$8:$E$1023,Sensitivities!$D$8:$D$1023,Delta_GIRR!$D$24,Sensitivities!$C$8:$C$1023,Delta_GIRR!G600)</f>
        <v>-1.11948265839601E-3</v>
      </c>
      <c r="E600" s="19"/>
      <c r="F600" s="19"/>
      <c r="G600" s="19" t="str">
        <f>C600 &amp; ".Delta|GIRR|" &amp; C556 &amp; "|" &amp; C558</f>
        <v>PRDC295207601.Delta|GIRR|USD|0.25 year</v>
      </c>
    </row>
    <row r="601" spans="3:7" hidden="1" outlineLevel="1" x14ac:dyDescent="0.25">
      <c r="C601" s="21" t="s">
        <v>48</v>
      </c>
      <c r="D601" s="19">
        <f>SUMIFS(Sensitivities!$E$8:$E$1023,Sensitivities!$D$8:$D$1023,Delta_GIRR!$D$24,Sensitivities!$C$8:$C$1023,Delta_GIRR!G601)</f>
        <v>-275.196391227655</v>
      </c>
      <c r="E601" s="19"/>
      <c r="F601" s="19"/>
      <c r="G601" s="19" t="str">
        <f>C601 &amp; ".Delta|GIRR|" &amp; C556 &amp; "|" &amp; C558</f>
        <v>PRDC172891670.Delta|GIRR|USD|0.25 year</v>
      </c>
    </row>
    <row r="602" spans="3:7" hidden="1" outlineLevel="1" x14ac:dyDescent="0.25">
      <c r="C602" s="21" t="s">
        <v>49</v>
      </c>
      <c r="D602" s="19">
        <f>SUMIFS(Sensitivities!$E$8:$E$1023,Sensitivities!$D$8:$D$1023,Delta_GIRR!$D$24,Sensitivities!$C$8:$C$1023,Delta_GIRR!G602)</f>
        <v>0</v>
      </c>
      <c r="E602" s="19"/>
      <c r="F602" s="19"/>
      <c r="G602" s="19" t="str">
        <f>C602 &amp; ".Delta|GIRR|" &amp; C556 &amp; "|" &amp; C558</f>
        <v>PRDC666969162.Delta|GIRR|USD|0.25 year</v>
      </c>
    </row>
    <row r="603" spans="3:7" hidden="1" outlineLevel="1" x14ac:dyDescent="0.25">
      <c r="C603" s="21" t="s">
        <v>50</v>
      </c>
      <c r="D603" s="19">
        <f>SUMIFS(Sensitivities!$E$8:$E$1023,Sensitivities!$D$8:$D$1023,Delta_GIRR!$D$24,Sensitivities!$C$8:$C$1023,Delta_GIRR!G603)</f>
        <v>-5.9554010163992599</v>
      </c>
      <c r="E603" s="19"/>
      <c r="F603" s="19"/>
      <c r="G603" s="19" t="str">
        <f>C603 &amp; ".Delta|GIRR|" &amp; C556 &amp; "|" &amp; C558</f>
        <v>PRDC591610726.Delta|GIRR|USD|0.25 year</v>
      </c>
    </row>
    <row r="604" spans="3:7" hidden="1" outlineLevel="1" x14ac:dyDescent="0.25">
      <c r="C604" s="21" t="s">
        <v>51</v>
      </c>
      <c r="D604" s="19">
        <f>SUMIFS(Sensitivities!$E$8:$E$1023,Sensitivities!$D$8:$D$1023,Delta_GIRR!$D$24,Sensitivities!$C$8:$C$1023,Delta_GIRR!G604)</f>
        <v>-50.485093959650797</v>
      </c>
      <c r="E604" s="19"/>
      <c r="F604" s="19"/>
      <c r="G604" s="19" t="str">
        <f>C604 &amp; ".Delta|GIRR|" &amp; C556 &amp; "|" &amp; C558</f>
        <v>PRDC213021841.Delta|GIRR|USD|0.25 year</v>
      </c>
    </row>
    <row r="605" spans="3:7" hidden="1" outlineLevel="1" x14ac:dyDescent="0.25">
      <c r="C605" s="21" t="s">
        <v>52</v>
      </c>
      <c r="D605" s="19">
        <f>SUMIFS(Sensitivities!$E$8:$E$1023,Sensitivities!$D$8:$D$1023,Delta_GIRR!$D$24,Sensitivities!$C$8:$C$1023,Delta_GIRR!G605)</f>
        <v>0</v>
      </c>
      <c r="E605" s="19"/>
      <c r="F605" s="19"/>
      <c r="G605" s="19" t="str">
        <f>C605 &amp; ".Delta|GIRR|" &amp; C556 &amp; "|" &amp; C558</f>
        <v>RA211261264.Delta|GIRR|USD|0.25 year</v>
      </c>
    </row>
    <row r="606" spans="3:7" hidden="1" outlineLevel="1" x14ac:dyDescent="0.25">
      <c r="C606" s="21" t="s">
        <v>54</v>
      </c>
      <c r="D606" s="19">
        <f>SUMIFS(Sensitivities!$E$8:$E$1023,Sensitivities!$D$8:$D$1023,Delta_GIRR!$D$24,Sensitivities!$C$8:$C$1023,Delta_GIRR!G606)</f>
        <v>0</v>
      </c>
      <c r="E606" s="19"/>
      <c r="F606" s="19"/>
      <c r="G606" s="19" t="str">
        <f>C606 &amp; ".Delta|GIRR|" &amp; C556 &amp; "|" &amp; C558</f>
        <v>RA511169792.Delta|GIRR|USD|0.25 year</v>
      </c>
    </row>
    <row r="607" spans="3:7" hidden="1" outlineLevel="1" x14ac:dyDescent="0.25">
      <c r="C607" s="21" t="s">
        <v>1143</v>
      </c>
      <c r="D607" s="19">
        <f>SUMIFS(Sensitivities!$E$8:$E$1023,Sensitivities!$D$8:$D$1023,Delta_GIRR!$D$24,Sensitivities!$C$8:$C$1023,Delta_GIRR!G607)</f>
        <v>4.6231070882640799E-5</v>
      </c>
      <c r="E607" s="19"/>
      <c r="F607" s="19"/>
      <c r="G607" s="19" t="str">
        <f>C607 &amp; ".Delta|GIRR|" &amp; C556 &amp; "|" &amp; C558</f>
        <v>RA844378540.Delta|GIRR|USD|0.25 year</v>
      </c>
    </row>
    <row r="608" spans="3:7" hidden="1" outlineLevel="1" x14ac:dyDescent="0.25">
      <c r="C608" s="21" t="s">
        <v>55</v>
      </c>
      <c r="D608" s="19">
        <f>SUMIFS(Sensitivities!$E$8:$E$1023,Sensitivities!$D$8:$D$1023,Delta_GIRR!$D$24,Sensitivities!$C$8:$C$1023,Delta_GIRR!G608)</f>
        <v>0</v>
      </c>
      <c r="E608" s="19"/>
      <c r="F608" s="19"/>
      <c r="G608" s="19" t="str">
        <f>C608 &amp; ".Delta|GIRR|" &amp; C556 &amp; "|" &amp; C558</f>
        <v>RA488554347.Delta|GIRR|USD|0.25 year</v>
      </c>
    </row>
    <row r="609" spans="3:7" hidden="1" outlineLevel="1" x14ac:dyDescent="0.25">
      <c r="C609" s="21" t="s">
        <v>56</v>
      </c>
      <c r="D609" s="19">
        <f>SUMIFS(Sensitivities!$E$8:$E$1023,Sensitivities!$D$8:$D$1023,Delta_GIRR!$D$24,Sensitivities!$C$8:$C$1023,Delta_GIRR!G609)</f>
        <v>-0.68602035908043002</v>
      </c>
      <c r="E609" s="19"/>
      <c r="F609" s="19"/>
      <c r="G609" s="19" t="str">
        <f>C609 &amp; ".Delta|GIRR|" &amp; C556 &amp; "|" &amp; C558</f>
        <v>RA899728209.Delta|GIRR|USD|0.25 year</v>
      </c>
    </row>
    <row r="610" spans="3:7" hidden="1" outlineLevel="1" x14ac:dyDescent="0.25">
      <c r="C610" s="10"/>
      <c r="D610" s="13"/>
      <c r="E610" s="11"/>
      <c r="F610" s="12"/>
      <c r="G610" s="12"/>
    </row>
    <row r="611" spans="3:7" collapsed="1" x14ac:dyDescent="0.25">
      <c r="C611" s="106" t="s">
        <v>61</v>
      </c>
      <c r="D611" s="102">
        <f>SUM(D613:D662)</f>
        <v>-38850.039222708932</v>
      </c>
      <c r="E611" s="103">
        <f>VLOOKUP(C611,$G$10:$H$19,2,FALSE)</f>
        <v>1.2020815280171309E-2</v>
      </c>
      <c r="F611" s="105">
        <f>D611*E611</f>
        <v>-467.00914512359418</v>
      </c>
    </row>
    <row r="612" spans="3:7" hidden="1" outlineLevel="1" x14ac:dyDescent="0.25">
      <c r="C612" s="40" t="s">
        <v>1138</v>
      </c>
      <c r="D612" s="101" t="s">
        <v>116</v>
      </c>
      <c r="E612" s="101" t="s">
        <v>66</v>
      </c>
      <c r="F612" s="101" t="s">
        <v>68</v>
      </c>
      <c r="G612" s="39" t="s">
        <v>57</v>
      </c>
    </row>
    <row r="613" spans="3:7" hidden="1" outlineLevel="1" x14ac:dyDescent="0.25">
      <c r="C613" s="42" t="s">
        <v>3</v>
      </c>
      <c r="D613" s="38">
        <f>SUMIFS(Sensitivities!$E$8:$E$1023,Sensitivities!$D$8:$D$1023,Delta_GIRR!$D$24,Sensitivities!$C$8:$C$1023,Delta_GIRR!G613)</f>
        <v>0</v>
      </c>
      <c r="E613" s="38"/>
      <c r="F613" s="38"/>
      <c r="G613" s="38" t="str">
        <f>C613 &amp; ".Delta|GIRR|" &amp; C556 &amp; "|" &amp; C611</f>
        <v>FRA791220419.Delta|GIRR|USD|0.5 year</v>
      </c>
    </row>
    <row r="614" spans="3:7" hidden="1" outlineLevel="1" x14ac:dyDescent="0.25">
      <c r="C614" s="21" t="s">
        <v>5</v>
      </c>
      <c r="D614" s="19">
        <f>SUMIFS(Sensitivities!$E$8:$E$1023,Sensitivities!$D$8:$D$1023,Delta_GIRR!$D$24,Sensitivities!$C$8:$C$1023,Delta_GIRR!G614)</f>
        <v>-21877.326420484002</v>
      </c>
      <c r="E614" s="19"/>
      <c r="F614" s="19"/>
      <c r="G614" s="19" t="str">
        <f>C614 &amp; ".Delta|GIRR|" &amp; C556 &amp; "|" &amp; C611</f>
        <v>FRA983936126.Delta|GIRR|USD|0.5 year</v>
      </c>
    </row>
    <row r="615" spans="3:7" hidden="1" outlineLevel="1" x14ac:dyDescent="0.25">
      <c r="C615" s="21" t="s">
        <v>6</v>
      </c>
      <c r="D615" s="19">
        <f>SUMIFS(Sensitivities!$E$8:$E$1023,Sensitivities!$D$8:$D$1023,Delta_GIRR!$D$24,Sensitivities!$C$8:$C$1023,Delta_GIRR!G615)</f>
        <v>1669.03140541635</v>
      </c>
      <c r="E615" s="19"/>
      <c r="F615" s="19"/>
      <c r="G615" s="19" t="str">
        <f>C615 &amp; ".Delta|GIRR|" &amp; C556 &amp; "|" &amp; C611</f>
        <v>FRA592133890.Delta|GIRR|USD|0.5 year</v>
      </c>
    </row>
    <row r="616" spans="3:7" hidden="1" outlineLevel="1" x14ac:dyDescent="0.25">
      <c r="C616" s="21" t="s">
        <v>7</v>
      </c>
      <c r="D616" s="19">
        <f>SUMIFS(Sensitivities!$E$8:$E$1023,Sensitivities!$D$8:$D$1023,Delta_GIRR!$D$24,Sensitivities!$C$8:$C$1023,Delta_GIRR!G616)</f>
        <v>0</v>
      </c>
      <c r="E616" s="19"/>
      <c r="F616" s="19"/>
      <c r="G616" s="19" t="str">
        <f>C616 &amp; ".Delta|GIRR|" &amp; C556 &amp; "|" &amp; C611</f>
        <v>FRA554616290.Delta|GIRR|USD|0.5 year</v>
      </c>
    </row>
    <row r="617" spans="3:7" hidden="1" outlineLevel="1" x14ac:dyDescent="0.25">
      <c r="C617" s="21" t="s">
        <v>8</v>
      </c>
      <c r="D617" s="19">
        <f>SUMIFS(Sensitivities!$E$8:$E$1023,Sensitivities!$D$8:$D$1023,Delta_GIRR!$D$24,Sensitivities!$C$8:$C$1023,Delta_GIRR!G617)</f>
        <v>0</v>
      </c>
      <c r="E617" s="19"/>
      <c r="F617" s="19"/>
      <c r="G617" s="19" t="str">
        <f>C617 &amp; ".Delta|GIRR|" &amp; C556 &amp; "|" &amp; C611</f>
        <v>FRA822851518.Delta|GIRR|USD|0.5 year</v>
      </c>
    </row>
    <row r="618" spans="3:7" hidden="1" outlineLevel="1" x14ac:dyDescent="0.25">
      <c r="C618" s="21" t="s">
        <v>1140</v>
      </c>
      <c r="D618" s="19">
        <f>SUMIFS(Sensitivities!$E$8:$E$1023,Sensitivities!$D$8:$D$1023,Delta_GIRR!$D$24,Sensitivities!$C$8:$C$1023,Delta_GIRR!G618)</f>
        <v>16169.776273405299</v>
      </c>
      <c r="E618" s="19"/>
      <c r="F618" s="19"/>
      <c r="G618" s="19" t="str">
        <f>C618 &amp; ".Delta|GIRR|" &amp; C556 &amp; "|" &amp; C611</f>
        <v>FRA101797833.Delta|GIRR|USD|0.5 year</v>
      </c>
    </row>
    <row r="619" spans="3:7" hidden="1" outlineLevel="1" x14ac:dyDescent="0.25">
      <c r="C619" s="21" t="s">
        <v>9</v>
      </c>
      <c r="D619" s="19">
        <f>SUMIFS(Sensitivities!$E$8:$E$1023,Sensitivities!$D$8:$D$1023,Delta_GIRR!$D$24,Sensitivities!$C$8:$C$1023,Delta_GIRR!G619)</f>
        <v>-54.931844980455899</v>
      </c>
      <c r="E619" s="19"/>
      <c r="F619" s="19"/>
      <c r="G619" s="19" t="str">
        <f>C619 &amp; ".Delta|GIRR|" &amp; C556 &amp; "|" &amp; C611</f>
        <v>IRS190841856.Delta|GIRR|USD|0.5 year</v>
      </c>
    </row>
    <row r="620" spans="3:7" hidden="1" outlineLevel="1" x14ac:dyDescent="0.25">
      <c r="C620" s="21" t="s">
        <v>11</v>
      </c>
      <c r="D620" s="19">
        <f>SUMIFS(Sensitivities!$E$8:$E$1023,Sensitivities!$D$8:$D$1023,Delta_GIRR!$D$24,Sensitivities!$C$8:$C$1023,Delta_GIRR!G620)</f>
        <v>0</v>
      </c>
      <c r="E620" s="19"/>
      <c r="F620" s="19"/>
      <c r="G620" s="19" t="str">
        <f>C620 &amp; ".Delta|GIRR|" &amp; C556 &amp; "|" &amp; C611</f>
        <v>IRS399330126.Delta|GIRR|USD|0.5 year</v>
      </c>
    </row>
    <row r="621" spans="3:7" hidden="1" outlineLevel="1" x14ac:dyDescent="0.25">
      <c r="C621" s="21" t="s">
        <v>12</v>
      </c>
      <c r="D621" s="19">
        <f>SUMIFS(Sensitivities!$E$8:$E$1023,Sensitivities!$D$8:$D$1023,Delta_GIRR!$D$24,Sensitivities!$C$8:$C$1023,Delta_GIRR!G621)</f>
        <v>0</v>
      </c>
      <c r="E621" s="19"/>
      <c r="F621" s="19"/>
      <c r="G621" s="19" t="str">
        <f>C621 &amp; ".Delta|GIRR|" &amp; C556 &amp; "|" &amp; C611</f>
        <v>IRS233250637.Delta|GIRR|USD|0.5 year</v>
      </c>
    </row>
    <row r="622" spans="3:7" hidden="1" outlineLevel="1" x14ac:dyDescent="0.25">
      <c r="C622" s="21" t="s">
        <v>13</v>
      </c>
      <c r="D622" s="19">
        <f>SUMIFS(Sensitivities!$E$8:$E$1023,Sensitivities!$D$8:$D$1023,Delta_GIRR!$D$24,Sensitivities!$C$8:$C$1023,Delta_GIRR!G622)</f>
        <v>4.1886286343924404</v>
      </c>
      <c r="E622" s="19"/>
      <c r="F622" s="19"/>
      <c r="G622" s="19" t="str">
        <f>C622 &amp; ".Delta|GIRR|" &amp; C556 &amp; "|" &amp; C611</f>
        <v>CS768096133.Delta|GIRR|USD|0.5 year</v>
      </c>
    </row>
    <row r="623" spans="3:7" hidden="1" outlineLevel="1" x14ac:dyDescent="0.25">
      <c r="C623" s="21" t="s">
        <v>15</v>
      </c>
      <c r="D623" s="19">
        <f>SUMIFS(Sensitivities!$E$8:$E$1023,Sensitivities!$D$8:$D$1023,Delta_GIRR!$D$24,Sensitivities!$C$8:$C$1023,Delta_GIRR!G623)</f>
        <v>-7.5998318458005096</v>
      </c>
      <c r="E623" s="19"/>
      <c r="F623" s="19"/>
      <c r="G623" s="19" t="str">
        <f>C623 &amp; ".Delta|GIRR|" &amp; C556 &amp; "|" &amp; C611</f>
        <v>CS561670611.Delta|GIRR|USD|0.5 year</v>
      </c>
    </row>
    <row r="624" spans="3:7" hidden="1" outlineLevel="1" x14ac:dyDescent="0.25">
      <c r="C624" s="21" t="s">
        <v>16</v>
      </c>
      <c r="D624" s="19">
        <f>SUMIFS(Sensitivities!$E$8:$E$1023,Sensitivities!$D$8:$D$1023,Delta_GIRR!$D$24,Sensitivities!$C$8:$C$1023,Delta_GIRR!G624)</f>
        <v>10.815513218403799</v>
      </c>
      <c r="E624" s="19"/>
      <c r="F624" s="19"/>
      <c r="G624" s="19" t="str">
        <f>C624 &amp; ".Delta|GIRR|" &amp; C556 &amp; "|" &amp; C611</f>
        <v>CS931854092.Delta|GIRR|USD|0.5 year</v>
      </c>
    </row>
    <row r="625" spans="3:7" hidden="1" outlineLevel="1" x14ac:dyDescent="0.25">
      <c r="C625" s="21" t="s">
        <v>17</v>
      </c>
      <c r="D625" s="19">
        <f>SUMIFS(Sensitivities!$E$8:$E$1023,Sensitivities!$D$8:$D$1023,Delta_GIRR!$D$24,Sensitivities!$C$8:$C$1023,Delta_GIRR!G625)</f>
        <v>0</v>
      </c>
      <c r="E625" s="19"/>
      <c r="F625" s="19"/>
      <c r="G625" s="19" t="str">
        <f>C625 &amp; ".Delta|GIRR|" &amp; C556 &amp; "|" &amp; C611</f>
        <v>IRS307262619.Delta|GIRR|USD|0.5 year</v>
      </c>
    </row>
    <row r="626" spans="3:7" hidden="1" outlineLevel="1" x14ac:dyDescent="0.25">
      <c r="C626" s="21" t="s">
        <v>18</v>
      </c>
      <c r="D626" s="19">
        <f>SUMIFS(Sensitivities!$E$8:$E$1023,Sensitivities!$D$8:$D$1023,Delta_GIRR!$D$24,Sensitivities!$C$8:$C$1023,Delta_GIRR!G626)</f>
        <v>38.043654725424901</v>
      </c>
      <c r="E626" s="19"/>
      <c r="F626" s="19"/>
      <c r="G626" s="19" t="str">
        <f>C626 &amp; ".Delta|GIRR|" &amp; C556 &amp; "|" &amp; C611</f>
        <v>IRS686490893.Delta|GIRR|USD|0.5 year</v>
      </c>
    </row>
    <row r="627" spans="3:7" hidden="1" outlineLevel="1" x14ac:dyDescent="0.25">
      <c r="C627" s="21" t="s">
        <v>19</v>
      </c>
      <c r="D627" s="19">
        <f>SUMIFS(Sensitivities!$E$8:$E$1023,Sensitivities!$D$8:$D$1023,Delta_GIRR!$D$24,Sensitivities!$C$8:$C$1023,Delta_GIRR!G627)</f>
        <v>152.90145971812299</v>
      </c>
      <c r="E627" s="19"/>
      <c r="F627" s="19"/>
      <c r="G627" s="19" t="str">
        <f>C627 &amp; ".Delta|GIRR|" &amp; C556 &amp; "|" &amp; C611</f>
        <v>IRS682313805.Delta|GIRR|USD|0.5 year</v>
      </c>
    </row>
    <row r="628" spans="3:7" hidden="1" outlineLevel="1" x14ac:dyDescent="0.25">
      <c r="C628" s="21" t="s">
        <v>20</v>
      </c>
      <c r="D628" s="19">
        <f>SUMIFS(Sensitivities!$E$8:$E$1023,Sensitivities!$D$8:$D$1023,Delta_GIRR!$D$24,Sensitivities!$C$8:$C$1023,Delta_GIRR!G628)</f>
        <v>0</v>
      </c>
      <c r="E628" s="19"/>
      <c r="F628" s="19"/>
      <c r="G628" s="19" t="str">
        <f>C628 &amp; ".Delta|GIRR|" &amp; C556 &amp; "|" &amp; C611</f>
        <v>IRS545554400.Delta|GIRR|USD|0.5 year</v>
      </c>
    </row>
    <row r="629" spans="3:7" hidden="1" outlineLevel="1" x14ac:dyDescent="0.25">
      <c r="C629" s="21" t="s">
        <v>21</v>
      </c>
      <c r="D629" s="19">
        <f>SUMIFS(Sensitivities!$E$8:$E$1023,Sensitivities!$D$8:$D$1023,Delta_GIRR!$D$24,Sensitivities!$C$8:$C$1023,Delta_GIRR!G629)</f>
        <v>11.702923460620701</v>
      </c>
      <c r="E629" s="19"/>
      <c r="F629" s="19"/>
      <c r="G629" s="19" t="str">
        <f>C629 &amp; ".Delta|GIRR|" &amp; C556 &amp; "|" &amp; C611</f>
        <v>CS821810096.Delta|GIRR|USD|0.5 year</v>
      </c>
    </row>
    <row r="630" spans="3:7" hidden="1" outlineLevel="1" x14ac:dyDescent="0.25">
      <c r="C630" s="21" t="s">
        <v>22</v>
      </c>
      <c r="D630" s="19">
        <f>SUMIFS(Sensitivities!$E$8:$E$1023,Sensitivities!$D$8:$D$1023,Delta_GIRR!$D$24,Sensitivities!$C$8:$C$1023,Delta_GIRR!G630)</f>
        <v>372.793650704784</v>
      </c>
      <c r="E630" s="19"/>
      <c r="F630" s="19"/>
      <c r="G630" s="19" t="str">
        <f>C630 &amp; ".Delta|GIRR|" &amp; C556 &amp; "|" &amp; C611</f>
        <v>CF832287444.Delta|GIRR|USD|0.5 year</v>
      </c>
    </row>
    <row r="631" spans="3:7" hidden="1" outlineLevel="1" x14ac:dyDescent="0.25">
      <c r="C631" s="21" t="s">
        <v>1141</v>
      </c>
      <c r="D631" s="19">
        <f>SUMIFS(Sensitivities!$E$8:$E$1023,Sensitivities!$D$8:$D$1023,Delta_GIRR!$D$24,Sensitivities!$C$8:$C$1023,Delta_GIRR!G631)</f>
        <v>12.171417257923199</v>
      </c>
      <c r="E631" s="19"/>
      <c r="F631" s="19"/>
      <c r="G631" s="19" t="str">
        <f>C631 &amp; ".Delta|GIRR|" &amp; C556 &amp; "|" &amp; C611</f>
        <v>CF505971413.Delta|GIRR|USD|0.5 year</v>
      </c>
    </row>
    <row r="632" spans="3:7" hidden="1" outlineLevel="1" x14ac:dyDescent="0.25">
      <c r="C632" s="21" t="s">
        <v>24</v>
      </c>
      <c r="D632" s="19">
        <f>SUMIFS(Sensitivities!$E$8:$E$1023,Sensitivities!$D$8:$D$1023,Delta_GIRR!$D$24,Sensitivities!$C$8:$C$1023,Delta_GIRR!G632)</f>
        <v>0</v>
      </c>
      <c r="E632" s="19"/>
      <c r="F632" s="19"/>
      <c r="G632" s="19" t="str">
        <f>C632 &amp; ".Delta|GIRR|" &amp; C556 &amp; "|" &amp; C611</f>
        <v>CF670766805.Delta|GIRR|USD|0.5 year</v>
      </c>
    </row>
    <row r="633" spans="3:7" hidden="1" outlineLevel="1" x14ac:dyDescent="0.25">
      <c r="C633" s="21" t="s">
        <v>25</v>
      </c>
      <c r="D633" s="19">
        <f>SUMIFS(Sensitivities!$E$8:$E$1023,Sensitivities!$D$8:$D$1023,Delta_GIRR!$D$24,Sensitivities!$C$8:$C$1023,Delta_GIRR!G633)</f>
        <v>0</v>
      </c>
      <c r="E633" s="19"/>
      <c r="F633" s="19"/>
      <c r="G633" s="19" t="str">
        <f>C633 &amp; ".Delta|GIRR|" &amp; C556 &amp; "|" &amp; C611</f>
        <v>CF558972956.Delta|GIRR|USD|0.5 year</v>
      </c>
    </row>
    <row r="634" spans="3:7" hidden="1" outlineLevel="1" x14ac:dyDescent="0.25">
      <c r="C634" s="21" t="s">
        <v>26</v>
      </c>
      <c r="D634" s="19">
        <f>SUMIFS(Sensitivities!$E$8:$E$1023,Sensitivities!$D$8:$D$1023,Delta_GIRR!$D$24,Sensitivities!$C$8:$C$1023,Delta_GIRR!G634)</f>
        <v>368.19349172264998</v>
      </c>
      <c r="E634" s="19"/>
      <c r="F634" s="19"/>
      <c r="G634" s="19" t="str">
        <f>C634 &amp; ".Delta|GIRR|" &amp; C556 &amp; "|" &amp; C611</f>
        <v>CF994071627.Delta|GIRR|USD|0.5 year</v>
      </c>
    </row>
    <row r="635" spans="3:7" hidden="1" outlineLevel="1" x14ac:dyDescent="0.25">
      <c r="C635" s="21" t="s">
        <v>27</v>
      </c>
      <c r="D635" s="19">
        <f>SUMIFS(Sensitivities!$E$8:$E$1023,Sensitivities!$D$8:$D$1023,Delta_GIRR!$D$24,Sensitivities!$C$8:$C$1023,Delta_GIRR!G635)</f>
        <v>0</v>
      </c>
      <c r="E635" s="19"/>
      <c r="F635" s="19"/>
      <c r="G635" s="19" t="str">
        <f>C635 &amp; ".Delta|GIRR|" &amp; C556 &amp; "|" &amp; C611</f>
        <v>CF546911893.Delta|GIRR|USD|0.5 year</v>
      </c>
    </row>
    <row r="636" spans="3:7" hidden="1" outlineLevel="1" x14ac:dyDescent="0.25">
      <c r="C636" s="21" t="s">
        <v>28</v>
      </c>
      <c r="D636" s="19">
        <f>SUMIFS(Sensitivities!$E$8:$E$1023,Sensitivities!$D$8:$D$1023,Delta_GIRR!$D$24,Sensitivities!$C$8:$C$1023,Delta_GIRR!G636)</f>
        <v>0</v>
      </c>
      <c r="E636" s="19"/>
      <c r="F636" s="19"/>
      <c r="G636" s="19" t="str">
        <f>C636 &amp; ".Delta|GIRR|" &amp; C556 &amp; "|" &amp; C611</f>
        <v>CF798421943.Delta|GIRR|USD|0.5 year</v>
      </c>
    </row>
    <row r="637" spans="3:7" hidden="1" outlineLevel="1" x14ac:dyDescent="0.25">
      <c r="C637" s="21" t="s">
        <v>29</v>
      </c>
      <c r="D637" s="19">
        <f>SUMIFS(Sensitivities!$E$8:$E$1023,Sensitivities!$D$8:$D$1023,Delta_GIRR!$D$24,Sensitivities!$C$8:$C$1023,Delta_GIRR!G637)</f>
        <v>-1824.0401873488699</v>
      </c>
      <c r="E637" s="19"/>
      <c r="F637" s="19"/>
      <c r="G637" s="19" t="str">
        <f>C637 &amp; ".Delta|GIRR|" &amp; C556 &amp; "|" &amp; C611</f>
        <v>SWN651253389.Delta|GIRR|USD|0.5 year</v>
      </c>
    </row>
    <row r="638" spans="3:7" hidden="1" outlineLevel="1" x14ac:dyDescent="0.25">
      <c r="C638" s="21" t="s">
        <v>31</v>
      </c>
      <c r="D638" s="19">
        <f>SUMIFS(Sensitivities!$E$8:$E$1023,Sensitivities!$D$8:$D$1023,Delta_GIRR!$D$24,Sensitivities!$C$8:$C$1023,Delta_GIRR!G638)</f>
        <v>-119677.71986011601</v>
      </c>
      <c r="E638" s="19"/>
      <c r="F638" s="19"/>
      <c r="G638" s="19" t="str">
        <f>C638 &amp; ".Delta|GIRR|" &amp; C556 &amp; "|" &amp; C611</f>
        <v>FXF690057364.Delta|GIRR|USD|0.5 year</v>
      </c>
    </row>
    <row r="639" spans="3:7" hidden="1" outlineLevel="1" x14ac:dyDescent="0.25">
      <c r="C639" s="21" t="s">
        <v>1142</v>
      </c>
      <c r="D639" s="19">
        <f>SUMIFS(Sensitivities!$E$8:$E$1023,Sensitivities!$D$8:$D$1023,Delta_GIRR!$D$24,Sensitivities!$C$8:$C$1023,Delta_GIRR!G639)</f>
        <v>219218.122262997</v>
      </c>
      <c r="E639" s="19"/>
      <c r="F639" s="19"/>
      <c r="G639" s="19" t="str">
        <f>C639 &amp; ".Delta|GIRR|" &amp; C556 &amp; "|" &amp; C611</f>
        <v>FXF276314354.Delta|GIRR|USD|0.5 year</v>
      </c>
    </row>
    <row r="640" spans="3:7" hidden="1" outlineLevel="1" x14ac:dyDescent="0.25">
      <c r="C640" s="21" t="s">
        <v>33</v>
      </c>
      <c r="D640" s="19">
        <f>SUMIFS(Sensitivities!$E$8:$E$1023,Sensitivities!$D$8:$D$1023,Delta_GIRR!$D$24,Sensitivities!$C$8:$C$1023,Delta_GIRR!G640)</f>
        <v>0</v>
      </c>
      <c r="E640" s="19"/>
      <c r="F640" s="19"/>
      <c r="G640" s="19" t="str">
        <f>C640 &amp; ".Delta|GIRR|" &amp; C556 &amp; "|" &amp; C611</f>
        <v>FXF811380623.Delta|GIRR|USD|0.5 year</v>
      </c>
    </row>
    <row r="641" spans="3:7" hidden="1" outlineLevel="1" x14ac:dyDescent="0.25">
      <c r="C641" s="21" t="s">
        <v>34</v>
      </c>
      <c r="D641" s="19">
        <f>SUMIFS(Sensitivities!$E$8:$E$1023,Sensitivities!$D$8:$D$1023,Delta_GIRR!$D$24,Sensitivities!$C$8:$C$1023,Delta_GIRR!G641)</f>
        <v>0</v>
      </c>
      <c r="E641" s="19"/>
      <c r="F641" s="19"/>
      <c r="G641" s="19" t="str">
        <f>C641 &amp; ".Delta|GIRR|" &amp; C556 &amp; "|" &amp; C611</f>
        <v>FXF313102980.Delta|GIRR|USD|0.5 year</v>
      </c>
    </row>
    <row r="642" spans="3:7" hidden="1" outlineLevel="1" x14ac:dyDescent="0.25">
      <c r="C642" s="21" t="s">
        <v>35</v>
      </c>
      <c r="D642" s="19">
        <f>SUMIFS(Sensitivities!$E$8:$E$1023,Sensitivities!$D$8:$D$1023,Delta_GIRR!$D$24,Sensitivities!$C$8:$C$1023,Delta_GIRR!G642)</f>
        <v>0</v>
      </c>
      <c r="E642" s="19"/>
      <c r="F642" s="19"/>
      <c r="G642" s="19" t="str">
        <f>C642 &amp; ".Delta|GIRR|" &amp; C556 &amp; "|" &amp; C611</f>
        <v>FXF168255439.Delta|GIRR|USD|0.5 year</v>
      </c>
    </row>
    <row r="643" spans="3:7" hidden="1" outlineLevel="1" x14ac:dyDescent="0.25">
      <c r="C643" s="21" t="s">
        <v>36</v>
      </c>
      <c r="D643" s="19">
        <f>SUMIFS(Sensitivities!$E$8:$E$1023,Sensitivities!$D$8:$D$1023,Delta_GIRR!$D$24,Sensitivities!$C$8:$C$1023,Delta_GIRR!G643)</f>
        <v>-199041.35170817599</v>
      </c>
      <c r="E643" s="19"/>
      <c r="F643" s="19"/>
      <c r="G643" s="19" t="str">
        <f>C643 &amp; ".Delta|GIRR|" &amp; C556 &amp; "|" &amp; C611</f>
        <v>FXF177155290.Delta|GIRR|USD|0.5 year</v>
      </c>
    </row>
    <row r="644" spans="3:7" hidden="1" outlineLevel="1" x14ac:dyDescent="0.25">
      <c r="C644" s="21" t="s">
        <v>37</v>
      </c>
      <c r="D644" s="19">
        <f>SUMIFS(Sensitivities!$E$8:$E$1023,Sensitivities!$D$8:$D$1023,Delta_GIRR!$D$24,Sensitivities!$C$8:$C$1023,Delta_GIRR!G644)</f>
        <v>70647.225856757694</v>
      </c>
      <c r="E644" s="19"/>
      <c r="F644" s="19"/>
      <c r="G644" s="19" t="str">
        <f>C644 &amp; ".Delta|GIRR|" &amp; C556 &amp; "|" &amp; C611</f>
        <v>FXF598460264.Delta|GIRR|USD|0.5 year</v>
      </c>
    </row>
    <row r="645" spans="3:7" hidden="1" outlineLevel="1" x14ac:dyDescent="0.25">
      <c r="C645" s="21" t="s">
        <v>38</v>
      </c>
      <c r="D645" s="19">
        <f>SUMIFS(Sensitivities!$E$8:$E$1023,Sensitivities!$D$8:$D$1023,Delta_GIRR!$D$24,Sensitivities!$C$8:$C$1023,Delta_GIRR!G645)</f>
        <v>0</v>
      </c>
      <c r="E645" s="19"/>
      <c r="F645" s="19"/>
      <c r="G645" s="19" t="str">
        <f>C645 &amp; ".Delta|GIRR|" &amp; C556 &amp; "|" &amp; C611</f>
        <v>FXO271821100.Delta|GIRR|USD|0.5 year</v>
      </c>
    </row>
    <row r="646" spans="3:7" hidden="1" outlineLevel="1" x14ac:dyDescent="0.25">
      <c r="C646" s="21" t="s">
        <v>40</v>
      </c>
      <c r="D646" s="19">
        <f>SUMIFS(Sensitivities!$E$8:$E$1023,Sensitivities!$D$8:$D$1023,Delta_GIRR!$D$24,Sensitivities!$C$8:$C$1023,Delta_GIRR!G646)</f>
        <v>-1743.017601666</v>
      </c>
      <c r="E646" s="19"/>
      <c r="F646" s="19"/>
      <c r="G646" s="19" t="str">
        <f>C646 &amp; ".Delta|GIRR|" &amp; C556 &amp; "|" &amp; C611</f>
        <v>FXO136170122.Delta|GIRR|USD|0.5 year</v>
      </c>
    </row>
    <row r="647" spans="3:7" hidden="1" outlineLevel="1" x14ac:dyDescent="0.25">
      <c r="C647" s="21" t="s">
        <v>1139</v>
      </c>
      <c r="D647" s="19">
        <f>SUMIFS(Sensitivities!$E$8:$E$1023,Sensitivities!$D$8:$D$1023,Delta_GIRR!$D$24,Sensitivities!$C$8:$C$1023,Delta_GIRR!G647)</f>
        <v>-1.6734702512621899E-8</v>
      </c>
      <c r="E647" s="19"/>
      <c r="F647" s="19"/>
      <c r="G647" s="19" t="str">
        <f>C647 &amp; ".Delta|GIRR|" &amp; C556 &amp; "|" &amp; C611</f>
        <v>FXO623149061.Delta|GIRR|USD|0.5 year</v>
      </c>
    </row>
    <row r="648" spans="3:7" hidden="1" outlineLevel="1" x14ac:dyDescent="0.25">
      <c r="C648" s="21" t="s">
        <v>41</v>
      </c>
      <c r="D648" s="19">
        <f>SUMIFS(Sensitivities!$E$8:$E$1023,Sensitivities!$D$8:$D$1023,Delta_GIRR!$D$24,Sensitivities!$C$8:$C$1023,Delta_GIRR!G648)</f>
        <v>0</v>
      </c>
      <c r="E648" s="19"/>
      <c r="F648" s="19"/>
      <c r="G648" s="19" t="str">
        <f>C648 &amp; ".Delta|GIRR|" &amp; C556 &amp; "|" &amp; C611</f>
        <v>FXO676548755.Delta|GIRR|USD|0.5 year</v>
      </c>
    </row>
    <row r="649" spans="3:7" hidden="1" outlineLevel="1" x14ac:dyDescent="0.25">
      <c r="C649" s="21" t="s">
        <v>42</v>
      </c>
      <c r="D649" s="19">
        <f>SUMIFS(Sensitivities!$E$8:$E$1023,Sensitivities!$D$8:$D$1023,Delta_GIRR!$D$24,Sensitivities!$C$8:$C$1023,Delta_GIRR!G649)</f>
        <v>-771.40513926642598</v>
      </c>
      <c r="E649" s="19"/>
      <c r="F649" s="19"/>
      <c r="G649" s="19" t="str">
        <f>C649 &amp; ".Delta|GIRR|" &amp; C556 &amp; "|" &amp; C611</f>
        <v>FXO403688438.Delta|GIRR|USD|0.5 year</v>
      </c>
    </row>
    <row r="650" spans="3:7" hidden="1" outlineLevel="1" x14ac:dyDescent="0.25">
      <c r="C650" s="21" t="s">
        <v>43</v>
      </c>
      <c r="D650" s="19">
        <f>SUMIFS(Sensitivities!$E$8:$E$1023,Sensitivities!$D$8:$D$1023,Delta_GIRR!$D$24,Sensitivities!$C$8:$C$1023,Delta_GIRR!G650)</f>
        <v>0</v>
      </c>
      <c r="E650" s="19"/>
      <c r="F650" s="19"/>
      <c r="G650" s="19" t="str">
        <f>C650 &amp; ".Delta|GIRR|" &amp; C556 &amp; "|" &amp; C611</f>
        <v>FXO302436425.Delta|GIRR|USD|0.5 year</v>
      </c>
    </row>
    <row r="651" spans="3:7" hidden="1" outlineLevel="1" x14ac:dyDescent="0.25">
      <c r="C651" s="21" t="s">
        <v>44</v>
      </c>
      <c r="D651" s="19">
        <f>SUMIFS(Sensitivities!$E$8:$E$1023,Sensitivities!$D$8:$D$1023,Delta_GIRR!$D$24,Sensitivities!$C$8:$C$1023,Delta_GIRR!G651)</f>
        <v>-2553.1868427289701</v>
      </c>
      <c r="E651" s="19"/>
      <c r="F651" s="19"/>
      <c r="G651" s="19" t="str">
        <f>C651 &amp; ".Delta|GIRR|" &amp; C556 &amp; "|" &amp; C611</f>
        <v>FXO920656386.Delta|GIRR|USD|0.5 year</v>
      </c>
    </row>
    <row r="652" spans="3:7" hidden="1" outlineLevel="1" x14ac:dyDescent="0.25">
      <c r="C652" s="21" t="s">
        <v>45</v>
      </c>
      <c r="D652" s="19">
        <f>SUMIFS(Sensitivities!$E$8:$E$1023,Sensitivities!$D$8:$D$1023,Delta_GIRR!$D$24,Sensitivities!$C$8:$C$1023,Delta_GIRR!G652)</f>
        <v>0</v>
      </c>
      <c r="E652" s="19"/>
      <c r="F652" s="19"/>
      <c r="G652" s="19" t="str">
        <f>C652 &amp; ".Delta|GIRR|" &amp; C556 &amp; "|" &amp; C611</f>
        <v>FXO931276392.Delta|GIRR|USD|0.5 year</v>
      </c>
    </row>
    <row r="653" spans="3:7" hidden="1" outlineLevel="1" x14ac:dyDescent="0.25">
      <c r="C653" s="21" t="s">
        <v>46</v>
      </c>
      <c r="D653" s="19">
        <f>SUMIFS(Sensitivities!$E$8:$E$1023,Sensitivities!$D$8:$D$1023,Delta_GIRR!$D$24,Sensitivities!$C$8:$C$1023,Delta_GIRR!G653)</f>
        <v>-1.2050719760736701E-3</v>
      </c>
      <c r="E653" s="19"/>
      <c r="F653" s="19"/>
      <c r="G653" s="19" t="str">
        <f>C653 &amp; ".Delta|GIRR|" &amp; C556 &amp; "|" &amp; C611</f>
        <v>PRDC295207601.Delta|GIRR|USD|0.5 year</v>
      </c>
    </row>
    <row r="654" spans="3:7" hidden="1" outlineLevel="1" x14ac:dyDescent="0.25">
      <c r="C654" s="21" t="s">
        <v>48</v>
      </c>
      <c r="D654" s="19">
        <f>SUMIFS(Sensitivities!$E$8:$E$1023,Sensitivities!$D$8:$D$1023,Delta_GIRR!$D$24,Sensitivities!$C$8:$C$1023,Delta_GIRR!G654)</f>
        <v>-275.19361856393499</v>
      </c>
      <c r="E654" s="19"/>
      <c r="F654" s="19"/>
      <c r="G654" s="19" t="str">
        <f>C654 &amp; ".Delta|GIRR|" &amp; C556 &amp; "|" &amp; C611</f>
        <v>PRDC172891670.Delta|GIRR|USD|0.5 year</v>
      </c>
    </row>
    <row r="655" spans="3:7" hidden="1" outlineLevel="1" x14ac:dyDescent="0.25">
      <c r="C655" s="21" t="s">
        <v>49</v>
      </c>
      <c r="D655" s="19">
        <f>SUMIFS(Sensitivities!$E$8:$E$1023,Sensitivities!$D$8:$D$1023,Delta_GIRR!$D$24,Sensitivities!$C$8:$C$1023,Delta_GIRR!G655)</f>
        <v>0</v>
      </c>
      <c r="E655" s="19"/>
      <c r="F655" s="19"/>
      <c r="G655" s="19" t="str">
        <f>C655 &amp; ".Delta|GIRR|" &amp; C556 &amp; "|" &amp; C611</f>
        <v>PRDC666969162.Delta|GIRR|USD|0.5 year</v>
      </c>
    </row>
    <row r="656" spans="3:7" hidden="1" outlineLevel="1" x14ac:dyDescent="0.25">
      <c r="C656" s="21" t="s">
        <v>50</v>
      </c>
      <c r="D656" s="19">
        <f>SUMIFS(Sensitivities!$E$8:$E$1023,Sensitivities!$D$8:$D$1023,Delta_GIRR!$D$24,Sensitivities!$C$8:$C$1023,Delta_GIRR!G656)</f>
        <v>351.93925047060497</v>
      </c>
      <c r="E656" s="19"/>
      <c r="F656" s="19"/>
      <c r="G656" s="19" t="str">
        <f>C656 &amp; ".Delta|GIRR|" &amp; C556 &amp; "|" &amp; C611</f>
        <v>PRDC591610726.Delta|GIRR|USD|0.5 year</v>
      </c>
    </row>
    <row r="657" spans="3:7" hidden="1" outlineLevel="1" x14ac:dyDescent="0.25">
      <c r="C657" s="21" t="s">
        <v>51</v>
      </c>
      <c r="D657" s="19">
        <f>SUMIFS(Sensitivities!$E$8:$E$1023,Sensitivities!$D$8:$D$1023,Delta_GIRR!$D$24,Sensitivities!$C$8:$C$1023,Delta_GIRR!G657)</f>
        <v>-50.4847923926718</v>
      </c>
      <c r="E657" s="19"/>
      <c r="F657" s="19"/>
      <c r="G657" s="19" t="str">
        <f>C657 &amp; ".Delta|GIRR|" &amp; C556 &amp; "|" &amp; C611</f>
        <v>PRDC213021841.Delta|GIRR|USD|0.5 year</v>
      </c>
    </row>
    <row r="658" spans="3:7" hidden="1" outlineLevel="1" x14ac:dyDescent="0.25">
      <c r="C658" s="21" t="s">
        <v>52</v>
      </c>
      <c r="D658" s="19">
        <f>SUMIFS(Sensitivities!$E$8:$E$1023,Sensitivities!$D$8:$D$1023,Delta_GIRR!$D$24,Sensitivities!$C$8:$C$1023,Delta_GIRR!G658)</f>
        <v>0</v>
      </c>
      <c r="E658" s="19"/>
      <c r="F658" s="19"/>
      <c r="G658" s="19" t="str">
        <f>C658 &amp; ".Delta|GIRR|" &amp; C556 &amp; "|" &amp; C611</f>
        <v>RA211261264.Delta|GIRR|USD|0.5 year</v>
      </c>
    </row>
    <row r="659" spans="3:7" hidden="1" outlineLevel="1" x14ac:dyDescent="0.25">
      <c r="C659" s="21" t="s">
        <v>54</v>
      </c>
      <c r="D659" s="19">
        <f>SUMIFS(Sensitivities!$E$8:$E$1023,Sensitivities!$D$8:$D$1023,Delta_GIRR!$D$24,Sensitivities!$C$8:$C$1023,Delta_GIRR!G659)</f>
        <v>0</v>
      </c>
      <c r="E659" s="19"/>
      <c r="F659" s="19"/>
      <c r="G659" s="19" t="str">
        <f>C659 &amp; ".Delta|GIRR|" &amp; C556 &amp; "|" &amp; C611</f>
        <v>RA511169792.Delta|GIRR|USD|0.5 year</v>
      </c>
    </row>
    <row r="660" spans="3:7" hidden="1" outlineLevel="1" x14ac:dyDescent="0.25">
      <c r="C660" s="21" t="s">
        <v>1143</v>
      </c>
      <c r="D660" s="19">
        <f>SUMIFS(Sensitivities!$E$8:$E$1023,Sensitivities!$D$8:$D$1023,Delta_GIRR!$D$24,Sensitivities!$C$8:$C$1023,Delta_GIRR!G660)</f>
        <v>5.8672412706073401E-5</v>
      </c>
      <c r="E660" s="19"/>
      <c r="F660" s="19"/>
      <c r="G660" s="19" t="str">
        <f>C660 &amp; ".Delta|GIRR|" &amp; C556 &amp; "|" &amp; C611</f>
        <v>RA844378540.Delta|GIRR|USD|0.5 year</v>
      </c>
    </row>
    <row r="661" spans="3:7" hidden="1" outlineLevel="1" x14ac:dyDescent="0.25">
      <c r="C661" s="21" t="s">
        <v>55</v>
      </c>
      <c r="D661" s="19">
        <f>SUMIFS(Sensitivities!$E$8:$E$1023,Sensitivities!$D$8:$D$1023,Delta_GIRR!$D$24,Sensitivities!$C$8:$C$1023,Delta_GIRR!G661)</f>
        <v>0</v>
      </c>
      <c r="E661" s="19"/>
      <c r="F661" s="19"/>
      <c r="G661" s="19" t="str">
        <f>C661 &amp; ".Delta|GIRR|" &amp; C556 &amp; "|" &amp; C611</f>
        <v>RA488554347.Delta|GIRR|USD|0.5 year</v>
      </c>
    </row>
    <row r="662" spans="3:7" hidden="1" outlineLevel="1" x14ac:dyDescent="0.25">
      <c r="C662" s="21" t="s">
        <v>56</v>
      </c>
      <c r="D662" s="19">
        <f>SUMIFS(Sensitivities!$E$8:$E$1023,Sensitivities!$D$8:$D$1023,Delta_GIRR!$D$24,Sensitivities!$C$8:$C$1023,Delta_GIRR!G662)</f>
        <v>-0.68601721277445904</v>
      </c>
      <c r="E662" s="19"/>
      <c r="F662" s="19"/>
      <c r="G662" s="19" t="str">
        <f>C662 &amp; ".Delta|GIRR|" &amp; C556 &amp; "|" &amp; C611</f>
        <v>RA899728209.Delta|GIRR|USD|0.5 year</v>
      </c>
    </row>
    <row r="663" spans="3:7" hidden="1" outlineLevel="1" x14ac:dyDescent="0.25">
      <c r="C663" s="10"/>
      <c r="D663" s="13"/>
      <c r="E663" s="11"/>
      <c r="F663" s="12"/>
      <c r="G663" s="12"/>
    </row>
    <row r="664" spans="3:7" collapsed="1" x14ac:dyDescent="0.25">
      <c r="C664" s="106" t="s">
        <v>62</v>
      </c>
      <c r="D664" s="102">
        <f>SUM(D666:D715)</f>
        <v>-65909.358332074436</v>
      </c>
      <c r="E664" s="103">
        <f>VLOOKUP(C664,$G$10:$H$19,2,FALSE)</f>
        <v>1.131370849898476E-2</v>
      </c>
      <c r="F664" s="105">
        <f>D664*E664</f>
        <v>-745.67926752422261</v>
      </c>
    </row>
    <row r="665" spans="3:7" hidden="1" outlineLevel="1" x14ac:dyDescent="0.25">
      <c r="C665" s="40" t="s">
        <v>1138</v>
      </c>
      <c r="D665" s="101" t="s">
        <v>116</v>
      </c>
      <c r="E665" s="101" t="s">
        <v>66</v>
      </c>
      <c r="F665" s="101" t="s">
        <v>68</v>
      </c>
      <c r="G665" s="39" t="s">
        <v>57</v>
      </c>
    </row>
    <row r="666" spans="3:7" hidden="1" outlineLevel="1" x14ac:dyDescent="0.25">
      <c r="C666" s="42" t="s">
        <v>3</v>
      </c>
      <c r="D666" s="38">
        <f>SUMIFS(Sensitivities!$E$8:$E$1023,Sensitivities!$D$8:$D$1023,Delta_GIRR!$D$24,Sensitivities!$C$8:$C$1023,Delta_GIRR!G666)</f>
        <v>0</v>
      </c>
      <c r="E666" s="38"/>
      <c r="F666" s="38"/>
      <c r="G666" s="38" t="str">
        <f>C666 &amp; ".Delta|GIRR|" &amp; C556 &amp; "|" &amp; C664</f>
        <v>FRA791220419.Delta|GIRR|USD|1 year</v>
      </c>
    </row>
    <row r="667" spans="3:7" hidden="1" outlineLevel="1" x14ac:dyDescent="0.25">
      <c r="C667" s="21" t="s">
        <v>5</v>
      </c>
      <c r="D667" s="19">
        <f>SUMIFS(Sensitivities!$E$8:$E$1023,Sensitivities!$D$8:$D$1023,Delta_GIRR!$D$24,Sensitivities!$C$8:$C$1023,Delta_GIRR!G667)</f>
        <v>16469.645182689299</v>
      </c>
      <c r="E667" s="19"/>
      <c r="F667" s="19"/>
      <c r="G667" s="19" t="str">
        <f>C667 &amp; ".Delta|GIRR|" &amp; C556 &amp; "|" &amp; C664</f>
        <v>FRA983936126.Delta|GIRR|USD|1 year</v>
      </c>
    </row>
    <row r="668" spans="3:7" hidden="1" outlineLevel="1" x14ac:dyDescent="0.25">
      <c r="C668" s="21" t="s">
        <v>6</v>
      </c>
      <c r="D668" s="19">
        <f>SUMIFS(Sensitivities!$E$8:$E$1023,Sensitivities!$D$8:$D$1023,Delta_GIRR!$D$24,Sensitivities!$C$8:$C$1023,Delta_GIRR!G668)</f>
        <v>6774.6357124917304</v>
      </c>
      <c r="E668" s="19"/>
      <c r="F668" s="19"/>
      <c r="G668" s="19" t="str">
        <f>C668 &amp; ".Delta|GIRR|" &amp; C556 &amp; "|" &amp; C664</f>
        <v>FRA592133890.Delta|GIRR|USD|1 year</v>
      </c>
    </row>
    <row r="669" spans="3:7" hidden="1" outlineLevel="1" x14ac:dyDescent="0.25">
      <c r="C669" s="21" t="s">
        <v>7</v>
      </c>
      <c r="D669" s="19">
        <f>SUMIFS(Sensitivities!$E$8:$E$1023,Sensitivities!$D$8:$D$1023,Delta_GIRR!$D$24,Sensitivities!$C$8:$C$1023,Delta_GIRR!G669)</f>
        <v>0</v>
      </c>
      <c r="E669" s="19"/>
      <c r="F669" s="19"/>
      <c r="G669" s="19" t="str">
        <f>C669 &amp; ".Delta|GIRR|" &amp; C556 &amp; "|" &amp; C664</f>
        <v>FRA554616290.Delta|GIRR|USD|1 year</v>
      </c>
    </row>
    <row r="670" spans="3:7" hidden="1" outlineLevel="1" x14ac:dyDescent="0.25">
      <c r="C670" s="21" t="s">
        <v>8</v>
      </c>
      <c r="D670" s="19">
        <f>SUMIFS(Sensitivities!$E$8:$E$1023,Sensitivities!$D$8:$D$1023,Delta_GIRR!$D$24,Sensitivities!$C$8:$C$1023,Delta_GIRR!G670)</f>
        <v>0</v>
      </c>
      <c r="E670" s="19"/>
      <c r="F670" s="19"/>
      <c r="G670" s="19" t="str">
        <f>C670 &amp; ".Delta|GIRR|" &amp; C556 &amp; "|" &amp; C664</f>
        <v>FRA822851518.Delta|GIRR|USD|1 year</v>
      </c>
    </row>
    <row r="671" spans="3:7" hidden="1" outlineLevel="1" x14ac:dyDescent="0.25">
      <c r="C671" s="21" t="s">
        <v>1140</v>
      </c>
      <c r="D671" s="19">
        <f>SUMIFS(Sensitivities!$E$8:$E$1023,Sensitivities!$D$8:$D$1023,Delta_GIRR!$D$24,Sensitivities!$C$8:$C$1023,Delta_GIRR!G671)</f>
        <v>16347.4627696069</v>
      </c>
      <c r="E671" s="19"/>
      <c r="F671" s="19"/>
      <c r="G671" s="19" t="str">
        <f>C671 &amp; ".Delta|GIRR|" &amp; C556 &amp; "|" &amp; C664</f>
        <v>FRA101797833.Delta|GIRR|USD|1 year</v>
      </c>
    </row>
    <row r="672" spans="3:7" hidden="1" outlineLevel="1" x14ac:dyDescent="0.25">
      <c r="C672" s="21" t="s">
        <v>9</v>
      </c>
      <c r="D672" s="19">
        <f>SUMIFS(Sensitivities!$E$8:$E$1023,Sensitivities!$D$8:$D$1023,Delta_GIRR!$D$24,Sensitivities!$C$8:$C$1023,Delta_GIRR!G672)</f>
        <v>-127.791818248807</v>
      </c>
      <c r="E672" s="19"/>
      <c r="F672" s="19"/>
      <c r="G672" s="19" t="str">
        <f>C672 &amp; ".Delta|GIRR|" &amp; C556 &amp; "|" &amp; C664</f>
        <v>IRS190841856.Delta|GIRR|USD|1 year</v>
      </c>
    </row>
    <row r="673" spans="3:7" hidden="1" outlineLevel="1" x14ac:dyDescent="0.25">
      <c r="C673" s="21" t="s">
        <v>11</v>
      </c>
      <c r="D673" s="19">
        <f>SUMIFS(Sensitivities!$E$8:$E$1023,Sensitivities!$D$8:$D$1023,Delta_GIRR!$D$24,Sensitivities!$C$8:$C$1023,Delta_GIRR!G673)</f>
        <v>0</v>
      </c>
      <c r="E673" s="19"/>
      <c r="F673" s="19"/>
      <c r="G673" s="19" t="str">
        <f>C673 &amp; ".Delta|GIRR|" &amp; C556 &amp; "|" &amp; C664</f>
        <v>IRS399330126.Delta|GIRR|USD|1 year</v>
      </c>
    </row>
    <row r="674" spans="3:7" hidden="1" outlineLevel="1" x14ac:dyDescent="0.25">
      <c r="C674" s="21" t="s">
        <v>12</v>
      </c>
      <c r="D674" s="19">
        <f>SUMIFS(Sensitivities!$E$8:$E$1023,Sensitivities!$D$8:$D$1023,Delta_GIRR!$D$24,Sensitivities!$C$8:$C$1023,Delta_GIRR!G674)</f>
        <v>0</v>
      </c>
      <c r="E674" s="19"/>
      <c r="F674" s="19"/>
      <c r="G674" s="19" t="str">
        <f>C674 &amp; ".Delta|GIRR|" &amp; C556 &amp; "|" &amp; C664</f>
        <v>IRS233250637.Delta|GIRR|USD|1 year</v>
      </c>
    </row>
    <row r="675" spans="3:7" hidden="1" outlineLevel="1" x14ac:dyDescent="0.25">
      <c r="C675" s="21" t="s">
        <v>13</v>
      </c>
      <c r="D675" s="19">
        <f>SUMIFS(Sensitivities!$E$8:$E$1023,Sensitivities!$D$8:$D$1023,Delta_GIRR!$D$24,Sensitivities!$C$8:$C$1023,Delta_GIRR!G675)</f>
        <v>14.6377972129358</v>
      </c>
      <c r="E675" s="19"/>
      <c r="F675" s="19"/>
      <c r="G675" s="19" t="str">
        <f>C675 &amp; ".Delta|GIRR|" &amp; C556 &amp; "|" &amp; C664</f>
        <v>CS768096133.Delta|GIRR|USD|1 year</v>
      </c>
    </row>
    <row r="676" spans="3:7" hidden="1" outlineLevel="1" x14ac:dyDescent="0.25">
      <c r="C676" s="21" t="s">
        <v>15</v>
      </c>
      <c r="D676" s="19">
        <f>SUMIFS(Sensitivities!$E$8:$E$1023,Sensitivities!$D$8:$D$1023,Delta_GIRR!$D$24,Sensitivities!$C$8:$C$1023,Delta_GIRR!G676)</f>
        <v>-26.558763653156301</v>
      </c>
      <c r="E676" s="19"/>
      <c r="F676" s="19"/>
      <c r="G676" s="19" t="str">
        <f>C676 &amp; ".Delta|GIRR|" &amp; C556 &amp; "|" &amp; C664</f>
        <v>CS561670611.Delta|GIRR|USD|1 year</v>
      </c>
    </row>
    <row r="677" spans="3:7" hidden="1" outlineLevel="1" x14ac:dyDescent="0.25">
      <c r="C677" s="21" t="s">
        <v>16</v>
      </c>
      <c r="D677" s="19">
        <f>SUMIFS(Sensitivities!$E$8:$E$1023,Sensitivities!$D$8:$D$1023,Delta_GIRR!$D$24,Sensitivities!$C$8:$C$1023,Delta_GIRR!G677)</f>
        <v>37.796448935841902</v>
      </c>
      <c r="E677" s="19"/>
      <c r="F677" s="19"/>
      <c r="G677" s="19" t="str">
        <f>C677 &amp; ".Delta|GIRR|" &amp; C556 &amp; "|" &amp; C664</f>
        <v>CS931854092.Delta|GIRR|USD|1 year</v>
      </c>
    </row>
    <row r="678" spans="3:7" hidden="1" outlineLevel="1" x14ac:dyDescent="0.25">
      <c r="C678" s="21" t="s">
        <v>17</v>
      </c>
      <c r="D678" s="19">
        <f>SUMIFS(Sensitivities!$E$8:$E$1023,Sensitivities!$D$8:$D$1023,Delta_GIRR!$D$24,Sensitivities!$C$8:$C$1023,Delta_GIRR!G678)</f>
        <v>0</v>
      </c>
      <c r="E678" s="19"/>
      <c r="F678" s="19"/>
      <c r="G678" s="19" t="str">
        <f>C678 &amp; ".Delta|GIRR|" &amp; C556 &amp; "|" &amp; C664</f>
        <v>IRS307262619.Delta|GIRR|USD|1 year</v>
      </c>
    </row>
    <row r="679" spans="3:7" hidden="1" outlineLevel="1" x14ac:dyDescent="0.25">
      <c r="C679" s="21" t="s">
        <v>18</v>
      </c>
      <c r="D679" s="19">
        <f>SUMIFS(Sensitivities!$E$8:$E$1023,Sensitivities!$D$8:$D$1023,Delta_GIRR!$D$24,Sensitivities!$C$8:$C$1023,Delta_GIRR!G679)</f>
        <v>147.86691591662</v>
      </c>
      <c r="E679" s="19"/>
      <c r="F679" s="19"/>
      <c r="G679" s="19" t="str">
        <f>C679 &amp; ".Delta|GIRR|" &amp; C556 &amp; "|" &amp; C664</f>
        <v>IRS686490893.Delta|GIRR|USD|1 year</v>
      </c>
    </row>
    <row r="680" spans="3:7" hidden="1" outlineLevel="1" x14ac:dyDescent="0.25">
      <c r="C680" s="21" t="s">
        <v>19</v>
      </c>
      <c r="D680" s="19">
        <f>SUMIFS(Sensitivities!$E$8:$E$1023,Sensitivities!$D$8:$D$1023,Delta_GIRR!$D$24,Sensitivities!$C$8:$C$1023,Delta_GIRR!G680)</f>
        <v>567.00053797685496</v>
      </c>
      <c r="E680" s="19"/>
      <c r="F680" s="19"/>
      <c r="G680" s="19" t="str">
        <f>C680 &amp; ".Delta|GIRR|" &amp; C556 &amp; "|" &amp; C664</f>
        <v>IRS682313805.Delta|GIRR|USD|1 year</v>
      </c>
    </row>
    <row r="681" spans="3:7" hidden="1" outlineLevel="1" x14ac:dyDescent="0.25">
      <c r="C681" s="21" t="s">
        <v>20</v>
      </c>
      <c r="D681" s="19">
        <f>SUMIFS(Sensitivities!$E$8:$E$1023,Sensitivities!$D$8:$D$1023,Delta_GIRR!$D$24,Sensitivities!$C$8:$C$1023,Delta_GIRR!G681)</f>
        <v>0</v>
      </c>
      <c r="E681" s="19"/>
      <c r="F681" s="19"/>
      <c r="G681" s="19" t="str">
        <f>C681 &amp; ".Delta|GIRR|" &amp; C556 &amp; "|" &amp; C664</f>
        <v>IRS545554400.Delta|GIRR|USD|1 year</v>
      </c>
    </row>
    <row r="682" spans="3:7" hidden="1" outlineLevel="1" x14ac:dyDescent="0.25">
      <c r="C682" s="21" t="s">
        <v>21</v>
      </c>
      <c r="D682" s="19">
        <f>SUMIFS(Sensitivities!$E$8:$E$1023,Sensitivities!$D$8:$D$1023,Delta_GIRR!$D$24,Sensitivities!$C$8:$C$1023,Delta_GIRR!G682)</f>
        <v>46.279034794065403</v>
      </c>
      <c r="E682" s="19"/>
      <c r="F682" s="19"/>
      <c r="G682" s="19" t="str">
        <f>C682 &amp; ".Delta|GIRR|" &amp; C556 &amp; "|" &amp; C664</f>
        <v>CS821810096.Delta|GIRR|USD|1 year</v>
      </c>
    </row>
    <row r="683" spans="3:7" hidden="1" outlineLevel="1" x14ac:dyDescent="0.25">
      <c r="C683" s="21" t="s">
        <v>22</v>
      </c>
      <c r="D683" s="19">
        <f>SUMIFS(Sensitivities!$E$8:$E$1023,Sensitivities!$D$8:$D$1023,Delta_GIRR!$D$24,Sensitivities!$C$8:$C$1023,Delta_GIRR!G683)</f>
        <v>47.207920104801801</v>
      </c>
      <c r="E683" s="19"/>
      <c r="F683" s="19"/>
      <c r="G683" s="19" t="str">
        <f>C683 &amp; ".Delta|GIRR|" &amp; C556 &amp; "|" &amp; C664</f>
        <v>CF832287444.Delta|GIRR|USD|1 year</v>
      </c>
    </row>
    <row r="684" spans="3:7" hidden="1" outlineLevel="1" x14ac:dyDescent="0.25">
      <c r="C684" s="21" t="s">
        <v>1141</v>
      </c>
      <c r="D684" s="19">
        <f>SUMIFS(Sensitivities!$E$8:$E$1023,Sensitivities!$D$8:$D$1023,Delta_GIRR!$D$24,Sensitivities!$C$8:$C$1023,Delta_GIRR!G684)</f>
        <v>4330.7801250473904</v>
      </c>
      <c r="E684" s="19"/>
      <c r="F684" s="19"/>
      <c r="G684" s="19" t="str">
        <f>C684 &amp; ".Delta|GIRR|" &amp; C556 &amp; "|" &amp; C664</f>
        <v>CF505971413.Delta|GIRR|USD|1 year</v>
      </c>
    </row>
    <row r="685" spans="3:7" hidden="1" outlineLevel="1" x14ac:dyDescent="0.25">
      <c r="C685" s="21" t="s">
        <v>24</v>
      </c>
      <c r="D685" s="19">
        <f>SUMIFS(Sensitivities!$E$8:$E$1023,Sensitivities!$D$8:$D$1023,Delta_GIRR!$D$24,Sensitivities!$C$8:$C$1023,Delta_GIRR!G685)</f>
        <v>0</v>
      </c>
      <c r="E685" s="19"/>
      <c r="F685" s="19"/>
      <c r="G685" s="19" t="str">
        <f>C685 &amp; ".Delta|GIRR|" &amp; C556 &amp; "|" &amp; C664</f>
        <v>CF670766805.Delta|GIRR|USD|1 year</v>
      </c>
    </row>
    <row r="686" spans="3:7" hidden="1" outlineLevel="1" x14ac:dyDescent="0.25">
      <c r="C686" s="21" t="s">
        <v>25</v>
      </c>
      <c r="D686" s="19">
        <f>SUMIFS(Sensitivities!$E$8:$E$1023,Sensitivities!$D$8:$D$1023,Delta_GIRR!$D$24,Sensitivities!$C$8:$C$1023,Delta_GIRR!G686)</f>
        <v>0</v>
      </c>
      <c r="E686" s="19"/>
      <c r="F686" s="19"/>
      <c r="G686" s="19" t="str">
        <f>C686 &amp; ".Delta|GIRR|" &amp; C556 &amp; "|" &amp; C664</f>
        <v>CF558972956.Delta|GIRR|USD|1 year</v>
      </c>
    </row>
    <row r="687" spans="3:7" hidden="1" outlineLevel="1" x14ac:dyDescent="0.25">
      <c r="C687" s="21" t="s">
        <v>26</v>
      </c>
      <c r="D687" s="19">
        <f>SUMIFS(Sensitivities!$E$8:$E$1023,Sensitivities!$D$8:$D$1023,Delta_GIRR!$D$24,Sensitivities!$C$8:$C$1023,Delta_GIRR!G687)</f>
        <v>-92.410467949503101</v>
      </c>
      <c r="E687" s="19"/>
      <c r="F687" s="19"/>
      <c r="G687" s="19" t="str">
        <f>C687 &amp; ".Delta|GIRR|" &amp; C556 &amp; "|" &amp; C664</f>
        <v>CF994071627.Delta|GIRR|USD|1 year</v>
      </c>
    </row>
    <row r="688" spans="3:7" hidden="1" outlineLevel="1" x14ac:dyDescent="0.25">
      <c r="C688" s="21" t="s">
        <v>27</v>
      </c>
      <c r="D688" s="19">
        <f>SUMIFS(Sensitivities!$E$8:$E$1023,Sensitivities!$D$8:$D$1023,Delta_GIRR!$D$24,Sensitivities!$C$8:$C$1023,Delta_GIRR!G688)</f>
        <v>0</v>
      </c>
      <c r="E688" s="19"/>
      <c r="F688" s="19"/>
      <c r="G688" s="19" t="str">
        <f>C688 &amp; ".Delta|GIRR|" &amp; C556 &amp; "|" &amp; C664</f>
        <v>CF546911893.Delta|GIRR|USD|1 year</v>
      </c>
    </row>
    <row r="689" spans="3:7" hidden="1" outlineLevel="1" x14ac:dyDescent="0.25">
      <c r="C689" s="21" t="s">
        <v>28</v>
      </c>
      <c r="D689" s="19">
        <f>SUMIFS(Sensitivities!$E$8:$E$1023,Sensitivities!$D$8:$D$1023,Delta_GIRR!$D$24,Sensitivities!$C$8:$C$1023,Delta_GIRR!G689)</f>
        <v>0</v>
      </c>
      <c r="E689" s="19"/>
      <c r="F689" s="19"/>
      <c r="G689" s="19" t="str">
        <f>C689 &amp; ".Delta|GIRR|" &amp; C556 &amp; "|" &amp; C664</f>
        <v>CF798421943.Delta|GIRR|USD|1 year</v>
      </c>
    </row>
    <row r="690" spans="3:7" hidden="1" outlineLevel="1" x14ac:dyDescent="0.25">
      <c r="C690" s="21" t="s">
        <v>29</v>
      </c>
      <c r="D690" s="19">
        <f>SUMIFS(Sensitivities!$E$8:$E$1023,Sensitivities!$D$8:$D$1023,Delta_GIRR!$D$24,Sensitivities!$C$8:$C$1023,Delta_GIRR!G690)</f>
        <v>-3695.1538140077901</v>
      </c>
      <c r="E690" s="19"/>
      <c r="F690" s="19"/>
      <c r="G690" s="19" t="str">
        <f>C690 &amp; ".Delta|GIRR|" &amp; C556 &amp; "|" &amp; C664</f>
        <v>SWN651253389.Delta|GIRR|USD|1 year</v>
      </c>
    </row>
    <row r="691" spans="3:7" hidden="1" outlineLevel="1" x14ac:dyDescent="0.25">
      <c r="C691" s="21" t="s">
        <v>31</v>
      </c>
      <c r="D691" s="19">
        <f>SUMIFS(Sensitivities!$E$8:$E$1023,Sensitivities!$D$8:$D$1023,Delta_GIRR!$D$24,Sensitivities!$C$8:$C$1023,Delta_GIRR!G691)</f>
        <v>-120992.834823072</v>
      </c>
      <c r="E691" s="19"/>
      <c r="F691" s="19"/>
      <c r="G691" s="19" t="str">
        <f>C691 &amp; ".Delta|GIRR|" &amp; C556 &amp; "|" &amp; C664</f>
        <v>FXF690057364.Delta|GIRR|USD|1 year</v>
      </c>
    </row>
    <row r="692" spans="3:7" hidden="1" outlineLevel="1" x14ac:dyDescent="0.25">
      <c r="C692" s="21" t="s">
        <v>1142</v>
      </c>
      <c r="D692" s="19">
        <f>SUMIFS(Sensitivities!$E$8:$E$1023,Sensitivities!$D$8:$D$1023,Delta_GIRR!$D$24,Sensitivities!$C$8:$C$1023,Delta_GIRR!G692)</f>
        <v>109610.277342703</v>
      </c>
      <c r="E692" s="19"/>
      <c r="F692" s="19"/>
      <c r="G692" s="19" t="str">
        <f>C692 &amp; ".Delta|GIRR|" &amp; C556 &amp; "|" &amp; C664</f>
        <v>FXF276314354.Delta|GIRR|USD|1 year</v>
      </c>
    </row>
    <row r="693" spans="3:7" hidden="1" outlineLevel="1" x14ac:dyDescent="0.25">
      <c r="C693" s="21" t="s">
        <v>33</v>
      </c>
      <c r="D693" s="19">
        <f>SUMIFS(Sensitivities!$E$8:$E$1023,Sensitivities!$D$8:$D$1023,Delta_GIRR!$D$24,Sensitivities!$C$8:$C$1023,Delta_GIRR!G693)</f>
        <v>-342473.506993866</v>
      </c>
      <c r="E693" s="19"/>
      <c r="F693" s="19"/>
      <c r="G693" s="19" t="str">
        <f>C693 &amp; ".Delta|GIRR|" &amp; C556 &amp; "|" &amp; C664</f>
        <v>FXF811380623.Delta|GIRR|USD|1 year</v>
      </c>
    </row>
    <row r="694" spans="3:7" hidden="1" outlineLevel="1" x14ac:dyDescent="0.25">
      <c r="C694" s="21" t="s">
        <v>34</v>
      </c>
      <c r="D694" s="19">
        <f>SUMIFS(Sensitivities!$E$8:$E$1023,Sensitivities!$D$8:$D$1023,Delta_GIRR!$D$24,Sensitivities!$C$8:$C$1023,Delta_GIRR!G694)</f>
        <v>-24701.377182618999</v>
      </c>
      <c r="E694" s="19"/>
      <c r="F694" s="19"/>
      <c r="G694" s="19" t="str">
        <f>C694 &amp; ".Delta|GIRR|" &amp; C556 &amp; "|" &amp; C664</f>
        <v>FXF313102980.Delta|GIRR|USD|1 year</v>
      </c>
    </row>
    <row r="695" spans="3:7" hidden="1" outlineLevel="1" x14ac:dyDescent="0.25">
      <c r="C695" s="21" t="s">
        <v>35</v>
      </c>
      <c r="D695" s="19">
        <f>SUMIFS(Sensitivities!$E$8:$E$1023,Sensitivities!$D$8:$D$1023,Delta_GIRR!$D$24,Sensitivities!$C$8:$C$1023,Delta_GIRR!G695)</f>
        <v>0</v>
      </c>
      <c r="E695" s="19"/>
      <c r="F695" s="19"/>
      <c r="G695" s="19" t="str">
        <f>C695 &amp; ".Delta|GIRR|" &amp; C556 &amp; "|" &amp; C664</f>
        <v>FXF168255439.Delta|GIRR|USD|1 year</v>
      </c>
    </row>
    <row r="696" spans="3:7" hidden="1" outlineLevel="1" x14ac:dyDescent="0.25">
      <c r="C696" s="21" t="s">
        <v>36</v>
      </c>
      <c r="D696" s="19">
        <f>SUMIFS(Sensitivities!$E$8:$E$1023,Sensitivities!$D$8:$D$1023,Delta_GIRR!$D$24,Sensitivities!$C$8:$C$1023,Delta_GIRR!G696)</f>
        <v>0</v>
      </c>
      <c r="E696" s="19"/>
      <c r="F696" s="19"/>
      <c r="G696" s="19" t="str">
        <f>C696 &amp; ".Delta|GIRR|" &amp; C556 &amp; "|" &amp; C664</f>
        <v>FXF177155290.Delta|GIRR|USD|1 year</v>
      </c>
    </row>
    <row r="697" spans="3:7" hidden="1" outlineLevel="1" x14ac:dyDescent="0.25">
      <c r="C697" s="21" t="s">
        <v>37</v>
      </c>
      <c r="D697" s="19">
        <f>SUMIFS(Sensitivities!$E$8:$E$1023,Sensitivities!$D$8:$D$1023,Delta_GIRR!$D$24,Sensitivities!$C$8:$C$1023,Delta_GIRR!G697)</f>
        <v>360289.73886689101</v>
      </c>
      <c r="E697" s="19"/>
      <c r="F697" s="19"/>
      <c r="G697" s="19" t="str">
        <f>C697 &amp; ".Delta|GIRR|" &amp; C556 &amp; "|" &amp; C664</f>
        <v>FXF598460264.Delta|GIRR|USD|1 year</v>
      </c>
    </row>
    <row r="698" spans="3:7" hidden="1" outlineLevel="1" x14ac:dyDescent="0.25">
      <c r="C698" s="21" t="s">
        <v>38</v>
      </c>
      <c r="D698" s="19">
        <f>SUMIFS(Sensitivities!$E$8:$E$1023,Sensitivities!$D$8:$D$1023,Delta_GIRR!$D$24,Sensitivities!$C$8:$C$1023,Delta_GIRR!G698)</f>
        <v>-6.9454360527743106E-2</v>
      </c>
      <c r="E698" s="19"/>
      <c r="F698" s="19"/>
      <c r="G698" s="19" t="str">
        <f>C698 &amp; ".Delta|GIRR|" &amp; C556 &amp; "|" &amp; C664</f>
        <v>FXO271821100.Delta|GIRR|USD|1 year</v>
      </c>
    </row>
    <row r="699" spans="3:7" hidden="1" outlineLevel="1" x14ac:dyDescent="0.25">
      <c r="C699" s="21" t="s">
        <v>40</v>
      </c>
      <c r="D699" s="19">
        <f>SUMIFS(Sensitivities!$E$8:$E$1023,Sensitivities!$D$8:$D$1023,Delta_GIRR!$D$24,Sensitivities!$C$8:$C$1023,Delta_GIRR!G699)</f>
        <v>-1839.05293028802</v>
      </c>
      <c r="E699" s="19"/>
      <c r="F699" s="19"/>
      <c r="G699" s="19" t="str">
        <f>C699 &amp; ".Delta|GIRR|" &amp; C556 &amp; "|" &amp; C664</f>
        <v>FXO136170122.Delta|GIRR|USD|1 year</v>
      </c>
    </row>
    <row r="700" spans="3:7" hidden="1" outlineLevel="1" x14ac:dyDescent="0.25">
      <c r="C700" s="21" t="s">
        <v>1139</v>
      </c>
      <c r="D700" s="19">
        <f>SUMIFS(Sensitivities!$E$8:$E$1023,Sensitivities!$D$8:$D$1023,Delta_GIRR!$D$24,Sensitivities!$C$8:$C$1023,Delta_GIRR!G700)</f>
        <v>-2823.0999342998998</v>
      </c>
      <c r="E700" s="19"/>
      <c r="F700" s="19"/>
      <c r="G700" s="19" t="str">
        <f>C700 &amp; ".Delta|GIRR|" &amp; C556 &amp; "|" &amp; C664</f>
        <v>FXO623149061.Delta|GIRR|USD|1 year</v>
      </c>
    </row>
    <row r="701" spans="3:7" hidden="1" outlineLevel="1" x14ac:dyDescent="0.25">
      <c r="C701" s="21" t="s">
        <v>41</v>
      </c>
      <c r="D701" s="19">
        <f>SUMIFS(Sensitivities!$E$8:$E$1023,Sensitivities!$D$8:$D$1023,Delta_GIRR!$D$24,Sensitivities!$C$8:$C$1023,Delta_GIRR!G701)</f>
        <v>-1.5650389286747699E-2</v>
      </c>
      <c r="E701" s="19"/>
      <c r="F701" s="19"/>
      <c r="G701" s="19" t="str">
        <f>C701 &amp; ".Delta|GIRR|" &amp; C556 &amp; "|" &amp; C664</f>
        <v>FXO676548755.Delta|GIRR|USD|1 year</v>
      </c>
    </row>
    <row r="702" spans="3:7" hidden="1" outlineLevel="1" x14ac:dyDescent="0.25">
      <c r="C702" s="21" t="s">
        <v>42</v>
      </c>
      <c r="D702" s="19">
        <f>SUMIFS(Sensitivities!$E$8:$E$1023,Sensitivities!$D$8:$D$1023,Delta_GIRR!$D$24,Sensitivities!$C$8:$C$1023,Delta_GIRR!G702)</f>
        <v>-4275.7864647246597</v>
      </c>
      <c r="E702" s="19"/>
      <c r="F702" s="19"/>
      <c r="G702" s="19" t="str">
        <f>C702 &amp; ".Delta|GIRR|" &amp; C556 &amp; "|" &amp; C664</f>
        <v>FXO403688438.Delta|GIRR|USD|1 year</v>
      </c>
    </row>
    <row r="703" spans="3:7" hidden="1" outlineLevel="1" x14ac:dyDescent="0.25">
      <c r="C703" s="21" t="s">
        <v>43</v>
      </c>
      <c r="D703" s="19">
        <f>SUMIFS(Sensitivities!$E$8:$E$1023,Sensitivities!$D$8:$D$1023,Delta_GIRR!$D$24,Sensitivities!$C$8:$C$1023,Delta_GIRR!G703)</f>
        <v>-32.496585541230203</v>
      </c>
      <c r="E703" s="19"/>
      <c r="F703" s="19"/>
      <c r="G703" s="19" t="str">
        <f>C703 &amp; ".Delta|GIRR|" &amp; C556 &amp; "|" &amp; C664</f>
        <v>FXO302436425.Delta|GIRR|USD|1 year</v>
      </c>
    </row>
    <row r="704" spans="3:7" hidden="1" outlineLevel="1" x14ac:dyDescent="0.25">
      <c r="C704" s="21" t="s">
        <v>44</v>
      </c>
      <c r="D704" s="19">
        <f>SUMIFS(Sensitivities!$E$8:$E$1023,Sensitivities!$D$8:$D$1023,Delta_GIRR!$D$24,Sensitivities!$C$8:$C$1023,Delta_GIRR!G704)</f>
        <v>-29.1878198924678</v>
      </c>
      <c r="E704" s="19"/>
      <c r="F704" s="19"/>
      <c r="G704" s="19" t="str">
        <f>C704 &amp; ".Delta|GIRR|" &amp; C556 &amp; "|" &amp; C664</f>
        <v>FXO920656386.Delta|GIRR|USD|1 year</v>
      </c>
    </row>
    <row r="705" spans="3:7" hidden="1" outlineLevel="1" x14ac:dyDescent="0.25">
      <c r="C705" s="21" t="s">
        <v>45</v>
      </c>
      <c r="D705" s="19">
        <f>SUMIFS(Sensitivities!$E$8:$E$1023,Sensitivities!$D$8:$D$1023,Delta_GIRR!$D$24,Sensitivities!$C$8:$C$1023,Delta_GIRR!G705)</f>
        <v>-4388.09432609742</v>
      </c>
      <c r="E705" s="19"/>
      <c r="F705" s="19"/>
      <c r="G705" s="19" t="str">
        <f>C705 &amp; ".Delta|GIRR|" &amp; C556 &amp; "|" &amp; C664</f>
        <v>FXO931276392.Delta|GIRR|USD|1 year</v>
      </c>
    </row>
    <row r="706" spans="3:7" hidden="1" outlineLevel="1" x14ac:dyDescent="0.25">
      <c r="C706" s="21" t="s">
        <v>46</v>
      </c>
      <c r="D706" s="19">
        <f>SUMIFS(Sensitivities!$E$8:$E$1023,Sensitivities!$D$8:$D$1023,Delta_GIRR!$D$24,Sensitivities!$C$8:$C$1023,Delta_GIRR!G706)</f>
        <v>-11.041367611915099</v>
      </c>
      <c r="E706" s="19"/>
      <c r="F706" s="19"/>
      <c r="G706" s="19" t="str">
        <f>C706 &amp; ".Delta|GIRR|" &amp; C556 &amp; "|" &amp; C664</f>
        <v>PRDC295207601.Delta|GIRR|USD|1 year</v>
      </c>
    </row>
    <row r="707" spans="3:7" hidden="1" outlineLevel="1" x14ac:dyDescent="0.25">
      <c r="C707" s="21" t="s">
        <v>48</v>
      </c>
      <c r="D707" s="19">
        <f>SUMIFS(Sensitivities!$E$8:$E$1023,Sensitivities!$D$8:$D$1023,Delta_GIRR!$D$24,Sensitivities!$C$8:$C$1023,Delta_GIRR!G707)</f>
        <v>2748.4210194321299</v>
      </c>
      <c r="E707" s="19"/>
      <c r="F707" s="19"/>
      <c r="G707" s="19" t="str">
        <f>C707 &amp; ".Delta|GIRR|" &amp; C556 &amp; "|" &amp; C664</f>
        <v>PRDC172891670.Delta|GIRR|USD|1 year</v>
      </c>
    </row>
    <row r="708" spans="3:7" hidden="1" outlineLevel="1" x14ac:dyDescent="0.25">
      <c r="C708" s="21" t="s">
        <v>49</v>
      </c>
      <c r="D708" s="19">
        <f>SUMIFS(Sensitivities!$E$8:$E$1023,Sensitivities!$D$8:$D$1023,Delta_GIRR!$D$24,Sensitivities!$C$8:$C$1023,Delta_GIRR!G708)</f>
        <v>0</v>
      </c>
      <c r="E708" s="19"/>
      <c r="F708" s="19"/>
      <c r="G708" s="19" t="str">
        <f>C708 &amp; ".Delta|GIRR|" &amp; C556 &amp; "|" &amp; C664</f>
        <v>PRDC666969162.Delta|GIRR|USD|1 year</v>
      </c>
    </row>
    <row r="709" spans="3:7" hidden="1" outlineLevel="1" x14ac:dyDescent="0.25">
      <c r="C709" s="21" t="s">
        <v>50</v>
      </c>
      <c r="D709" s="19">
        <f>SUMIFS(Sensitivities!$E$8:$E$1023,Sensitivities!$D$8:$D$1023,Delta_GIRR!$D$24,Sensitivities!$C$8:$C$1023,Delta_GIRR!G709)</f>
        <v>1837.9403722996401</v>
      </c>
      <c r="E709" s="19"/>
      <c r="F709" s="19"/>
      <c r="G709" s="19" t="str">
        <f>C709 &amp; ".Delta|GIRR|" &amp; C556 &amp; "|" &amp; C664</f>
        <v>PRDC591610726.Delta|GIRR|USD|1 year</v>
      </c>
    </row>
    <row r="710" spans="3:7" hidden="1" outlineLevel="1" x14ac:dyDescent="0.25">
      <c r="C710" s="21" t="s">
        <v>51</v>
      </c>
      <c r="D710" s="19">
        <f>SUMIFS(Sensitivities!$E$8:$E$1023,Sensitivities!$D$8:$D$1023,Delta_GIRR!$D$24,Sensitivities!$C$8:$C$1023,Delta_GIRR!G710)</f>
        <v>530.19947428274497</v>
      </c>
      <c r="E710" s="19"/>
      <c r="F710" s="19"/>
      <c r="G710" s="19" t="str">
        <f>C710 &amp; ".Delta|GIRR|" &amp; C556 &amp; "|" &amp; C664</f>
        <v>PRDC213021841.Delta|GIRR|USD|1 year</v>
      </c>
    </row>
    <row r="711" spans="3:7" hidden="1" outlineLevel="1" x14ac:dyDescent="0.25">
      <c r="C711" s="21" t="s">
        <v>52</v>
      </c>
      <c r="D711" s="19">
        <f>SUMIFS(Sensitivities!$E$8:$E$1023,Sensitivities!$D$8:$D$1023,Delta_GIRR!$D$24,Sensitivities!$C$8:$C$1023,Delta_GIRR!G711)</f>
        <v>0</v>
      </c>
      <c r="E711" s="19"/>
      <c r="F711" s="19"/>
      <c r="G711" s="19" t="str">
        <f>C711 &amp; ".Delta|GIRR|" &amp; C556 &amp; "|" &amp; C664</f>
        <v>RA211261264.Delta|GIRR|USD|1 year</v>
      </c>
    </row>
    <row r="712" spans="3:7" hidden="1" outlineLevel="1" x14ac:dyDescent="0.25">
      <c r="C712" s="21" t="s">
        <v>54</v>
      </c>
      <c r="D712" s="19">
        <f>SUMIFS(Sensitivities!$E$8:$E$1023,Sensitivities!$D$8:$D$1023,Delta_GIRR!$D$24,Sensitivities!$C$8:$C$1023,Delta_GIRR!G712)</f>
        <v>0</v>
      </c>
      <c r="E712" s="19"/>
      <c r="F712" s="19"/>
      <c r="G712" s="19" t="str">
        <f>C712 &amp; ".Delta|GIRR|" &amp; C556 &amp; "|" &amp; C664</f>
        <v>RA511169792.Delta|GIRR|USD|1 year</v>
      </c>
    </row>
    <row r="713" spans="3:7" hidden="1" outlineLevel="1" x14ac:dyDescent="0.25">
      <c r="C713" s="21" t="s">
        <v>1143</v>
      </c>
      <c r="D713" s="19">
        <f>SUMIFS(Sensitivities!$E$8:$E$1023,Sensitivities!$D$8:$D$1023,Delta_GIRR!$D$24,Sensitivities!$C$8:$C$1023,Delta_GIRR!G713)</f>
        <v>-37323.869765475501</v>
      </c>
      <c r="E713" s="19"/>
      <c r="F713" s="19"/>
      <c r="G713" s="19" t="str">
        <f>C713 &amp; ".Delta|GIRR|" &amp; C556 &amp; "|" &amp; C664</f>
        <v>RA844378540.Delta|GIRR|USD|1 year</v>
      </c>
    </row>
    <row r="714" spans="3:7" hidden="1" outlineLevel="1" x14ac:dyDescent="0.25">
      <c r="C714" s="21" t="s">
        <v>55</v>
      </c>
      <c r="D714" s="19">
        <f>SUMIFS(Sensitivities!$E$8:$E$1023,Sensitivities!$D$8:$D$1023,Delta_GIRR!$D$24,Sensitivities!$C$8:$C$1023,Delta_GIRR!G714)</f>
        <v>0</v>
      </c>
      <c r="E714" s="19"/>
      <c r="F714" s="19"/>
      <c r="G714" s="19" t="str">
        <f>C714 &amp; ".Delta|GIRR|" &amp; C556 &amp; "|" &amp; C664</f>
        <v>RA488554347.Delta|GIRR|USD|1 year</v>
      </c>
    </row>
    <row r="715" spans="3:7" hidden="1" outlineLevel="1" x14ac:dyDescent="0.25">
      <c r="C715" s="21" t="s">
        <v>56</v>
      </c>
      <c r="D715" s="19">
        <f>SUMIFS(Sensitivities!$E$8:$E$1023,Sensitivities!$D$8:$D$1023,Delta_GIRR!$D$24,Sensitivities!$C$8:$C$1023,Delta_GIRR!G715)</f>
        <v>-42876.899690362203</v>
      </c>
      <c r="E715" s="19"/>
      <c r="F715" s="19"/>
      <c r="G715" s="19" t="str">
        <f>C715 &amp; ".Delta|GIRR|" &amp; C556 &amp; "|" &amp; C664</f>
        <v>RA899728209.Delta|GIRR|USD|1 year</v>
      </c>
    </row>
    <row r="716" spans="3:7" hidden="1" outlineLevel="1" x14ac:dyDescent="0.25">
      <c r="C716" s="10"/>
      <c r="D716" s="13"/>
      <c r="E716" s="11"/>
      <c r="F716" s="12"/>
      <c r="G716" s="12"/>
    </row>
    <row r="717" spans="3:7" collapsed="1" x14ac:dyDescent="0.25">
      <c r="C717" s="106" t="s">
        <v>1135</v>
      </c>
      <c r="D717" s="102">
        <f>SUM(D719:D768)</f>
        <v>-128973.27393983785</v>
      </c>
      <c r="E717" s="103">
        <f>VLOOKUP(C717,$G$10:$H$19,2,FALSE)</f>
        <v>9.1923881554251165E-3</v>
      </c>
      <c r="F717" s="105">
        <f>D717*E717</f>
        <v>-1185.5723957309642</v>
      </c>
    </row>
    <row r="718" spans="3:7" hidden="1" outlineLevel="1" x14ac:dyDescent="0.25">
      <c r="C718" s="40" t="s">
        <v>1138</v>
      </c>
      <c r="D718" s="101" t="s">
        <v>116</v>
      </c>
      <c r="E718" s="101" t="s">
        <v>66</v>
      </c>
      <c r="F718" s="101" t="s">
        <v>68</v>
      </c>
      <c r="G718" s="39" t="s">
        <v>57</v>
      </c>
    </row>
    <row r="719" spans="3:7" hidden="1" outlineLevel="1" x14ac:dyDescent="0.25">
      <c r="C719" s="42" t="s">
        <v>3</v>
      </c>
      <c r="D719" s="38">
        <f>SUMIFS(Sensitivities!$E$8:$E$1023,Sensitivities!$D$8:$D$1023,Delta_GIRR!$D$24,Sensitivities!$C$8:$C$1023,Delta_GIRR!G719)</f>
        <v>0</v>
      </c>
      <c r="E719" s="38"/>
      <c r="F719" s="38"/>
      <c r="G719" s="38" t="str">
        <f>C719 &amp; ".Delta|GIRR|" &amp; C556 &amp; "|" &amp; C717</f>
        <v>FRA791220419.Delta|GIRR|USD|2 year</v>
      </c>
    </row>
    <row r="720" spans="3:7" hidden="1" outlineLevel="1" x14ac:dyDescent="0.25">
      <c r="C720" s="21" t="s">
        <v>5</v>
      </c>
      <c r="D720" s="19">
        <f>SUMIFS(Sensitivities!$E$8:$E$1023,Sensitivities!$D$8:$D$1023,Delta_GIRR!$D$24,Sensitivities!$C$8:$C$1023,Delta_GIRR!G720)</f>
        <v>54590.693001322601</v>
      </c>
      <c r="E720" s="19"/>
      <c r="F720" s="19"/>
      <c r="G720" s="19" t="str">
        <f>C720 &amp; ".Delta|GIRR|" &amp; C556 &amp; "|" &amp; C717</f>
        <v>FRA983936126.Delta|GIRR|USD|2 year</v>
      </c>
    </row>
    <row r="721" spans="3:7" hidden="1" outlineLevel="1" x14ac:dyDescent="0.25">
      <c r="C721" s="21" t="s">
        <v>6</v>
      </c>
      <c r="D721" s="19">
        <f>SUMIFS(Sensitivities!$E$8:$E$1023,Sensitivities!$D$8:$D$1023,Delta_GIRR!$D$24,Sensitivities!$C$8:$C$1023,Delta_GIRR!G721)</f>
        <v>-19396.7537619172</v>
      </c>
      <c r="E721" s="19"/>
      <c r="F721" s="19"/>
      <c r="G721" s="19" t="str">
        <f>C721 &amp; ".Delta|GIRR|" &amp; C556 &amp; "|" &amp; C717</f>
        <v>FRA592133890.Delta|GIRR|USD|2 year</v>
      </c>
    </row>
    <row r="722" spans="3:7" hidden="1" outlineLevel="1" x14ac:dyDescent="0.25">
      <c r="C722" s="21" t="s">
        <v>7</v>
      </c>
      <c r="D722" s="19">
        <f>SUMIFS(Sensitivities!$E$8:$E$1023,Sensitivities!$D$8:$D$1023,Delta_GIRR!$D$24,Sensitivities!$C$8:$C$1023,Delta_GIRR!G722)</f>
        <v>0</v>
      </c>
      <c r="E722" s="19"/>
      <c r="F722" s="19"/>
      <c r="G722" s="19" t="str">
        <f>C722 &amp; ".Delta|GIRR|" &amp; C556 &amp; "|" &amp; C717</f>
        <v>FRA554616290.Delta|GIRR|USD|2 year</v>
      </c>
    </row>
    <row r="723" spans="3:7" hidden="1" outlineLevel="1" x14ac:dyDescent="0.25">
      <c r="C723" s="21" t="s">
        <v>8</v>
      </c>
      <c r="D723" s="19">
        <f>SUMIFS(Sensitivities!$E$8:$E$1023,Sensitivities!$D$8:$D$1023,Delta_GIRR!$D$24,Sensitivities!$C$8:$C$1023,Delta_GIRR!G723)</f>
        <v>0</v>
      </c>
      <c r="E723" s="19"/>
      <c r="F723" s="19"/>
      <c r="G723" s="19" t="str">
        <f>C723 &amp; ".Delta|GIRR|" &amp; C556 &amp; "|" &amp; C717</f>
        <v>FRA822851518.Delta|GIRR|USD|2 year</v>
      </c>
    </row>
    <row r="724" spans="3:7" hidden="1" outlineLevel="1" x14ac:dyDescent="0.25">
      <c r="C724" s="21" t="s">
        <v>1140</v>
      </c>
      <c r="D724" s="19">
        <f>SUMIFS(Sensitivities!$E$8:$E$1023,Sensitivities!$D$8:$D$1023,Delta_GIRR!$D$24,Sensitivities!$C$8:$C$1023,Delta_GIRR!G724)</f>
        <v>0</v>
      </c>
      <c r="E724" s="19"/>
      <c r="F724" s="19"/>
      <c r="G724" s="19" t="str">
        <f>C724 &amp; ".Delta|GIRR|" &amp; C556 &amp; "|" &amp; C717</f>
        <v>FRA101797833.Delta|GIRR|USD|2 year</v>
      </c>
    </row>
    <row r="725" spans="3:7" hidden="1" outlineLevel="1" x14ac:dyDescent="0.25">
      <c r="C725" s="21" t="s">
        <v>9</v>
      </c>
      <c r="D725" s="19">
        <f>SUMIFS(Sensitivities!$E$8:$E$1023,Sensitivities!$D$8:$D$1023,Delta_GIRR!$D$24,Sensitivities!$C$8:$C$1023,Delta_GIRR!G725)</f>
        <v>-307.11553412838799</v>
      </c>
      <c r="E725" s="19"/>
      <c r="F725" s="19"/>
      <c r="G725" s="19" t="str">
        <f>C725 &amp; ".Delta|GIRR|" &amp; C556 &amp; "|" &amp; C717</f>
        <v>IRS190841856.Delta|GIRR|USD|2 year</v>
      </c>
    </row>
    <row r="726" spans="3:7" hidden="1" outlineLevel="1" x14ac:dyDescent="0.25">
      <c r="C726" s="21" t="s">
        <v>11</v>
      </c>
      <c r="D726" s="19">
        <f>SUMIFS(Sensitivities!$E$8:$E$1023,Sensitivities!$D$8:$D$1023,Delta_GIRR!$D$24,Sensitivities!$C$8:$C$1023,Delta_GIRR!G726)</f>
        <v>0</v>
      </c>
      <c r="E726" s="19"/>
      <c r="F726" s="19"/>
      <c r="G726" s="19" t="str">
        <f>C726 &amp; ".Delta|GIRR|" &amp; C556 &amp; "|" &amp; C717</f>
        <v>IRS399330126.Delta|GIRR|USD|2 year</v>
      </c>
    </row>
    <row r="727" spans="3:7" hidden="1" outlineLevel="1" x14ac:dyDescent="0.25">
      <c r="C727" s="21" t="s">
        <v>12</v>
      </c>
      <c r="D727" s="19">
        <f>SUMIFS(Sensitivities!$E$8:$E$1023,Sensitivities!$D$8:$D$1023,Delta_GIRR!$D$24,Sensitivities!$C$8:$C$1023,Delta_GIRR!G727)</f>
        <v>0</v>
      </c>
      <c r="E727" s="19"/>
      <c r="F727" s="19"/>
      <c r="G727" s="19" t="str">
        <f>C727 &amp; ".Delta|GIRR|" &amp; C556 &amp; "|" &amp; C717</f>
        <v>IRS233250637.Delta|GIRR|USD|2 year</v>
      </c>
    </row>
    <row r="728" spans="3:7" hidden="1" outlineLevel="1" x14ac:dyDescent="0.25">
      <c r="C728" s="21" t="s">
        <v>13</v>
      </c>
      <c r="D728" s="19">
        <f>SUMIFS(Sensitivities!$E$8:$E$1023,Sensitivities!$D$8:$D$1023,Delta_GIRR!$D$24,Sensitivities!$C$8:$C$1023,Delta_GIRR!G728)</f>
        <v>33.0922607332013</v>
      </c>
      <c r="E728" s="19"/>
      <c r="F728" s="19"/>
      <c r="G728" s="19" t="str">
        <f>C728 &amp; ".Delta|GIRR|" &amp; C556 &amp; "|" &amp; C717</f>
        <v>CS768096133.Delta|GIRR|USD|2 year</v>
      </c>
    </row>
    <row r="729" spans="3:7" hidden="1" outlineLevel="1" x14ac:dyDescent="0.25">
      <c r="C729" s="21" t="s">
        <v>15</v>
      </c>
      <c r="D729" s="19">
        <f>SUMIFS(Sensitivities!$E$8:$E$1023,Sensitivities!$D$8:$D$1023,Delta_GIRR!$D$24,Sensitivities!$C$8:$C$1023,Delta_GIRR!G729)</f>
        <v>-60.042472556961002</v>
      </c>
      <c r="E729" s="19"/>
      <c r="F729" s="19"/>
      <c r="G729" s="19" t="str">
        <f>C729 &amp; ".Delta|GIRR|" &amp; C556 &amp; "|" &amp; C717</f>
        <v>CS561670611.Delta|GIRR|USD|2 year</v>
      </c>
    </row>
    <row r="730" spans="3:7" hidden="1" outlineLevel="1" x14ac:dyDescent="0.25">
      <c r="C730" s="21" t="s">
        <v>16</v>
      </c>
      <c r="D730" s="19">
        <f>SUMIFS(Sensitivities!$E$8:$E$1023,Sensitivities!$D$8:$D$1023,Delta_GIRR!$D$24,Sensitivities!$C$8:$C$1023,Delta_GIRR!G730)</f>
        <v>85.447962344915098</v>
      </c>
      <c r="E730" s="19"/>
      <c r="F730" s="19"/>
      <c r="G730" s="19" t="str">
        <f>C730 &amp; ".Delta|GIRR|" &amp; C556 &amp; "|" &amp; C717</f>
        <v>CS931854092.Delta|GIRR|USD|2 year</v>
      </c>
    </row>
    <row r="731" spans="3:7" hidden="1" outlineLevel="1" x14ac:dyDescent="0.25">
      <c r="C731" s="21" t="s">
        <v>17</v>
      </c>
      <c r="D731" s="19">
        <f>SUMIFS(Sensitivities!$E$8:$E$1023,Sensitivities!$D$8:$D$1023,Delta_GIRR!$D$24,Sensitivities!$C$8:$C$1023,Delta_GIRR!G731)</f>
        <v>0</v>
      </c>
      <c r="E731" s="19"/>
      <c r="F731" s="19"/>
      <c r="G731" s="19" t="str">
        <f>C731 &amp; ".Delta|GIRR|" &amp; C556 &amp; "|" &amp; C717</f>
        <v>IRS307262619.Delta|GIRR|USD|2 year</v>
      </c>
    </row>
    <row r="732" spans="3:7" hidden="1" outlineLevel="1" x14ac:dyDescent="0.25">
      <c r="C732" s="21" t="s">
        <v>18</v>
      </c>
      <c r="D732" s="19">
        <f>SUMIFS(Sensitivities!$E$8:$E$1023,Sensitivities!$D$8:$D$1023,Delta_GIRR!$D$24,Sensitivities!$C$8:$C$1023,Delta_GIRR!G732)</f>
        <v>334.527995816643</v>
      </c>
      <c r="E732" s="19"/>
      <c r="F732" s="19"/>
      <c r="G732" s="19" t="str">
        <f>C732 &amp; ".Delta|GIRR|" &amp; C556 &amp; "|" &amp; C717</f>
        <v>IRS686490893.Delta|GIRR|USD|2 year</v>
      </c>
    </row>
    <row r="733" spans="3:7" hidden="1" outlineLevel="1" x14ac:dyDescent="0.25">
      <c r="C733" s="21" t="s">
        <v>19</v>
      </c>
      <c r="D733" s="19">
        <f>SUMIFS(Sensitivities!$E$8:$E$1023,Sensitivities!$D$8:$D$1023,Delta_GIRR!$D$24,Sensitivities!$C$8:$C$1023,Delta_GIRR!G733)</f>
        <v>1272.5721130642301</v>
      </c>
      <c r="E733" s="19"/>
      <c r="F733" s="19"/>
      <c r="G733" s="19" t="str">
        <f>C733 &amp; ".Delta|GIRR|" &amp; C556 &amp; "|" &amp; C717</f>
        <v>IRS682313805.Delta|GIRR|USD|2 year</v>
      </c>
    </row>
    <row r="734" spans="3:7" hidden="1" outlineLevel="1" x14ac:dyDescent="0.25">
      <c r="C734" s="21" t="s">
        <v>20</v>
      </c>
      <c r="D734" s="19">
        <f>SUMIFS(Sensitivities!$E$8:$E$1023,Sensitivities!$D$8:$D$1023,Delta_GIRR!$D$24,Sensitivities!$C$8:$C$1023,Delta_GIRR!G734)</f>
        <v>0</v>
      </c>
      <c r="E734" s="19"/>
      <c r="F734" s="19"/>
      <c r="G734" s="19" t="str">
        <f>C734 &amp; ".Delta|GIRR|" &amp; C556 &amp; "|" &amp; C717</f>
        <v>IRS545554400.Delta|GIRR|USD|2 year</v>
      </c>
    </row>
    <row r="735" spans="3:7" hidden="1" outlineLevel="1" x14ac:dyDescent="0.25">
      <c r="C735" s="21" t="s">
        <v>21</v>
      </c>
      <c r="D735" s="19">
        <f>SUMIFS(Sensitivities!$E$8:$E$1023,Sensitivities!$D$8:$D$1023,Delta_GIRR!$D$24,Sensitivities!$C$8:$C$1023,Delta_GIRR!G735)</f>
        <v>104.71125602046</v>
      </c>
      <c r="E735" s="19"/>
      <c r="F735" s="19"/>
      <c r="G735" s="19" t="str">
        <f>C735 &amp; ".Delta|GIRR|" &amp; C556 &amp; "|" &amp; C717</f>
        <v>CS821810096.Delta|GIRR|USD|2 year</v>
      </c>
    </row>
    <row r="736" spans="3:7" hidden="1" outlineLevel="1" x14ac:dyDescent="0.25">
      <c r="C736" s="21" t="s">
        <v>22</v>
      </c>
      <c r="D736" s="19">
        <f>SUMIFS(Sensitivities!$E$8:$E$1023,Sensitivities!$D$8:$D$1023,Delta_GIRR!$D$24,Sensitivities!$C$8:$C$1023,Delta_GIRR!G736)</f>
        <v>1038.3661752317901</v>
      </c>
      <c r="E736" s="19"/>
      <c r="F736" s="19"/>
      <c r="G736" s="19" t="str">
        <f>C736 &amp; ".Delta|GIRR|" &amp; C556 &amp; "|" &amp; C717</f>
        <v>CF832287444.Delta|GIRR|USD|2 year</v>
      </c>
    </row>
    <row r="737" spans="3:7" hidden="1" outlineLevel="1" x14ac:dyDescent="0.25">
      <c r="C737" s="21" t="s">
        <v>1141</v>
      </c>
      <c r="D737" s="19">
        <f>SUMIFS(Sensitivities!$E$8:$E$1023,Sensitivities!$D$8:$D$1023,Delta_GIRR!$D$24,Sensitivities!$C$8:$C$1023,Delta_GIRR!G737)</f>
        <v>1871.15664184203</v>
      </c>
      <c r="E737" s="19"/>
      <c r="F737" s="19"/>
      <c r="G737" s="19" t="str">
        <f>C737 &amp; ".Delta|GIRR|" &amp; C556 &amp; "|" &amp; C717</f>
        <v>CF505971413.Delta|GIRR|USD|2 year</v>
      </c>
    </row>
    <row r="738" spans="3:7" hidden="1" outlineLevel="1" x14ac:dyDescent="0.25">
      <c r="C738" s="21" t="s">
        <v>24</v>
      </c>
      <c r="D738" s="19">
        <f>SUMIFS(Sensitivities!$E$8:$E$1023,Sensitivities!$D$8:$D$1023,Delta_GIRR!$D$24,Sensitivities!$C$8:$C$1023,Delta_GIRR!G738)</f>
        <v>0</v>
      </c>
      <c r="E738" s="19"/>
      <c r="F738" s="19"/>
      <c r="G738" s="19" t="str">
        <f>C738 &amp; ".Delta|GIRR|" &amp; C556 &amp; "|" &amp; C717</f>
        <v>CF670766805.Delta|GIRR|USD|2 year</v>
      </c>
    </row>
    <row r="739" spans="3:7" hidden="1" outlineLevel="1" x14ac:dyDescent="0.25">
      <c r="C739" s="21" t="s">
        <v>25</v>
      </c>
      <c r="D739" s="19">
        <f>SUMIFS(Sensitivities!$E$8:$E$1023,Sensitivities!$D$8:$D$1023,Delta_GIRR!$D$24,Sensitivities!$C$8:$C$1023,Delta_GIRR!G739)</f>
        <v>0</v>
      </c>
      <c r="E739" s="19"/>
      <c r="F739" s="19"/>
      <c r="G739" s="19" t="str">
        <f>C739 &amp; ".Delta|GIRR|" &amp; C556 &amp; "|" &amp; C717</f>
        <v>CF558972956.Delta|GIRR|USD|2 year</v>
      </c>
    </row>
    <row r="740" spans="3:7" hidden="1" outlineLevel="1" x14ac:dyDescent="0.25">
      <c r="C740" s="21" t="s">
        <v>26</v>
      </c>
      <c r="D740" s="19">
        <f>SUMIFS(Sensitivities!$E$8:$E$1023,Sensitivities!$D$8:$D$1023,Delta_GIRR!$D$24,Sensitivities!$C$8:$C$1023,Delta_GIRR!G740)</f>
        <v>1752.43785213097</v>
      </c>
      <c r="E740" s="19"/>
      <c r="F740" s="19"/>
      <c r="G740" s="19" t="str">
        <f>C740 &amp; ".Delta|GIRR|" &amp; C556 &amp; "|" &amp; C717</f>
        <v>CF994071627.Delta|GIRR|USD|2 year</v>
      </c>
    </row>
    <row r="741" spans="3:7" hidden="1" outlineLevel="1" x14ac:dyDescent="0.25">
      <c r="C741" s="21" t="s">
        <v>27</v>
      </c>
      <c r="D741" s="19">
        <f>SUMIFS(Sensitivities!$E$8:$E$1023,Sensitivities!$D$8:$D$1023,Delta_GIRR!$D$24,Sensitivities!$C$8:$C$1023,Delta_GIRR!G741)</f>
        <v>0</v>
      </c>
      <c r="E741" s="19"/>
      <c r="F741" s="19"/>
      <c r="G741" s="19" t="str">
        <f>C741 &amp; ".Delta|GIRR|" &amp; C556 &amp; "|" &amp; C717</f>
        <v>CF546911893.Delta|GIRR|USD|2 year</v>
      </c>
    </row>
    <row r="742" spans="3:7" hidden="1" outlineLevel="1" x14ac:dyDescent="0.25">
      <c r="C742" s="21" t="s">
        <v>28</v>
      </c>
      <c r="D742" s="19">
        <f>SUMIFS(Sensitivities!$E$8:$E$1023,Sensitivities!$D$8:$D$1023,Delta_GIRR!$D$24,Sensitivities!$C$8:$C$1023,Delta_GIRR!G742)</f>
        <v>0</v>
      </c>
      <c r="E742" s="19"/>
      <c r="F742" s="19"/>
      <c r="G742" s="19" t="str">
        <f>C742 &amp; ".Delta|GIRR|" &amp; C556 &amp; "|" &amp; C717</f>
        <v>CF798421943.Delta|GIRR|USD|2 year</v>
      </c>
    </row>
    <row r="743" spans="3:7" hidden="1" outlineLevel="1" x14ac:dyDescent="0.25">
      <c r="C743" s="21" t="s">
        <v>29</v>
      </c>
      <c r="D743" s="19">
        <f>SUMIFS(Sensitivities!$E$8:$E$1023,Sensitivities!$D$8:$D$1023,Delta_GIRR!$D$24,Sensitivities!$C$8:$C$1023,Delta_GIRR!G743)</f>
        <v>4578.2028986592204</v>
      </c>
      <c r="E743" s="19"/>
      <c r="F743" s="19"/>
      <c r="G743" s="19" t="str">
        <f>C743 &amp; ".Delta|GIRR|" &amp; C556 &amp; "|" &amp; C717</f>
        <v>SWN651253389.Delta|GIRR|USD|2 year</v>
      </c>
    </row>
    <row r="744" spans="3:7" hidden="1" outlineLevel="1" x14ac:dyDescent="0.25">
      <c r="C744" s="21" t="s">
        <v>31</v>
      </c>
      <c r="D744" s="19">
        <f>SUMIFS(Sensitivities!$E$8:$E$1023,Sensitivities!$D$8:$D$1023,Delta_GIRR!$D$24,Sensitivities!$C$8:$C$1023,Delta_GIRR!G744)</f>
        <v>0</v>
      </c>
      <c r="E744" s="19"/>
      <c r="F744" s="19"/>
      <c r="G744" s="19" t="str">
        <f>C744 &amp; ".Delta|GIRR|" &amp; C556 &amp; "|" &amp; C717</f>
        <v>FXF690057364.Delta|GIRR|USD|2 year</v>
      </c>
    </row>
    <row r="745" spans="3:7" hidden="1" outlineLevel="1" x14ac:dyDescent="0.25">
      <c r="C745" s="21" t="s">
        <v>1142</v>
      </c>
      <c r="D745" s="19">
        <f>SUMIFS(Sensitivities!$E$8:$E$1023,Sensitivities!$D$8:$D$1023,Delta_GIRR!$D$24,Sensitivities!$C$8:$C$1023,Delta_GIRR!G745)</f>
        <v>0</v>
      </c>
      <c r="E745" s="19"/>
      <c r="F745" s="19"/>
      <c r="G745" s="19" t="str">
        <f>C745 &amp; ".Delta|GIRR|" &amp; C556 &amp; "|" &amp; C717</f>
        <v>FXF276314354.Delta|GIRR|USD|2 year</v>
      </c>
    </row>
    <row r="746" spans="3:7" hidden="1" outlineLevel="1" x14ac:dyDescent="0.25">
      <c r="C746" s="21" t="s">
        <v>33</v>
      </c>
      <c r="D746" s="19">
        <f>SUMIFS(Sensitivities!$E$8:$E$1023,Sensitivities!$D$8:$D$1023,Delta_GIRR!$D$24,Sensitivities!$C$8:$C$1023,Delta_GIRR!G746)</f>
        <v>-340602.13698648103</v>
      </c>
      <c r="E746" s="19"/>
      <c r="F746" s="19"/>
      <c r="G746" s="19" t="str">
        <f>C746 &amp; ".Delta|GIRR|" &amp; C556 &amp; "|" &amp; C717</f>
        <v>FXF811380623.Delta|GIRR|USD|2 year</v>
      </c>
    </row>
    <row r="747" spans="3:7" hidden="1" outlineLevel="1" x14ac:dyDescent="0.25">
      <c r="C747" s="21" t="s">
        <v>34</v>
      </c>
      <c r="D747" s="19">
        <f>SUMIFS(Sensitivities!$E$8:$E$1023,Sensitivities!$D$8:$D$1023,Delta_GIRR!$D$24,Sensitivities!$C$8:$C$1023,Delta_GIRR!G747)</f>
        <v>-24566.4020225737</v>
      </c>
      <c r="E747" s="19"/>
      <c r="F747" s="19"/>
      <c r="G747" s="19" t="str">
        <f>C747 &amp; ".Delta|GIRR|" &amp; C556 &amp; "|" &amp; C717</f>
        <v>FXF313102980.Delta|GIRR|USD|2 year</v>
      </c>
    </row>
    <row r="748" spans="3:7" hidden="1" outlineLevel="1" x14ac:dyDescent="0.25">
      <c r="C748" s="21" t="s">
        <v>35</v>
      </c>
      <c r="D748" s="19">
        <f>SUMIFS(Sensitivities!$E$8:$E$1023,Sensitivities!$D$8:$D$1023,Delta_GIRR!$D$24,Sensitivities!$C$8:$C$1023,Delta_GIRR!G748)</f>
        <v>0</v>
      </c>
      <c r="E748" s="19"/>
      <c r="F748" s="19"/>
      <c r="G748" s="19" t="str">
        <f>C748 &amp; ".Delta|GIRR|" &amp; C556 &amp; "|" &amp; C717</f>
        <v>FXF168255439.Delta|GIRR|USD|2 year</v>
      </c>
    </row>
    <row r="749" spans="3:7" hidden="1" outlineLevel="1" x14ac:dyDescent="0.25">
      <c r="C749" s="21" t="s">
        <v>36</v>
      </c>
      <c r="D749" s="19">
        <f>SUMIFS(Sensitivities!$E$8:$E$1023,Sensitivities!$D$8:$D$1023,Delta_GIRR!$D$24,Sensitivities!$C$8:$C$1023,Delta_GIRR!G749)</f>
        <v>0</v>
      </c>
      <c r="E749" s="19"/>
      <c r="F749" s="19"/>
      <c r="G749" s="19" t="str">
        <f>C749 &amp; ".Delta|GIRR|" &amp; C556 &amp; "|" &amp; C717</f>
        <v>FXF177155290.Delta|GIRR|USD|2 year</v>
      </c>
    </row>
    <row r="750" spans="3:7" hidden="1" outlineLevel="1" x14ac:dyDescent="0.25">
      <c r="C750" s="21" t="s">
        <v>37</v>
      </c>
      <c r="D750" s="19">
        <f>SUMIFS(Sensitivities!$E$8:$E$1023,Sensitivities!$D$8:$D$1023,Delta_GIRR!$D$24,Sensitivities!$C$8:$C$1023,Delta_GIRR!G750)</f>
        <v>0</v>
      </c>
      <c r="E750" s="19"/>
      <c r="F750" s="19"/>
      <c r="G750" s="19" t="str">
        <f>C750 &amp; ".Delta|GIRR|" &amp; C556 &amp; "|" &amp; C717</f>
        <v>FXF598460264.Delta|GIRR|USD|2 year</v>
      </c>
    </row>
    <row r="751" spans="3:7" hidden="1" outlineLevel="1" x14ac:dyDescent="0.25">
      <c r="C751" s="21" t="s">
        <v>38</v>
      </c>
      <c r="D751" s="19">
        <f>SUMIFS(Sensitivities!$E$8:$E$1023,Sensitivities!$D$8:$D$1023,Delta_GIRR!$D$24,Sensitivities!$C$8:$C$1023,Delta_GIRR!G751)</f>
        <v>-6.8641384132206399E-5</v>
      </c>
      <c r="E751" s="19"/>
      <c r="F751" s="19"/>
      <c r="G751" s="19" t="str">
        <f>C751 &amp; ".Delta|GIRR|" &amp; C556 &amp; "|" &amp; C717</f>
        <v>FXO271821100.Delta|GIRR|USD|2 year</v>
      </c>
    </row>
    <row r="752" spans="3:7" hidden="1" outlineLevel="1" x14ac:dyDescent="0.25">
      <c r="C752" s="21" t="s">
        <v>40</v>
      </c>
      <c r="D752" s="19">
        <f>SUMIFS(Sensitivities!$E$8:$E$1023,Sensitivities!$D$8:$D$1023,Delta_GIRR!$D$24,Sensitivities!$C$8:$C$1023,Delta_GIRR!G752)</f>
        <v>1.84607197297737E-3</v>
      </c>
      <c r="E752" s="19"/>
      <c r="F752" s="19"/>
      <c r="G752" s="19" t="str">
        <f>C752 &amp; ".Delta|GIRR|" &amp; C556 &amp; "|" &amp; C717</f>
        <v>FXO136170122.Delta|GIRR|USD|2 year</v>
      </c>
    </row>
    <row r="753" spans="3:7" hidden="1" outlineLevel="1" x14ac:dyDescent="0.25">
      <c r="C753" s="21" t="s">
        <v>1139</v>
      </c>
      <c r="D753" s="19">
        <f>SUMIFS(Sensitivities!$E$8:$E$1023,Sensitivities!$D$8:$D$1023,Delta_GIRR!$D$24,Sensitivities!$C$8:$C$1023,Delta_GIRR!G753)</f>
        <v>-2879.9202086956898</v>
      </c>
      <c r="E753" s="19"/>
      <c r="F753" s="19"/>
      <c r="G753" s="19" t="str">
        <f>C753 &amp; ".Delta|GIRR|" &amp; C556 &amp; "|" &amp; C717</f>
        <v>FXO623149061.Delta|GIRR|USD|2 year</v>
      </c>
    </row>
    <row r="754" spans="3:7" hidden="1" outlineLevel="1" x14ac:dyDescent="0.25">
      <c r="C754" s="21" t="s">
        <v>41</v>
      </c>
      <c r="D754" s="19">
        <f>SUMIFS(Sensitivities!$E$8:$E$1023,Sensitivities!$D$8:$D$1023,Delta_GIRR!$D$24,Sensitivities!$C$8:$C$1023,Delta_GIRR!G754)</f>
        <v>-1.5498881111852801E-5</v>
      </c>
      <c r="E754" s="19"/>
      <c r="F754" s="19"/>
      <c r="G754" s="19" t="str">
        <f>C754 &amp; ".Delta|GIRR|" &amp; C556 &amp; "|" &amp; C717</f>
        <v>FXO676548755.Delta|GIRR|USD|2 year</v>
      </c>
    </row>
    <row r="755" spans="3:7" hidden="1" outlineLevel="1" x14ac:dyDescent="0.25">
      <c r="C755" s="21" t="s">
        <v>42</v>
      </c>
      <c r="D755" s="19">
        <f>SUMIFS(Sensitivities!$E$8:$E$1023,Sensitivities!$D$8:$D$1023,Delta_GIRR!$D$24,Sensitivities!$C$8:$C$1023,Delta_GIRR!G755)</f>
        <v>-4.2751256842166203E-3</v>
      </c>
      <c r="E755" s="19"/>
      <c r="F755" s="19"/>
      <c r="G755" s="19" t="str">
        <f>C755 &amp; ".Delta|GIRR|" &amp; C556 &amp; "|" &amp; C717</f>
        <v>FXO403688438.Delta|GIRR|USD|2 year</v>
      </c>
    </row>
    <row r="756" spans="3:7" hidden="1" outlineLevel="1" x14ac:dyDescent="0.25">
      <c r="C756" s="21" t="s">
        <v>43</v>
      </c>
      <c r="D756" s="19">
        <f>SUMIFS(Sensitivities!$E$8:$E$1023,Sensitivities!$D$8:$D$1023,Delta_GIRR!$D$24,Sensitivities!$C$8:$C$1023,Delta_GIRR!G756)</f>
        <v>-70.901766086171804</v>
      </c>
      <c r="E756" s="19"/>
      <c r="F756" s="19"/>
      <c r="G756" s="19" t="str">
        <f>C756 &amp; ".Delta|GIRR|" &amp; C556 &amp; "|" &amp; C717</f>
        <v>FXO302436425.Delta|GIRR|USD|2 year</v>
      </c>
    </row>
    <row r="757" spans="3:7" hidden="1" outlineLevel="1" x14ac:dyDescent="0.25">
      <c r="C757" s="21" t="s">
        <v>44</v>
      </c>
      <c r="D757" s="19">
        <f>SUMIFS(Sensitivities!$E$8:$E$1023,Sensitivities!$D$8:$D$1023,Delta_GIRR!$D$24,Sensitivities!$C$8:$C$1023,Delta_GIRR!G757)</f>
        <v>-9.7355696198064801E-4</v>
      </c>
      <c r="E757" s="19"/>
      <c r="F757" s="19"/>
      <c r="G757" s="19" t="str">
        <f>C757 &amp; ".Delta|GIRR|" &amp; C556 &amp; "|" &amp; C717</f>
        <v>FXO920656386.Delta|GIRR|USD|2 year</v>
      </c>
    </row>
    <row r="758" spans="3:7" hidden="1" outlineLevel="1" x14ac:dyDescent="0.25">
      <c r="C758" s="21" t="s">
        <v>45</v>
      </c>
      <c r="D758" s="19">
        <f>SUMIFS(Sensitivities!$E$8:$E$1023,Sensitivities!$D$8:$D$1023,Delta_GIRR!$D$24,Sensitivities!$C$8:$C$1023,Delta_GIRR!G758)</f>
        <v>-24.170468020747599</v>
      </c>
      <c r="E758" s="19"/>
      <c r="F758" s="19"/>
      <c r="G758" s="19" t="str">
        <f>C758 &amp; ".Delta|GIRR|" &amp; C556 &amp; "|" &amp; C717</f>
        <v>FXO931276392.Delta|GIRR|USD|2 year</v>
      </c>
    </row>
    <row r="759" spans="3:7" hidden="1" outlineLevel="1" x14ac:dyDescent="0.25">
      <c r="C759" s="21" t="s">
        <v>46</v>
      </c>
      <c r="D759" s="19">
        <f>SUMIFS(Sensitivities!$E$8:$E$1023,Sensitivities!$D$8:$D$1023,Delta_GIRR!$D$24,Sensitivities!$C$8:$C$1023,Delta_GIRR!G759)</f>
        <v>-16.234517716156901</v>
      </c>
      <c r="E759" s="19"/>
      <c r="F759" s="19"/>
      <c r="G759" s="19" t="str">
        <f>C759 &amp; ".Delta|GIRR|" &amp; C556 &amp; "|" &amp; C717</f>
        <v>PRDC295207601.Delta|GIRR|USD|2 year</v>
      </c>
    </row>
    <row r="760" spans="3:7" hidden="1" outlineLevel="1" x14ac:dyDescent="0.25">
      <c r="C760" s="21" t="s">
        <v>48</v>
      </c>
      <c r="D760" s="19">
        <f>SUMIFS(Sensitivities!$E$8:$E$1023,Sensitivities!$D$8:$D$1023,Delta_GIRR!$D$24,Sensitivities!$C$8:$C$1023,Delta_GIRR!G760)</f>
        <v>5813.8915957417303</v>
      </c>
      <c r="E760" s="19"/>
      <c r="F760" s="19"/>
      <c r="G760" s="19" t="str">
        <f>C760 &amp; ".Delta|GIRR|" &amp; C556 &amp; "|" &amp; C717</f>
        <v>PRDC172891670.Delta|GIRR|USD|2 year</v>
      </c>
    </row>
    <row r="761" spans="3:7" hidden="1" outlineLevel="1" x14ac:dyDescent="0.25">
      <c r="C761" s="21" t="s">
        <v>49</v>
      </c>
      <c r="D761" s="19">
        <f>SUMIFS(Sensitivities!$E$8:$E$1023,Sensitivities!$D$8:$D$1023,Delta_GIRR!$D$24,Sensitivities!$C$8:$C$1023,Delta_GIRR!G761)</f>
        <v>0</v>
      </c>
      <c r="E761" s="19"/>
      <c r="F761" s="19"/>
      <c r="G761" s="19" t="str">
        <f>C761 &amp; ".Delta|GIRR|" &amp; C556 &amp; "|" &amp; C717</f>
        <v>PRDC666969162.Delta|GIRR|USD|2 year</v>
      </c>
    </row>
    <row r="762" spans="3:7" hidden="1" outlineLevel="1" x14ac:dyDescent="0.25">
      <c r="C762" s="21" t="s">
        <v>50</v>
      </c>
      <c r="D762" s="19">
        <f>SUMIFS(Sensitivities!$E$8:$E$1023,Sensitivities!$D$8:$D$1023,Delta_GIRR!$D$24,Sensitivities!$C$8:$C$1023,Delta_GIRR!G762)</f>
        <v>4310.9543451631898</v>
      </c>
      <c r="E762" s="19"/>
      <c r="F762" s="19"/>
      <c r="G762" s="19" t="str">
        <f>C762 &amp; ".Delta|GIRR|" &amp; C556 &amp; "|" &amp; C717</f>
        <v>PRDC591610726.Delta|GIRR|USD|2 year</v>
      </c>
    </row>
    <row r="763" spans="3:7" hidden="1" outlineLevel="1" x14ac:dyDescent="0.25">
      <c r="C763" s="21" t="s">
        <v>51</v>
      </c>
      <c r="D763" s="19">
        <f>SUMIFS(Sensitivities!$E$8:$E$1023,Sensitivities!$D$8:$D$1023,Delta_GIRR!$D$24,Sensitivities!$C$8:$C$1023,Delta_GIRR!G763)</f>
        <v>1043.8774797337801</v>
      </c>
      <c r="E763" s="19"/>
      <c r="F763" s="19"/>
      <c r="G763" s="19" t="str">
        <f>C763 &amp; ".Delta|GIRR|" &amp; C556 &amp; "|" &amp; C717</f>
        <v>PRDC213021841.Delta|GIRR|USD|2 year</v>
      </c>
    </row>
    <row r="764" spans="3:7" hidden="1" outlineLevel="1" x14ac:dyDescent="0.25">
      <c r="C764" s="21" t="s">
        <v>52</v>
      </c>
      <c r="D764" s="19">
        <f>SUMIFS(Sensitivities!$E$8:$E$1023,Sensitivities!$D$8:$D$1023,Delta_GIRR!$D$24,Sensitivities!$C$8:$C$1023,Delta_GIRR!G764)</f>
        <v>0</v>
      </c>
      <c r="E764" s="19"/>
      <c r="F764" s="19"/>
      <c r="G764" s="19" t="str">
        <f>C764 &amp; ".Delta|GIRR|" &amp; C556 &amp; "|" &amp; C717</f>
        <v>RA211261264.Delta|GIRR|USD|2 year</v>
      </c>
    </row>
    <row r="765" spans="3:7" hidden="1" outlineLevel="1" x14ac:dyDescent="0.25">
      <c r="C765" s="21" t="s">
        <v>54</v>
      </c>
      <c r="D765" s="19">
        <f>SUMIFS(Sensitivities!$E$8:$E$1023,Sensitivities!$D$8:$D$1023,Delta_GIRR!$D$24,Sensitivities!$C$8:$C$1023,Delta_GIRR!G765)</f>
        <v>0</v>
      </c>
      <c r="E765" s="19"/>
      <c r="F765" s="19"/>
      <c r="G765" s="19" t="str">
        <f>C765 &amp; ".Delta|GIRR|" &amp; C556 &amp; "|" &amp; C717</f>
        <v>RA511169792.Delta|GIRR|USD|2 year</v>
      </c>
    </row>
    <row r="766" spans="3:7" hidden="1" outlineLevel="1" x14ac:dyDescent="0.25">
      <c r="C766" s="21" t="s">
        <v>1143</v>
      </c>
      <c r="D766" s="19">
        <f>SUMIFS(Sensitivities!$E$8:$E$1023,Sensitivities!$D$8:$D$1023,Delta_GIRR!$D$24,Sensitivities!$C$8:$C$1023,Delta_GIRR!G766)</f>
        <v>102138.115721094</v>
      </c>
      <c r="E766" s="19"/>
      <c r="F766" s="19"/>
      <c r="G766" s="19" t="str">
        <f>C766 &amp; ".Delta|GIRR|" &amp; C556 &amp; "|" &amp; C717</f>
        <v>RA844378540.Delta|GIRR|USD|2 year</v>
      </c>
    </row>
    <row r="767" spans="3:7" hidden="1" outlineLevel="1" x14ac:dyDescent="0.25">
      <c r="C767" s="21" t="s">
        <v>55</v>
      </c>
      <c r="D767" s="19">
        <f>SUMIFS(Sensitivities!$E$8:$E$1023,Sensitivities!$D$8:$D$1023,Delta_GIRR!$D$24,Sensitivities!$C$8:$C$1023,Delta_GIRR!G767)</f>
        <v>0</v>
      </c>
      <c r="E767" s="19"/>
      <c r="F767" s="19"/>
      <c r="G767" s="19" t="str">
        <f>C767 &amp; ".Delta|GIRR|" &amp; C556 &amp; "|" &amp; C717</f>
        <v>RA488554347.Delta|GIRR|USD|2 year</v>
      </c>
    </row>
    <row r="768" spans="3:7" hidden="1" outlineLevel="1" x14ac:dyDescent="0.25">
      <c r="C768" s="21" t="s">
        <v>56</v>
      </c>
      <c r="D768" s="19">
        <f>SUMIFS(Sensitivities!$E$8:$E$1023,Sensitivities!$D$8:$D$1023,Delta_GIRR!$D$24,Sensitivities!$C$8:$C$1023,Delta_GIRR!G768)</f>
        <v>79982.359986190306</v>
      </c>
      <c r="E768" s="19"/>
      <c r="F768" s="19"/>
      <c r="G768" s="19" t="str">
        <f>C768 &amp; ".Delta|GIRR|" &amp; C556 &amp; "|" &amp; C717</f>
        <v>RA899728209.Delta|GIRR|USD|2 year</v>
      </c>
    </row>
    <row r="769" spans="3:7" hidden="1" outlineLevel="1" x14ac:dyDescent="0.25"/>
    <row r="770" spans="3:7" collapsed="1" x14ac:dyDescent="0.25">
      <c r="C770" s="106" t="s">
        <v>63</v>
      </c>
      <c r="D770" s="102">
        <f>SUM(D772:D821)</f>
        <v>47587.606271624376</v>
      </c>
      <c r="E770" s="103">
        <f>VLOOKUP(C770,$G$10:$H$19,2,FALSE)</f>
        <v>8.4852813742385697E-3</v>
      </c>
      <c r="F770" s="105">
        <f>D770*E770</f>
        <v>403.79422914121284</v>
      </c>
    </row>
    <row r="771" spans="3:7" hidden="1" outlineLevel="1" x14ac:dyDescent="0.25">
      <c r="C771" s="40" t="s">
        <v>1138</v>
      </c>
      <c r="D771" s="101" t="s">
        <v>116</v>
      </c>
      <c r="E771" s="101" t="s">
        <v>66</v>
      </c>
      <c r="F771" s="101" t="s">
        <v>68</v>
      </c>
      <c r="G771" s="39" t="s">
        <v>57</v>
      </c>
    </row>
    <row r="772" spans="3:7" hidden="1" outlineLevel="1" x14ac:dyDescent="0.25">
      <c r="C772" s="42" t="s">
        <v>3</v>
      </c>
      <c r="D772" s="38">
        <f>SUMIFS(Sensitivities!$E$8:$E$1023,Sensitivities!$D$8:$D$1023,Delta_GIRR!$D$24,Sensitivities!$C$8:$C$1023,Delta_GIRR!G772)</f>
        <v>0</v>
      </c>
      <c r="E772" s="38"/>
      <c r="F772" s="38"/>
      <c r="G772" s="38" t="str">
        <f>C772 &amp; ".Delta|GIRR|" &amp; C556 &amp; "|" &amp; C770</f>
        <v>FRA791220419.Delta|GIRR|USD|3 year</v>
      </c>
    </row>
    <row r="773" spans="3:7" hidden="1" outlineLevel="1" x14ac:dyDescent="0.25">
      <c r="C773" s="21" t="s">
        <v>5</v>
      </c>
      <c r="D773" s="19">
        <f>SUMIFS(Sensitivities!$E$8:$E$1023,Sensitivities!$D$8:$D$1023,Delta_GIRR!$D$24,Sensitivities!$C$8:$C$1023,Delta_GIRR!G773)</f>
        <v>0</v>
      </c>
      <c r="E773" s="19"/>
      <c r="F773" s="19"/>
      <c r="G773" s="19" t="str">
        <f>C773 &amp; ".Delta|GIRR|" &amp; C556 &amp; "|" &amp; C770</f>
        <v>FRA983936126.Delta|GIRR|USD|3 year</v>
      </c>
    </row>
    <row r="774" spans="3:7" hidden="1" outlineLevel="1" x14ac:dyDescent="0.25">
      <c r="C774" s="21" t="s">
        <v>6</v>
      </c>
      <c r="D774" s="19">
        <f>SUMIFS(Sensitivities!$E$8:$E$1023,Sensitivities!$D$8:$D$1023,Delta_GIRR!$D$24,Sensitivities!$C$8:$C$1023,Delta_GIRR!G774)</f>
        <v>0</v>
      </c>
      <c r="E774" s="19"/>
      <c r="F774" s="19"/>
      <c r="G774" s="19" t="str">
        <f>C774 &amp; ".Delta|GIRR|" &amp; C556 &amp; "|" &amp; C770</f>
        <v>FRA592133890.Delta|GIRR|USD|3 year</v>
      </c>
    </row>
    <row r="775" spans="3:7" hidden="1" outlineLevel="1" x14ac:dyDescent="0.25">
      <c r="C775" s="21" t="s">
        <v>7</v>
      </c>
      <c r="D775" s="19">
        <f>SUMIFS(Sensitivities!$E$8:$E$1023,Sensitivities!$D$8:$D$1023,Delta_GIRR!$D$24,Sensitivities!$C$8:$C$1023,Delta_GIRR!G775)</f>
        <v>-2448.3711935428801</v>
      </c>
      <c r="E775" s="19"/>
      <c r="F775" s="19"/>
      <c r="G775" s="19" t="str">
        <f>C775 &amp; ".Delta|GIRR|" &amp; C556 &amp; "|" &amp; C770</f>
        <v>FRA554616290.Delta|GIRR|USD|3 year</v>
      </c>
    </row>
    <row r="776" spans="3:7" hidden="1" outlineLevel="1" x14ac:dyDescent="0.25">
      <c r="C776" s="21" t="s">
        <v>8</v>
      </c>
      <c r="D776" s="19">
        <f>SUMIFS(Sensitivities!$E$8:$E$1023,Sensitivities!$D$8:$D$1023,Delta_GIRR!$D$24,Sensitivities!$C$8:$C$1023,Delta_GIRR!G776)</f>
        <v>0</v>
      </c>
      <c r="E776" s="19"/>
      <c r="F776" s="19"/>
      <c r="G776" s="19" t="str">
        <f>C776 &amp; ".Delta|GIRR|" &amp; C556 &amp; "|" &amp; C770</f>
        <v>FRA822851518.Delta|GIRR|USD|3 year</v>
      </c>
    </row>
    <row r="777" spans="3:7" hidden="1" outlineLevel="1" x14ac:dyDescent="0.25">
      <c r="C777" s="21" t="s">
        <v>1140</v>
      </c>
      <c r="D777" s="19">
        <f>SUMIFS(Sensitivities!$E$8:$E$1023,Sensitivities!$D$8:$D$1023,Delta_GIRR!$D$24,Sensitivities!$C$8:$C$1023,Delta_GIRR!G777)</f>
        <v>0</v>
      </c>
      <c r="E777" s="19"/>
      <c r="F777" s="19"/>
      <c r="G777" s="19" t="str">
        <f>C777 &amp; ".Delta|GIRR|" &amp; C556 &amp; "|" &amp; C770</f>
        <v>FRA101797833.Delta|GIRR|USD|3 year</v>
      </c>
    </row>
    <row r="778" spans="3:7" hidden="1" outlineLevel="1" x14ac:dyDescent="0.25">
      <c r="C778" s="21" t="s">
        <v>9</v>
      </c>
      <c r="D778" s="19">
        <f>SUMIFS(Sensitivities!$E$8:$E$1023,Sensitivities!$D$8:$D$1023,Delta_GIRR!$D$24,Sensitivities!$C$8:$C$1023,Delta_GIRR!G778)</f>
        <v>-755.49360160948697</v>
      </c>
      <c r="E778" s="19"/>
      <c r="F778" s="19"/>
      <c r="G778" s="19" t="str">
        <f>C778 &amp; ".Delta|GIRR|" &amp; C556 &amp; "|" &amp; C770</f>
        <v>IRS190841856.Delta|GIRR|USD|3 year</v>
      </c>
    </row>
    <row r="779" spans="3:7" hidden="1" outlineLevel="1" x14ac:dyDescent="0.25">
      <c r="C779" s="21" t="s">
        <v>11</v>
      </c>
      <c r="D779" s="19">
        <f>SUMIFS(Sensitivities!$E$8:$E$1023,Sensitivities!$D$8:$D$1023,Delta_GIRR!$D$24,Sensitivities!$C$8:$C$1023,Delta_GIRR!G779)</f>
        <v>0</v>
      </c>
      <c r="E779" s="19"/>
      <c r="F779" s="19"/>
      <c r="G779" s="19" t="str">
        <f>C779 &amp; ".Delta|GIRR|" &amp; C556 &amp; "|" &amp; C770</f>
        <v>IRS399330126.Delta|GIRR|USD|3 year</v>
      </c>
    </row>
    <row r="780" spans="3:7" hidden="1" outlineLevel="1" x14ac:dyDescent="0.25">
      <c r="C780" s="21" t="s">
        <v>12</v>
      </c>
      <c r="D780" s="19">
        <f>SUMIFS(Sensitivities!$E$8:$E$1023,Sensitivities!$D$8:$D$1023,Delta_GIRR!$D$24,Sensitivities!$C$8:$C$1023,Delta_GIRR!G780)</f>
        <v>0</v>
      </c>
      <c r="E780" s="19"/>
      <c r="F780" s="19"/>
      <c r="G780" s="19" t="str">
        <f>C780 &amp; ".Delta|GIRR|" &amp; C556 &amp; "|" &amp; C770</f>
        <v>IRS233250637.Delta|GIRR|USD|3 year</v>
      </c>
    </row>
    <row r="781" spans="3:7" hidden="1" outlineLevel="1" x14ac:dyDescent="0.25">
      <c r="C781" s="21" t="s">
        <v>13</v>
      </c>
      <c r="D781" s="19">
        <f>SUMIFS(Sensitivities!$E$8:$E$1023,Sensitivities!$D$8:$D$1023,Delta_GIRR!$D$24,Sensitivities!$C$8:$C$1023,Delta_GIRR!G781)</f>
        <v>81.517321988894807</v>
      </c>
      <c r="E781" s="19"/>
      <c r="F781" s="19"/>
      <c r="G781" s="19" t="str">
        <f>C781 &amp; ".Delta|GIRR|" &amp; C556 &amp; "|" &amp; C770</f>
        <v>CS768096133.Delta|GIRR|USD|3 year</v>
      </c>
    </row>
    <row r="782" spans="3:7" hidden="1" outlineLevel="1" x14ac:dyDescent="0.25">
      <c r="C782" s="21" t="s">
        <v>15</v>
      </c>
      <c r="D782" s="19">
        <f>SUMIFS(Sensitivities!$E$8:$E$1023,Sensitivities!$D$8:$D$1023,Delta_GIRR!$D$24,Sensitivities!$C$8:$C$1023,Delta_GIRR!G782)</f>
        <v>-147.904720258157</v>
      </c>
      <c r="E782" s="19"/>
      <c r="F782" s="19"/>
      <c r="G782" s="19" t="str">
        <f>C782 &amp; ".Delta|GIRR|" &amp; C556 &amp; "|" &amp; C770</f>
        <v>CS561670611.Delta|GIRR|USD|3 year</v>
      </c>
    </row>
    <row r="783" spans="3:7" hidden="1" outlineLevel="1" x14ac:dyDescent="0.25">
      <c r="C783" s="21" t="s">
        <v>16</v>
      </c>
      <c r="D783" s="19">
        <f>SUMIFS(Sensitivities!$E$8:$E$1023,Sensitivities!$D$8:$D$1023,Delta_GIRR!$D$24,Sensitivities!$C$8:$C$1023,Delta_GIRR!G783)</f>
        <v>187.143407123222</v>
      </c>
      <c r="E783" s="19"/>
      <c r="F783" s="19"/>
      <c r="G783" s="19" t="str">
        <f>C783 &amp; ".Delta|GIRR|" &amp; C556 &amp; "|" &amp; C770</f>
        <v>CS931854092.Delta|GIRR|USD|3 year</v>
      </c>
    </row>
    <row r="784" spans="3:7" hidden="1" outlineLevel="1" x14ac:dyDescent="0.25">
      <c r="C784" s="21" t="s">
        <v>17</v>
      </c>
      <c r="D784" s="19">
        <f>SUMIFS(Sensitivities!$E$8:$E$1023,Sensitivities!$D$8:$D$1023,Delta_GIRR!$D$24,Sensitivities!$C$8:$C$1023,Delta_GIRR!G784)</f>
        <v>0</v>
      </c>
      <c r="E784" s="19"/>
      <c r="F784" s="19"/>
      <c r="G784" s="19" t="str">
        <f>C784 &amp; ".Delta|GIRR|" &amp; C556 &amp; "|" &amp; C770</f>
        <v>IRS307262619.Delta|GIRR|USD|3 year</v>
      </c>
    </row>
    <row r="785" spans="3:7" hidden="1" outlineLevel="1" x14ac:dyDescent="0.25">
      <c r="C785" s="21" t="s">
        <v>18</v>
      </c>
      <c r="D785" s="19">
        <f>SUMIFS(Sensitivities!$E$8:$E$1023,Sensitivities!$D$8:$D$1023,Delta_GIRR!$D$24,Sensitivities!$C$8:$C$1023,Delta_GIRR!G785)</f>
        <v>48110.652849459802</v>
      </c>
      <c r="E785" s="19"/>
      <c r="F785" s="19"/>
      <c r="G785" s="19" t="str">
        <f>C785 &amp; ".Delta|GIRR|" &amp; C556 &amp; "|" &amp; C770</f>
        <v>IRS686490893.Delta|GIRR|USD|3 year</v>
      </c>
    </row>
    <row r="786" spans="3:7" hidden="1" outlineLevel="1" x14ac:dyDescent="0.25">
      <c r="C786" s="21" t="s">
        <v>19</v>
      </c>
      <c r="D786" s="19">
        <f>SUMIFS(Sensitivities!$E$8:$E$1023,Sensitivities!$D$8:$D$1023,Delta_GIRR!$D$24,Sensitivities!$C$8:$C$1023,Delta_GIRR!G786)</f>
        <v>3134.68965818174</v>
      </c>
      <c r="E786" s="19"/>
      <c r="F786" s="19"/>
      <c r="G786" s="19" t="str">
        <f>C786 &amp; ".Delta|GIRR|" &amp; C556 &amp; "|" &amp; C770</f>
        <v>IRS682313805.Delta|GIRR|USD|3 year</v>
      </c>
    </row>
    <row r="787" spans="3:7" hidden="1" outlineLevel="1" x14ac:dyDescent="0.25">
      <c r="C787" s="21" t="s">
        <v>20</v>
      </c>
      <c r="D787" s="19">
        <f>SUMIFS(Sensitivities!$E$8:$E$1023,Sensitivities!$D$8:$D$1023,Delta_GIRR!$D$24,Sensitivities!$C$8:$C$1023,Delta_GIRR!G787)</f>
        <v>0</v>
      </c>
      <c r="E787" s="19"/>
      <c r="F787" s="19"/>
      <c r="G787" s="19" t="str">
        <f>C787 &amp; ".Delta|GIRR|" &amp; C556 &amp; "|" &amp; C770</f>
        <v>IRS545554400.Delta|GIRR|USD|3 year</v>
      </c>
    </row>
    <row r="788" spans="3:7" hidden="1" outlineLevel="1" x14ac:dyDescent="0.25">
      <c r="C788" s="21" t="s">
        <v>21</v>
      </c>
      <c r="D788" s="19">
        <f>SUMIFS(Sensitivities!$E$8:$E$1023,Sensitivities!$D$8:$D$1023,Delta_GIRR!$D$24,Sensitivities!$C$8:$C$1023,Delta_GIRR!G788)</f>
        <v>89.280829795393402</v>
      </c>
      <c r="E788" s="19"/>
      <c r="F788" s="19"/>
      <c r="G788" s="19" t="str">
        <f>C788 &amp; ".Delta|GIRR|" &amp; C556 &amp; "|" &amp; C770</f>
        <v>CS821810096.Delta|GIRR|USD|3 year</v>
      </c>
    </row>
    <row r="789" spans="3:7" hidden="1" outlineLevel="1" x14ac:dyDescent="0.25">
      <c r="C789" s="21" t="s">
        <v>22</v>
      </c>
      <c r="D789" s="19">
        <f>SUMIFS(Sensitivities!$E$8:$E$1023,Sensitivities!$D$8:$D$1023,Delta_GIRR!$D$24,Sensitivities!$C$8:$C$1023,Delta_GIRR!G789)</f>
        <v>-4887.97693421029</v>
      </c>
      <c r="E789" s="19"/>
      <c r="F789" s="19"/>
      <c r="G789" s="19" t="str">
        <f>C789 &amp; ".Delta|GIRR|" &amp; C556 &amp; "|" &amp; C770</f>
        <v>CF832287444.Delta|GIRR|USD|3 year</v>
      </c>
    </row>
    <row r="790" spans="3:7" hidden="1" outlineLevel="1" x14ac:dyDescent="0.25">
      <c r="C790" s="21" t="s">
        <v>1141</v>
      </c>
      <c r="D790" s="19">
        <f>SUMIFS(Sensitivities!$E$8:$E$1023,Sensitivities!$D$8:$D$1023,Delta_GIRR!$D$24,Sensitivities!$C$8:$C$1023,Delta_GIRR!G790)</f>
        <v>-2799.6014587679401</v>
      </c>
      <c r="E790" s="19"/>
      <c r="F790" s="19"/>
      <c r="G790" s="19" t="str">
        <f>C790 &amp; ".Delta|GIRR|" &amp; C556 &amp; "|" &amp; C770</f>
        <v>CF505971413.Delta|GIRR|USD|3 year</v>
      </c>
    </row>
    <row r="791" spans="3:7" hidden="1" outlineLevel="1" x14ac:dyDescent="0.25">
      <c r="C791" s="21" t="s">
        <v>24</v>
      </c>
      <c r="D791" s="19">
        <f>SUMIFS(Sensitivities!$E$8:$E$1023,Sensitivities!$D$8:$D$1023,Delta_GIRR!$D$24,Sensitivities!$C$8:$C$1023,Delta_GIRR!G791)</f>
        <v>0</v>
      </c>
      <c r="E791" s="19"/>
      <c r="F791" s="19"/>
      <c r="G791" s="19" t="str">
        <f>C791 &amp; ".Delta|GIRR|" &amp; C556 &amp; "|" &amp; C770</f>
        <v>CF670766805.Delta|GIRR|USD|3 year</v>
      </c>
    </row>
    <row r="792" spans="3:7" hidden="1" outlineLevel="1" x14ac:dyDescent="0.25">
      <c r="C792" s="21" t="s">
        <v>25</v>
      </c>
      <c r="D792" s="19">
        <f>SUMIFS(Sensitivities!$E$8:$E$1023,Sensitivities!$D$8:$D$1023,Delta_GIRR!$D$24,Sensitivities!$C$8:$C$1023,Delta_GIRR!G792)</f>
        <v>0</v>
      </c>
      <c r="E792" s="19"/>
      <c r="F792" s="19"/>
      <c r="G792" s="19" t="str">
        <f>C792 &amp; ".Delta|GIRR|" &amp; C556 &amp; "|" &amp; C770</f>
        <v>CF558972956.Delta|GIRR|USD|3 year</v>
      </c>
    </row>
    <row r="793" spans="3:7" hidden="1" outlineLevel="1" x14ac:dyDescent="0.25">
      <c r="C793" s="21" t="s">
        <v>26</v>
      </c>
      <c r="D793" s="19">
        <f>SUMIFS(Sensitivities!$E$8:$E$1023,Sensitivities!$D$8:$D$1023,Delta_GIRR!$D$24,Sensitivities!$C$8:$C$1023,Delta_GIRR!G793)</f>
        <v>-896.97350143178505</v>
      </c>
      <c r="E793" s="19"/>
      <c r="F793" s="19"/>
      <c r="G793" s="19" t="str">
        <f>C793 &amp; ".Delta|GIRR|" &amp; C556 &amp; "|" &amp; C770</f>
        <v>CF994071627.Delta|GIRR|USD|3 year</v>
      </c>
    </row>
    <row r="794" spans="3:7" hidden="1" outlineLevel="1" x14ac:dyDescent="0.25">
      <c r="C794" s="21" t="s">
        <v>27</v>
      </c>
      <c r="D794" s="19">
        <f>SUMIFS(Sensitivities!$E$8:$E$1023,Sensitivities!$D$8:$D$1023,Delta_GIRR!$D$24,Sensitivities!$C$8:$C$1023,Delta_GIRR!G794)</f>
        <v>0</v>
      </c>
      <c r="E794" s="19"/>
      <c r="F794" s="19"/>
      <c r="G794" s="19" t="str">
        <f>C794 &amp; ".Delta|GIRR|" &amp; C556 &amp; "|" &amp; C770</f>
        <v>CF546911893.Delta|GIRR|USD|3 year</v>
      </c>
    </row>
    <row r="795" spans="3:7" hidden="1" outlineLevel="1" x14ac:dyDescent="0.25">
      <c r="C795" s="21" t="s">
        <v>28</v>
      </c>
      <c r="D795" s="19">
        <f>SUMIFS(Sensitivities!$E$8:$E$1023,Sensitivities!$D$8:$D$1023,Delta_GIRR!$D$24,Sensitivities!$C$8:$C$1023,Delta_GIRR!G795)</f>
        <v>0</v>
      </c>
      <c r="E795" s="19"/>
      <c r="F795" s="19"/>
      <c r="G795" s="19" t="str">
        <f>C795 &amp; ".Delta|GIRR|" &amp; C556 &amp; "|" &amp; C770</f>
        <v>CF798421943.Delta|GIRR|USD|3 year</v>
      </c>
    </row>
    <row r="796" spans="3:7" hidden="1" outlineLevel="1" x14ac:dyDescent="0.25">
      <c r="C796" s="21" t="s">
        <v>29</v>
      </c>
      <c r="D796" s="19">
        <f>SUMIFS(Sensitivities!$E$8:$E$1023,Sensitivities!$D$8:$D$1023,Delta_GIRR!$D$24,Sensitivities!$C$8:$C$1023,Delta_GIRR!G796)</f>
        <v>1682.41505905899</v>
      </c>
      <c r="E796" s="19"/>
      <c r="F796" s="19"/>
      <c r="G796" s="19" t="str">
        <f>C796 &amp; ".Delta|GIRR|" &amp; C556 &amp; "|" &amp; C770</f>
        <v>SWN651253389.Delta|GIRR|USD|3 year</v>
      </c>
    </row>
    <row r="797" spans="3:7" hidden="1" outlineLevel="1" x14ac:dyDescent="0.25">
      <c r="C797" s="21" t="s">
        <v>31</v>
      </c>
      <c r="D797" s="19">
        <f>SUMIFS(Sensitivities!$E$8:$E$1023,Sensitivities!$D$8:$D$1023,Delta_GIRR!$D$24,Sensitivities!$C$8:$C$1023,Delta_GIRR!G797)</f>
        <v>0</v>
      </c>
      <c r="E797" s="19"/>
      <c r="F797" s="19"/>
      <c r="G797" s="19" t="str">
        <f>C797 &amp; ".Delta|GIRR|" &amp; C556 &amp; "|" &amp; C770</f>
        <v>FXF690057364.Delta|GIRR|USD|3 year</v>
      </c>
    </row>
    <row r="798" spans="3:7" hidden="1" outlineLevel="1" x14ac:dyDescent="0.25">
      <c r="C798" s="21" t="s">
        <v>1142</v>
      </c>
      <c r="D798" s="19">
        <f>SUMIFS(Sensitivities!$E$8:$E$1023,Sensitivities!$D$8:$D$1023,Delta_GIRR!$D$24,Sensitivities!$C$8:$C$1023,Delta_GIRR!G798)</f>
        <v>0</v>
      </c>
      <c r="E798" s="19"/>
      <c r="F798" s="19"/>
      <c r="G798" s="19" t="str">
        <f>C798 &amp; ".Delta|GIRR|" &amp; C556 &amp; "|" &amp; C770</f>
        <v>FXF276314354.Delta|GIRR|USD|3 year</v>
      </c>
    </row>
    <row r="799" spans="3:7" hidden="1" outlineLevel="1" x14ac:dyDescent="0.25">
      <c r="C799" s="21" t="s">
        <v>33</v>
      </c>
      <c r="D799" s="19">
        <f>SUMIFS(Sensitivities!$E$8:$E$1023,Sensitivities!$D$8:$D$1023,Delta_GIRR!$D$24,Sensitivities!$C$8:$C$1023,Delta_GIRR!G799)</f>
        <v>0</v>
      </c>
      <c r="E799" s="19"/>
      <c r="F799" s="19"/>
      <c r="G799" s="19" t="str">
        <f>C799 &amp; ".Delta|GIRR|" &amp; C556 &amp; "|" &amp; C770</f>
        <v>FXF811380623.Delta|GIRR|USD|3 year</v>
      </c>
    </row>
    <row r="800" spans="3:7" hidden="1" outlineLevel="1" x14ac:dyDescent="0.25">
      <c r="C800" s="21" t="s">
        <v>34</v>
      </c>
      <c r="D800" s="19">
        <f>SUMIFS(Sensitivities!$E$8:$E$1023,Sensitivities!$D$8:$D$1023,Delta_GIRR!$D$24,Sensitivities!$C$8:$C$1023,Delta_GIRR!G800)</f>
        <v>0</v>
      </c>
      <c r="E800" s="19"/>
      <c r="F800" s="19"/>
      <c r="G800" s="19" t="str">
        <f>C800 &amp; ".Delta|GIRR|" &amp; C556 &amp; "|" &amp; C770</f>
        <v>FXF313102980.Delta|GIRR|USD|3 year</v>
      </c>
    </row>
    <row r="801" spans="3:7" hidden="1" outlineLevel="1" x14ac:dyDescent="0.25">
      <c r="C801" s="21" t="s">
        <v>35</v>
      </c>
      <c r="D801" s="19">
        <f>SUMIFS(Sensitivities!$E$8:$E$1023,Sensitivities!$D$8:$D$1023,Delta_GIRR!$D$24,Sensitivities!$C$8:$C$1023,Delta_GIRR!G801)</f>
        <v>0</v>
      </c>
      <c r="E801" s="19"/>
      <c r="F801" s="19"/>
      <c r="G801" s="19" t="str">
        <f>C801 &amp; ".Delta|GIRR|" &amp; C556 &amp; "|" &amp; C770</f>
        <v>FXF168255439.Delta|GIRR|USD|3 year</v>
      </c>
    </row>
    <row r="802" spans="3:7" hidden="1" outlineLevel="1" x14ac:dyDescent="0.25">
      <c r="C802" s="21" t="s">
        <v>36</v>
      </c>
      <c r="D802" s="19">
        <f>SUMIFS(Sensitivities!$E$8:$E$1023,Sensitivities!$D$8:$D$1023,Delta_GIRR!$D$24,Sensitivities!$C$8:$C$1023,Delta_GIRR!G802)</f>
        <v>0</v>
      </c>
      <c r="E802" s="19"/>
      <c r="F802" s="19"/>
      <c r="G802" s="19" t="str">
        <f>C802 &amp; ".Delta|GIRR|" &amp; C556 &amp; "|" &amp; C770</f>
        <v>FXF177155290.Delta|GIRR|USD|3 year</v>
      </c>
    </row>
    <row r="803" spans="3:7" hidden="1" outlineLevel="1" x14ac:dyDescent="0.25">
      <c r="C803" s="21" t="s">
        <v>37</v>
      </c>
      <c r="D803" s="19">
        <f>SUMIFS(Sensitivities!$E$8:$E$1023,Sensitivities!$D$8:$D$1023,Delta_GIRR!$D$24,Sensitivities!$C$8:$C$1023,Delta_GIRR!G803)</f>
        <v>0</v>
      </c>
      <c r="E803" s="19"/>
      <c r="F803" s="19"/>
      <c r="G803" s="19" t="str">
        <f>C803 &amp; ".Delta|GIRR|" &amp; C556 &amp; "|" &amp; C770</f>
        <v>FXF598460264.Delta|GIRR|USD|3 year</v>
      </c>
    </row>
    <row r="804" spans="3:7" hidden="1" outlineLevel="1" x14ac:dyDescent="0.25">
      <c r="C804" s="21" t="s">
        <v>38</v>
      </c>
      <c r="D804" s="19">
        <f>SUMIFS(Sensitivities!$E$8:$E$1023,Sensitivities!$D$8:$D$1023,Delta_GIRR!$D$24,Sensitivities!$C$8:$C$1023,Delta_GIRR!G804)</f>
        <v>-9.6112489700317396E-5</v>
      </c>
      <c r="E804" s="19"/>
      <c r="F804" s="19"/>
      <c r="G804" s="19" t="str">
        <f>C804 &amp; ".Delta|GIRR|" &amp; C556 &amp; "|" &amp; C770</f>
        <v>FXO271821100.Delta|GIRR|USD|3 year</v>
      </c>
    </row>
    <row r="805" spans="3:7" hidden="1" outlineLevel="1" x14ac:dyDescent="0.25">
      <c r="C805" s="21" t="s">
        <v>40</v>
      </c>
      <c r="D805" s="19">
        <f>SUMIFS(Sensitivities!$E$8:$E$1023,Sensitivities!$D$8:$D$1023,Delta_GIRR!$D$24,Sensitivities!$C$8:$C$1023,Delta_GIRR!G805)</f>
        <v>2.5851641112240001E-3</v>
      </c>
      <c r="E805" s="19"/>
      <c r="F805" s="19"/>
      <c r="G805" s="19" t="str">
        <f>C805 &amp; ".Delta|GIRR|" &amp; C556 &amp; "|" &amp; C770</f>
        <v>FXO136170122.Delta|GIRR|USD|3 year</v>
      </c>
    </row>
    <row r="806" spans="3:7" hidden="1" outlineLevel="1" x14ac:dyDescent="0.25">
      <c r="C806" s="21" t="s">
        <v>1139</v>
      </c>
      <c r="D806" s="19">
        <f>SUMIFS(Sensitivities!$E$8:$E$1023,Sensitivities!$D$8:$D$1023,Delta_GIRR!$D$24,Sensitivities!$C$8:$C$1023,Delta_GIRR!G806)</f>
        <v>3.1187124477583001E-2</v>
      </c>
      <c r="E806" s="19"/>
      <c r="F806" s="19"/>
      <c r="G806" s="19" t="str">
        <f>C806 &amp; ".Delta|GIRR|" &amp; C556 &amp; "|" &amp; C770</f>
        <v>FXO623149061.Delta|GIRR|USD|3 year</v>
      </c>
    </row>
    <row r="807" spans="3:7" hidden="1" outlineLevel="1" x14ac:dyDescent="0.25">
      <c r="C807" s="21" t="s">
        <v>41</v>
      </c>
      <c r="D807" s="19">
        <f>SUMIFS(Sensitivities!$E$8:$E$1023,Sensitivities!$D$8:$D$1023,Delta_GIRR!$D$24,Sensitivities!$C$8:$C$1023,Delta_GIRR!G807)</f>
        <v>-2.1663981897290799E-5</v>
      </c>
      <c r="E807" s="19"/>
      <c r="F807" s="19"/>
      <c r="G807" s="19" t="str">
        <f>C807 &amp; ".Delta|GIRR|" &amp; C556 &amp; "|" &amp; C770</f>
        <v>FXO676548755.Delta|GIRR|USD|3 year</v>
      </c>
    </row>
    <row r="808" spans="3:7" hidden="1" outlineLevel="1" x14ac:dyDescent="0.25">
      <c r="C808" s="21" t="s">
        <v>42</v>
      </c>
      <c r="D808" s="19">
        <f>SUMIFS(Sensitivities!$E$8:$E$1023,Sensitivities!$D$8:$D$1023,Delta_GIRR!$D$24,Sensitivities!$C$8:$C$1023,Delta_GIRR!G808)</f>
        <v>-5.9866652009077396E-3</v>
      </c>
      <c r="E808" s="19"/>
      <c r="F808" s="19"/>
      <c r="G808" s="19" t="str">
        <f>C808 &amp; ".Delta|GIRR|" &amp; C556 &amp; "|" &amp; C770</f>
        <v>FXO403688438.Delta|GIRR|USD|3 year</v>
      </c>
    </row>
    <row r="809" spans="3:7" hidden="1" outlineLevel="1" x14ac:dyDescent="0.25">
      <c r="C809" s="21" t="s">
        <v>43</v>
      </c>
      <c r="D809" s="19">
        <f>SUMIFS(Sensitivities!$E$8:$E$1023,Sensitivities!$D$8:$D$1023,Delta_GIRR!$D$24,Sensitivities!$C$8:$C$1023,Delta_GIRR!G809)</f>
        <v>-16005.1104236787</v>
      </c>
      <c r="E809" s="19"/>
      <c r="F809" s="19"/>
      <c r="G809" s="19" t="str">
        <f>C809 &amp; ".Delta|GIRR|" &amp; C556 &amp; "|" &amp; C770</f>
        <v>FXO302436425.Delta|GIRR|USD|3 year</v>
      </c>
    </row>
    <row r="810" spans="3:7" hidden="1" outlineLevel="1" x14ac:dyDescent="0.25">
      <c r="C810" s="21" t="s">
        <v>44</v>
      </c>
      <c r="D810" s="19">
        <f>SUMIFS(Sensitivities!$E$8:$E$1023,Sensitivities!$D$8:$D$1023,Delta_GIRR!$D$24,Sensitivities!$C$8:$C$1023,Delta_GIRR!G810)</f>
        <v>-1.3633241906063601E-3</v>
      </c>
      <c r="E810" s="19"/>
      <c r="F810" s="19"/>
      <c r="G810" s="19" t="str">
        <f>C810 &amp; ".Delta|GIRR|" &amp; C556 &amp; "|" &amp; C770</f>
        <v>FXO920656386.Delta|GIRR|USD|3 year</v>
      </c>
    </row>
    <row r="811" spans="3:7" hidden="1" outlineLevel="1" x14ac:dyDescent="0.25">
      <c r="C811" s="21" t="s">
        <v>45</v>
      </c>
      <c r="D811" s="19">
        <f>SUMIFS(Sensitivities!$E$8:$E$1023,Sensitivities!$D$8:$D$1023,Delta_GIRR!$D$24,Sensitivities!$C$8:$C$1023,Delta_GIRR!G811)</f>
        <v>-7.2937331424327602E-3</v>
      </c>
      <c r="E811" s="19"/>
      <c r="F811" s="19"/>
      <c r="G811" s="19" t="str">
        <f>C811 &amp; ".Delta|GIRR|" &amp; C556 &amp; "|" &amp; C770</f>
        <v>FXO931276392.Delta|GIRR|USD|3 year</v>
      </c>
    </row>
    <row r="812" spans="3:7" hidden="1" outlineLevel="1" x14ac:dyDescent="0.25">
      <c r="C812" s="21" t="s">
        <v>46</v>
      </c>
      <c r="D812" s="19">
        <f>SUMIFS(Sensitivities!$E$8:$E$1023,Sensitivities!$D$8:$D$1023,Delta_GIRR!$D$24,Sensitivities!$C$8:$C$1023,Delta_GIRR!G812)</f>
        <v>27.361670787604499</v>
      </c>
      <c r="E812" s="19"/>
      <c r="F812" s="19"/>
      <c r="G812" s="19" t="str">
        <f>C812 &amp; ".Delta|GIRR|" &amp; C556 &amp; "|" &amp; C770</f>
        <v>PRDC295207601.Delta|GIRR|USD|3 year</v>
      </c>
    </row>
    <row r="813" spans="3:7" hidden="1" outlineLevel="1" x14ac:dyDescent="0.25">
      <c r="C813" s="21" t="s">
        <v>48</v>
      </c>
      <c r="D813" s="19">
        <f>SUMIFS(Sensitivities!$E$8:$E$1023,Sensitivities!$D$8:$D$1023,Delta_GIRR!$D$24,Sensitivities!$C$8:$C$1023,Delta_GIRR!G813)</f>
        <v>14540.8416945022</v>
      </c>
      <c r="E813" s="19"/>
      <c r="F813" s="19"/>
      <c r="G813" s="19" t="str">
        <f>C813 &amp; ".Delta|GIRR|" &amp; C556 &amp; "|" &amp; C770</f>
        <v>PRDC172891670.Delta|GIRR|USD|3 year</v>
      </c>
    </row>
    <row r="814" spans="3:7" hidden="1" outlineLevel="1" x14ac:dyDescent="0.25">
      <c r="C814" s="21" t="s">
        <v>49</v>
      </c>
      <c r="D814" s="19">
        <f>SUMIFS(Sensitivities!$E$8:$E$1023,Sensitivities!$D$8:$D$1023,Delta_GIRR!$D$24,Sensitivities!$C$8:$C$1023,Delta_GIRR!G814)</f>
        <v>0</v>
      </c>
      <c r="E814" s="19"/>
      <c r="F814" s="19"/>
      <c r="G814" s="19" t="str">
        <f>C814 &amp; ".Delta|GIRR|" &amp; C556 &amp; "|" &amp; C770</f>
        <v>PRDC666969162.Delta|GIRR|USD|3 year</v>
      </c>
    </row>
    <row r="815" spans="3:7" hidden="1" outlineLevel="1" x14ac:dyDescent="0.25">
      <c r="C815" s="21" t="s">
        <v>50</v>
      </c>
      <c r="D815" s="19">
        <f>SUMIFS(Sensitivities!$E$8:$E$1023,Sensitivities!$D$8:$D$1023,Delta_GIRR!$D$24,Sensitivities!$C$8:$C$1023,Delta_GIRR!G815)</f>
        <v>7726.3713820371804</v>
      </c>
      <c r="E815" s="19"/>
      <c r="F815" s="19"/>
      <c r="G815" s="19" t="str">
        <f>C815 &amp; ".Delta|GIRR|" &amp; C556 &amp; "|" &amp; C770</f>
        <v>PRDC591610726.Delta|GIRR|USD|3 year</v>
      </c>
    </row>
    <row r="816" spans="3:7" hidden="1" outlineLevel="1" x14ac:dyDescent="0.25">
      <c r="C816" s="21" t="s">
        <v>51</v>
      </c>
      <c r="D816" s="19">
        <f>SUMIFS(Sensitivities!$E$8:$E$1023,Sensitivities!$D$8:$D$1023,Delta_GIRR!$D$24,Sensitivities!$C$8:$C$1023,Delta_GIRR!G816)</f>
        <v>-50.558484892826499</v>
      </c>
      <c r="E816" s="19"/>
      <c r="F816" s="19"/>
      <c r="G816" s="19" t="str">
        <f>C816 &amp; ".Delta|GIRR|" &amp; C556 &amp; "|" &amp; C770</f>
        <v>PRDC213021841.Delta|GIRR|USD|3 year</v>
      </c>
    </row>
    <row r="817" spans="3:7" hidden="1" outlineLevel="1" x14ac:dyDescent="0.25">
      <c r="C817" s="21" t="s">
        <v>52</v>
      </c>
      <c r="D817" s="19">
        <f>SUMIFS(Sensitivities!$E$8:$E$1023,Sensitivities!$D$8:$D$1023,Delta_GIRR!$D$24,Sensitivities!$C$8:$C$1023,Delta_GIRR!G817)</f>
        <v>0</v>
      </c>
      <c r="E817" s="19"/>
      <c r="F817" s="19"/>
      <c r="G817" s="19" t="str">
        <f>C817 &amp; ".Delta|GIRR|" &amp; C556 &amp; "|" &amp; C770</f>
        <v>RA211261264.Delta|GIRR|USD|3 year</v>
      </c>
    </row>
    <row r="818" spans="3:7" hidden="1" outlineLevel="1" x14ac:dyDescent="0.25">
      <c r="C818" s="21" t="s">
        <v>54</v>
      </c>
      <c r="D818" s="19">
        <f>SUMIFS(Sensitivities!$E$8:$E$1023,Sensitivities!$D$8:$D$1023,Delta_GIRR!$D$24,Sensitivities!$C$8:$C$1023,Delta_GIRR!G818)</f>
        <v>0</v>
      </c>
      <c r="E818" s="19"/>
      <c r="F818" s="19"/>
      <c r="G818" s="19" t="str">
        <f>C818 &amp; ".Delta|GIRR|" &amp; C556 &amp; "|" &amp; C770</f>
        <v>RA511169792.Delta|GIRR|USD|3 year</v>
      </c>
    </row>
    <row r="819" spans="3:7" hidden="1" outlineLevel="1" x14ac:dyDescent="0.25">
      <c r="C819" s="21" t="s">
        <v>1143</v>
      </c>
      <c r="D819" s="19">
        <f>SUMIFS(Sensitivities!$E$8:$E$1023,Sensitivities!$D$8:$D$1023,Delta_GIRR!$D$24,Sensitivities!$C$8:$C$1023,Delta_GIRR!G819)</f>
        <v>-1.0277121509716399E-2</v>
      </c>
      <c r="E819" s="19"/>
      <c r="F819" s="19"/>
      <c r="G819" s="19" t="str">
        <f>C819 &amp; ".Delta|GIRR|" &amp; C556 &amp; "|" &amp; C770</f>
        <v>RA844378540.Delta|GIRR|USD|3 year</v>
      </c>
    </row>
    <row r="820" spans="3:7" hidden="1" outlineLevel="1" x14ac:dyDescent="0.25">
      <c r="C820" s="21" t="s">
        <v>55</v>
      </c>
      <c r="D820" s="19">
        <f>SUMIFS(Sensitivities!$E$8:$E$1023,Sensitivities!$D$8:$D$1023,Delta_GIRR!$D$24,Sensitivities!$C$8:$C$1023,Delta_GIRR!G820)</f>
        <v>0</v>
      </c>
      <c r="E820" s="19"/>
      <c r="F820" s="19"/>
      <c r="G820" s="19" t="str">
        <f>C820 &amp; ".Delta|GIRR|" &amp; C556 &amp; "|" &amp; C770</f>
        <v>RA488554347.Delta|GIRR|USD|3 year</v>
      </c>
    </row>
    <row r="821" spans="3:7" hidden="1" outlineLevel="1" x14ac:dyDescent="0.25">
      <c r="C821" s="21" t="s">
        <v>56</v>
      </c>
      <c r="D821" s="19">
        <f>SUMIFS(Sensitivities!$E$8:$E$1023,Sensitivities!$D$8:$D$1023,Delta_GIRR!$D$24,Sensitivities!$C$8:$C$1023,Delta_GIRR!G821)</f>
        <v>-0.68601658667830601</v>
      </c>
      <c r="E821" s="19"/>
      <c r="F821" s="19"/>
      <c r="G821" s="19" t="str">
        <f>C821 &amp; ".Delta|GIRR|" &amp; C556 &amp; "|" &amp; C770</f>
        <v>RA899728209.Delta|GIRR|USD|3 year</v>
      </c>
    </row>
    <row r="822" spans="3:7" hidden="1" outlineLevel="1" x14ac:dyDescent="0.25"/>
    <row r="823" spans="3:7" collapsed="1" x14ac:dyDescent="0.25">
      <c r="C823" s="106" t="s">
        <v>64</v>
      </c>
      <c r="D823" s="102">
        <f>SUM(D825:D874)</f>
        <v>-66049.027049267548</v>
      </c>
      <c r="E823" s="103">
        <f>VLOOKUP(C823,$G$10:$H$19,2,FALSE)</f>
        <v>7.7781745930520221E-3</v>
      </c>
      <c r="F823" s="105">
        <f>D823*E823</f>
        <v>-513.74086409041865</v>
      </c>
    </row>
    <row r="824" spans="3:7" hidden="1" outlineLevel="1" x14ac:dyDescent="0.25">
      <c r="C824" s="40" t="s">
        <v>1138</v>
      </c>
      <c r="D824" s="101" t="s">
        <v>116</v>
      </c>
      <c r="E824" s="101" t="s">
        <v>66</v>
      </c>
      <c r="F824" s="101" t="s">
        <v>68</v>
      </c>
      <c r="G824" s="39" t="s">
        <v>57</v>
      </c>
    </row>
    <row r="825" spans="3:7" hidden="1" outlineLevel="1" x14ac:dyDescent="0.25">
      <c r="C825" s="42" t="s">
        <v>3</v>
      </c>
      <c r="D825" s="38">
        <f>SUMIFS(Sensitivities!$E$8:$E$1023,Sensitivities!$D$8:$D$1023,Delta_GIRR!$D$24,Sensitivities!$C$8:$C$1023,Delta_GIRR!G825)</f>
        <v>0</v>
      </c>
      <c r="E825" s="38"/>
      <c r="F825" s="38"/>
      <c r="G825" s="38" t="str">
        <f>C825 &amp; ".Delta|GIRR|" &amp; C556 &amp; "|" &amp; C823</f>
        <v>FRA791220419.Delta|GIRR|USD|5 year</v>
      </c>
    </row>
    <row r="826" spans="3:7" hidden="1" outlineLevel="1" x14ac:dyDescent="0.25">
      <c r="C826" s="21" t="s">
        <v>5</v>
      </c>
      <c r="D826" s="19">
        <f>SUMIFS(Sensitivities!$E$8:$E$1023,Sensitivities!$D$8:$D$1023,Delta_GIRR!$D$24,Sensitivities!$C$8:$C$1023,Delta_GIRR!G826)</f>
        <v>0</v>
      </c>
      <c r="E826" s="19"/>
      <c r="F826" s="19"/>
      <c r="G826" s="19" t="str">
        <f>C826 &amp; ".Delta|GIRR|" &amp; C556 &amp; "|" &amp; C823</f>
        <v>FRA983936126.Delta|GIRR|USD|5 year</v>
      </c>
    </row>
    <row r="827" spans="3:7" hidden="1" outlineLevel="1" x14ac:dyDescent="0.25">
      <c r="C827" s="21" t="s">
        <v>6</v>
      </c>
      <c r="D827" s="19">
        <f>SUMIFS(Sensitivities!$E$8:$E$1023,Sensitivities!$D$8:$D$1023,Delta_GIRR!$D$24,Sensitivities!$C$8:$C$1023,Delta_GIRR!G827)</f>
        <v>0</v>
      </c>
      <c r="E827" s="19"/>
      <c r="F827" s="19"/>
      <c r="G827" s="19" t="str">
        <f>C827 &amp; ".Delta|GIRR|" &amp; C556 &amp; "|" &amp; C823</f>
        <v>FRA592133890.Delta|GIRR|USD|5 year</v>
      </c>
    </row>
    <row r="828" spans="3:7" hidden="1" outlineLevel="1" x14ac:dyDescent="0.25">
      <c r="C828" s="21" t="s">
        <v>7</v>
      </c>
      <c r="D828" s="19">
        <f>SUMIFS(Sensitivities!$E$8:$E$1023,Sensitivities!$D$8:$D$1023,Delta_GIRR!$D$24,Sensitivities!$C$8:$C$1023,Delta_GIRR!G828)</f>
        <v>6191.9439639594702</v>
      </c>
      <c r="E828" s="19"/>
      <c r="F828" s="19"/>
      <c r="G828" s="19" t="str">
        <f>C828 &amp; ".Delta|GIRR|" &amp; C556 &amp; "|" &amp; C823</f>
        <v>FRA554616290.Delta|GIRR|USD|5 year</v>
      </c>
    </row>
    <row r="829" spans="3:7" hidden="1" outlineLevel="1" x14ac:dyDescent="0.25">
      <c r="C829" s="21" t="s">
        <v>8</v>
      </c>
      <c r="D829" s="19">
        <f>SUMIFS(Sensitivities!$E$8:$E$1023,Sensitivities!$D$8:$D$1023,Delta_GIRR!$D$24,Sensitivities!$C$8:$C$1023,Delta_GIRR!G829)</f>
        <v>0</v>
      </c>
      <c r="E829" s="19"/>
      <c r="F829" s="19"/>
      <c r="G829" s="19" t="str">
        <f>C829 &amp; ".Delta|GIRR|" &amp; C556 &amp; "|" &amp; C823</f>
        <v>FRA822851518.Delta|GIRR|USD|5 year</v>
      </c>
    </row>
    <row r="830" spans="3:7" hidden="1" outlineLevel="1" x14ac:dyDescent="0.25">
      <c r="C830" s="21" t="s">
        <v>1140</v>
      </c>
      <c r="D830" s="19">
        <f>SUMIFS(Sensitivities!$E$8:$E$1023,Sensitivities!$D$8:$D$1023,Delta_GIRR!$D$24,Sensitivities!$C$8:$C$1023,Delta_GIRR!G830)</f>
        <v>0</v>
      </c>
      <c r="E830" s="19"/>
      <c r="F830" s="19"/>
      <c r="G830" s="19" t="str">
        <f>C830 &amp; ".Delta|GIRR|" &amp; C556 &amp; "|" &amp; C823</f>
        <v>FRA101797833.Delta|GIRR|USD|5 year</v>
      </c>
    </row>
    <row r="831" spans="3:7" hidden="1" outlineLevel="1" x14ac:dyDescent="0.25">
      <c r="C831" s="21" t="s">
        <v>9</v>
      </c>
      <c r="D831" s="19">
        <f>SUMIFS(Sensitivities!$E$8:$E$1023,Sensitivities!$D$8:$D$1023,Delta_GIRR!$D$24,Sensitivities!$C$8:$C$1023,Delta_GIRR!G831)</f>
        <v>-132009.850644547</v>
      </c>
      <c r="E831" s="19"/>
      <c r="F831" s="19"/>
      <c r="G831" s="19" t="str">
        <f>C831 &amp; ".Delta|GIRR|" &amp; C556 &amp; "|" &amp; C823</f>
        <v>IRS190841856.Delta|GIRR|USD|5 year</v>
      </c>
    </row>
    <row r="832" spans="3:7" hidden="1" outlineLevel="1" x14ac:dyDescent="0.25">
      <c r="C832" s="21" t="s">
        <v>11</v>
      </c>
      <c r="D832" s="19">
        <f>SUMIFS(Sensitivities!$E$8:$E$1023,Sensitivities!$D$8:$D$1023,Delta_GIRR!$D$24,Sensitivities!$C$8:$C$1023,Delta_GIRR!G832)</f>
        <v>0</v>
      </c>
      <c r="E832" s="19"/>
      <c r="F832" s="19"/>
      <c r="G832" s="19" t="str">
        <f>C832 &amp; ".Delta|GIRR|" &amp; C556 &amp; "|" &amp; C823</f>
        <v>IRS399330126.Delta|GIRR|USD|5 year</v>
      </c>
    </row>
    <row r="833" spans="3:7" hidden="1" outlineLevel="1" x14ac:dyDescent="0.25">
      <c r="C833" s="21" t="s">
        <v>12</v>
      </c>
      <c r="D833" s="19">
        <f>SUMIFS(Sensitivities!$E$8:$E$1023,Sensitivities!$D$8:$D$1023,Delta_GIRR!$D$24,Sensitivities!$C$8:$C$1023,Delta_GIRR!G833)</f>
        <v>0</v>
      </c>
      <c r="E833" s="19"/>
      <c r="F833" s="19"/>
      <c r="G833" s="19" t="str">
        <f>C833 &amp; ".Delta|GIRR|" &amp; C556 &amp; "|" &amp; C823</f>
        <v>IRS233250637.Delta|GIRR|USD|5 year</v>
      </c>
    </row>
    <row r="834" spans="3:7" hidden="1" outlineLevel="1" x14ac:dyDescent="0.25">
      <c r="C834" s="21" t="s">
        <v>13</v>
      </c>
      <c r="D834" s="19">
        <f>SUMIFS(Sensitivities!$E$8:$E$1023,Sensitivities!$D$8:$D$1023,Delta_GIRR!$D$24,Sensitivities!$C$8:$C$1023,Delta_GIRR!G834)</f>
        <v>290.61510120513998</v>
      </c>
      <c r="E834" s="19"/>
      <c r="F834" s="19"/>
      <c r="G834" s="19" t="str">
        <f>C834 &amp; ".Delta|GIRR|" &amp; C556 &amp; "|" &amp; C823</f>
        <v>CS768096133.Delta|GIRR|USD|5 year</v>
      </c>
    </row>
    <row r="835" spans="3:7" hidden="1" outlineLevel="1" x14ac:dyDescent="0.25">
      <c r="C835" s="21" t="s">
        <v>15</v>
      </c>
      <c r="D835" s="19">
        <f>SUMIFS(Sensitivities!$E$8:$E$1023,Sensitivities!$D$8:$D$1023,Delta_GIRR!$D$24,Sensitivities!$C$8:$C$1023,Delta_GIRR!G835)</f>
        <v>-164.37683999611201</v>
      </c>
      <c r="E835" s="19"/>
      <c r="F835" s="19"/>
      <c r="G835" s="19" t="str">
        <f>C835 &amp; ".Delta|GIRR|" &amp; C556 &amp; "|" &amp; C823</f>
        <v>CS561670611.Delta|GIRR|USD|5 year</v>
      </c>
    </row>
    <row r="836" spans="3:7" hidden="1" outlineLevel="1" x14ac:dyDescent="0.25">
      <c r="C836" s="21" t="s">
        <v>16</v>
      </c>
      <c r="D836" s="19">
        <f>SUMIFS(Sensitivities!$E$8:$E$1023,Sensitivities!$D$8:$D$1023,Delta_GIRR!$D$24,Sensitivities!$C$8:$C$1023,Delta_GIRR!G836)</f>
        <v>60.449936697841601</v>
      </c>
      <c r="E836" s="19"/>
      <c r="F836" s="19"/>
      <c r="G836" s="19" t="str">
        <f>C836 &amp; ".Delta|GIRR|" &amp; C556 &amp; "|" &amp; C823</f>
        <v>CS931854092.Delta|GIRR|USD|5 year</v>
      </c>
    </row>
    <row r="837" spans="3:7" hidden="1" outlineLevel="1" x14ac:dyDescent="0.25">
      <c r="C837" s="21" t="s">
        <v>17</v>
      </c>
      <c r="D837" s="19">
        <f>SUMIFS(Sensitivities!$E$8:$E$1023,Sensitivities!$D$8:$D$1023,Delta_GIRR!$D$24,Sensitivities!$C$8:$C$1023,Delta_GIRR!G837)</f>
        <v>0</v>
      </c>
      <c r="E837" s="19"/>
      <c r="F837" s="19"/>
      <c r="G837" s="19" t="str">
        <f>C837 &amp; ".Delta|GIRR|" &amp; C556 &amp; "|" &amp; C823</f>
        <v>IRS307262619.Delta|GIRR|USD|5 year</v>
      </c>
    </row>
    <row r="838" spans="3:7" hidden="1" outlineLevel="1" x14ac:dyDescent="0.25">
      <c r="C838" s="21" t="s">
        <v>18</v>
      </c>
      <c r="D838" s="19">
        <f>SUMIFS(Sensitivities!$E$8:$E$1023,Sensitivities!$D$8:$D$1023,Delta_GIRR!$D$24,Sensitivities!$C$8:$C$1023,Delta_GIRR!G838)</f>
        <v>0</v>
      </c>
      <c r="E838" s="19"/>
      <c r="F838" s="19"/>
      <c r="G838" s="19" t="str">
        <f>C838 &amp; ".Delta|GIRR|" &amp; C556 &amp; "|" &amp; C823</f>
        <v>IRS686490893.Delta|GIRR|USD|5 year</v>
      </c>
    </row>
    <row r="839" spans="3:7" hidden="1" outlineLevel="1" x14ac:dyDescent="0.25">
      <c r="C839" s="21" t="s">
        <v>19</v>
      </c>
      <c r="D839" s="19">
        <f>SUMIFS(Sensitivities!$E$8:$E$1023,Sensitivities!$D$8:$D$1023,Delta_GIRR!$D$24,Sensitivities!$C$8:$C$1023,Delta_GIRR!G839)</f>
        <v>68744.751339289403</v>
      </c>
      <c r="E839" s="19"/>
      <c r="F839" s="19"/>
      <c r="G839" s="19" t="str">
        <f>C839 &amp; ".Delta|GIRR|" &amp; C556 &amp; "|" &amp; C823</f>
        <v>IRS682313805.Delta|GIRR|USD|5 year</v>
      </c>
    </row>
    <row r="840" spans="3:7" hidden="1" outlineLevel="1" x14ac:dyDescent="0.25">
      <c r="C840" s="21" t="s">
        <v>20</v>
      </c>
      <c r="D840" s="19">
        <f>SUMIFS(Sensitivities!$E$8:$E$1023,Sensitivities!$D$8:$D$1023,Delta_GIRR!$D$24,Sensitivities!$C$8:$C$1023,Delta_GIRR!G840)</f>
        <v>0</v>
      </c>
      <c r="E840" s="19"/>
      <c r="F840" s="19"/>
      <c r="G840" s="19" t="str">
        <f>C840 &amp; ".Delta|GIRR|" &amp; C556 &amp; "|" &amp; C823</f>
        <v>IRS545554400.Delta|GIRR|USD|5 year</v>
      </c>
    </row>
    <row r="841" spans="3:7" hidden="1" outlineLevel="1" x14ac:dyDescent="0.25">
      <c r="C841" s="21" t="s">
        <v>21</v>
      </c>
      <c r="D841" s="19">
        <f>SUMIFS(Sensitivities!$E$8:$E$1023,Sensitivities!$D$8:$D$1023,Delta_GIRR!$D$24,Sensitivities!$C$8:$C$1023,Delta_GIRR!G841)</f>
        <v>-1.60753188538365E-8</v>
      </c>
      <c r="E841" s="19"/>
      <c r="F841" s="19"/>
      <c r="G841" s="19" t="str">
        <f>C841 &amp; ".Delta|GIRR|" &amp; C556 &amp; "|" &amp; C823</f>
        <v>CS821810096.Delta|GIRR|USD|5 year</v>
      </c>
    </row>
    <row r="842" spans="3:7" hidden="1" outlineLevel="1" x14ac:dyDescent="0.25">
      <c r="C842" s="21" t="s">
        <v>22</v>
      </c>
      <c r="D842" s="19">
        <f>SUMIFS(Sensitivities!$E$8:$E$1023,Sensitivities!$D$8:$D$1023,Delta_GIRR!$D$24,Sensitivities!$C$8:$C$1023,Delta_GIRR!G842)</f>
        <v>2.2173697506786998</v>
      </c>
      <c r="E842" s="19"/>
      <c r="F842" s="19"/>
      <c r="G842" s="19" t="str">
        <f>C842 &amp; ".Delta|GIRR|" &amp; C556 &amp; "|" &amp; C823</f>
        <v>CF832287444.Delta|GIRR|USD|5 year</v>
      </c>
    </row>
    <row r="843" spans="3:7" hidden="1" outlineLevel="1" x14ac:dyDescent="0.25">
      <c r="C843" s="21" t="s">
        <v>1141</v>
      </c>
      <c r="D843" s="19">
        <f>SUMIFS(Sensitivities!$E$8:$E$1023,Sensitivities!$D$8:$D$1023,Delta_GIRR!$D$24,Sensitivities!$C$8:$C$1023,Delta_GIRR!G843)</f>
        <v>-31637.983316928501</v>
      </c>
      <c r="E843" s="19"/>
      <c r="F843" s="19"/>
      <c r="G843" s="19" t="str">
        <f>C843 &amp; ".Delta|GIRR|" &amp; C556 &amp; "|" &amp; C823</f>
        <v>CF505971413.Delta|GIRR|USD|5 year</v>
      </c>
    </row>
    <row r="844" spans="3:7" hidden="1" outlineLevel="1" x14ac:dyDescent="0.25">
      <c r="C844" s="21" t="s">
        <v>24</v>
      </c>
      <c r="D844" s="19">
        <f>SUMIFS(Sensitivities!$E$8:$E$1023,Sensitivities!$D$8:$D$1023,Delta_GIRR!$D$24,Sensitivities!$C$8:$C$1023,Delta_GIRR!G844)</f>
        <v>0</v>
      </c>
      <c r="E844" s="19"/>
      <c r="F844" s="19"/>
      <c r="G844" s="19" t="str">
        <f>C844 &amp; ".Delta|GIRR|" &amp; C556 &amp; "|" &amp; C823</f>
        <v>CF670766805.Delta|GIRR|USD|5 year</v>
      </c>
    </row>
    <row r="845" spans="3:7" hidden="1" outlineLevel="1" x14ac:dyDescent="0.25">
      <c r="C845" s="21" t="s">
        <v>25</v>
      </c>
      <c r="D845" s="19">
        <f>SUMIFS(Sensitivities!$E$8:$E$1023,Sensitivities!$D$8:$D$1023,Delta_GIRR!$D$24,Sensitivities!$C$8:$C$1023,Delta_GIRR!G845)</f>
        <v>0</v>
      </c>
      <c r="E845" s="19"/>
      <c r="F845" s="19"/>
      <c r="G845" s="19" t="str">
        <f>C845 &amp; ".Delta|GIRR|" &amp; C556 &amp; "|" &amp; C823</f>
        <v>CF558972956.Delta|GIRR|USD|5 year</v>
      </c>
    </row>
    <row r="846" spans="3:7" hidden="1" outlineLevel="1" x14ac:dyDescent="0.25">
      <c r="C846" s="21" t="s">
        <v>26</v>
      </c>
      <c r="D846" s="19">
        <f>SUMIFS(Sensitivities!$E$8:$E$1023,Sensitivities!$D$8:$D$1023,Delta_GIRR!$D$24,Sensitivities!$C$8:$C$1023,Delta_GIRR!G846)</f>
        <v>-16003.8811990134</v>
      </c>
      <c r="E846" s="19"/>
      <c r="F846" s="19"/>
      <c r="G846" s="19" t="str">
        <f>C846 &amp; ".Delta|GIRR|" &amp; C556 &amp; "|" &amp; C823</f>
        <v>CF994071627.Delta|GIRR|USD|5 year</v>
      </c>
    </row>
    <row r="847" spans="3:7" hidden="1" outlineLevel="1" x14ac:dyDescent="0.25">
      <c r="C847" s="21" t="s">
        <v>27</v>
      </c>
      <c r="D847" s="19">
        <f>SUMIFS(Sensitivities!$E$8:$E$1023,Sensitivities!$D$8:$D$1023,Delta_GIRR!$D$24,Sensitivities!$C$8:$C$1023,Delta_GIRR!G847)</f>
        <v>0</v>
      </c>
      <c r="E847" s="19"/>
      <c r="F847" s="19"/>
      <c r="G847" s="19" t="str">
        <f>C847 &amp; ".Delta|GIRR|" &amp; C556 &amp; "|" &amp; C823</f>
        <v>CF546911893.Delta|GIRR|USD|5 year</v>
      </c>
    </row>
    <row r="848" spans="3:7" hidden="1" outlineLevel="1" x14ac:dyDescent="0.25">
      <c r="C848" s="21" t="s">
        <v>28</v>
      </c>
      <c r="D848" s="19">
        <f>SUMIFS(Sensitivities!$E$8:$E$1023,Sensitivities!$D$8:$D$1023,Delta_GIRR!$D$24,Sensitivities!$C$8:$C$1023,Delta_GIRR!G848)</f>
        <v>0</v>
      </c>
      <c r="E848" s="19"/>
      <c r="F848" s="19"/>
      <c r="G848" s="19" t="str">
        <f>C848 &amp; ".Delta|GIRR|" &amp; C556 &amp; "|" &amp; C823</f>
        <v>CF798421943.Delta|GIRR|USD|5 year</v>
      </c>
    </row>
    <row r="849" spans="3:7" hidden="1" outlineLevel="1" x14ac:dyDescent="0.25">
      <c r="C849" s="21" t="s">
        <v>29</v>
      </c>
      <c r="D849" s="19">
        <f>SUMIFS(Sensitivities!$E$8:$E$1023,Sensitivities!$D$8:$D$1023,Delta_GIRR!$D$24,Sensitivities!$C$8:$C$1023,Delta_GIRR!G849)</f>
        <v>-216.24400705550201</v>
      </c>
      <c r="E849" s="19"/>
      <c r="F849" s="19"/>
      <c r="G849" s="19" t="str">
        <f>C849 &amp; ".Delta|GIRR|" &amp; C556 &amp; "|" &amp; C823</f>
        <v>SWN651253389.Delta|GIRR|USD|5 year</v>
      </c>
    </row>
    <row r="850" spans="3:7" hidden="1" outlineLevel="1" x14ac:dyDescent="0.25">
      <c r="C850" s="21" t="s">
        <v>31</v>
      </c>
      <c r="D850" s="19">
        <f>SUMIFS(Sensitivities!$E$8:$E$1023,Sensitivities!$D$8:$D$1023,Delta_GIRR!$D$24,Sensitivities!$C$8:$C$1023,Delta_GIRR!G850)</f>
        <v>0</v>
      </c>
      <c r="E850" s="19"/>
      <c r="F850" s="19"/>
      <c r="G850" s="19" t="str">
        <f>C850 &amp; ".Delta|GIRR|" &amp; C556 &amp; "|" &amp; C823</f>
        <v>FXF690057364.Delta|GIRR|USD|5 year</v>
      </c>
    </row>
    <row r="851" spans="3:7" hidden="1" outlineLevel="1" x14ac:dyDescent="0.25">
      <c r="C851" s="21" t="s">
        <v>1142</v>
      </c>
      <c r="D851" s="19">
        <f>SUMIFS(Sensitivities!$E$8:$E$1023,Sensitivities!$D$8:$D$1023,Delta_GIRR!$D$24,Sensitivities!$C$8:$C$1023,Delta_GIRR!G851)</f>
        <v>0</v>
      </c>
      <c r="E851" s="19"/>
      <c r="F851" s="19"/>
      <c r="G851" s="19" t="str">
        <f>C851 &amp; ".Delta|GIRR|" &amp; C556 &amp; "|" &amp; C823</f>
        <v>FXF276314354.Delta|GIRR|USD|5 year</v>
      </c>
    </row>
    <row r="852" spans="3:7" hidden="1" outlineLevel="1" x14ac:dyDescent="0.25">
      <c r="C852" s="21" t="s">
        <v>33</v>
      </c>
      <c r="D852" s="19">
        <f>SUMIFS(Sensitivities!$E$8:$E$1023,Sensitivities!$D$8:$D$1023,Delta_GIRR!$D$24,Sensitivities!$C$8:$C$1023,Delta_GIRR!G852)</f>
        <v>0</v>
      </c>
      <c r="E852" s="19"/>
      <c r="F852" s="19"/>
      <c r="G852" s="19" t="str">
        <f>C852 &amp; ".Delta|GIRR|" &amp; C556 &amp; "|" &amp; C823</f>
        <v>FXF811380623.Delta|GIRR|USD|5 year</v>
      </c>
    </row>
    <row r="853" spans="3:7" hidden="1" outlineLevel="1" x14ac:dyDescent="0.25">
      <c r="C853" s="21" t="s">
        <v>34</v>
      </c>
      <c r="D853" s="19">
        <f>SUMIFS(Sensitivities!$E$8:$E$1023,Sensitivities!$D$8:$D$1023,Delta_GIRR!$D$24,Sensitivities!$C$8:$C$1023,Delta_GIRR!G853)</f>
        <v>0</v>
      </c>
      <c r="E853" s="19"/>
      <c r="F853" s="19"/>
      <c r="G853" s="19" t="str">
        <f>C853 &amp; ".Delta|GIRR|" &amp; C556 &amp; "|" &amp; C823</f>
        <v>FXF313102980.Delta|GIRR|USD|5 year</v>
      </c>
    </row>
    <row r="854" spans="3:7" hidden="1" outlineLevel="1" x14ac:dyDescent="0.25">
      <c r="C854" s="21" t="s">
        <v>35</v>
      </c>
      <c r="D854" s="19">
        <f>SUMIFS(Sensitivities!$E$8:$E$1023,Sensitivities!$D$8:$D$1023,Delta_GIRR!$D$24,Sensitivities!$C$8:$C$1023,Delta_GIRR!G854)</f>
        <v>0</v>
      </c>
      <c r="E854" s="19"/>
      <c r="F854" s="19"/>
      <c r="G854" s="19" t="str">
        <f>C854 &amp; ".Delta|GIRR|" &amp; C556 &amp; "|" &amp; C823</f>
        <v>FXF168255439.Delta|GIRR|USD|5 year</v>
      </c>
    </row>
    <row r="855" spans="3:7" hidden="1" outlineLevel="1" x14ac:dyDescent="0.25">
      <c r="C855" s="21" t="s">
        <v>36</v>
      </c>
      <c r="D855" s="19">
        <f>SUMIFS(Sensitivities!$E$8:$E$1023,Sensitivities!$D$8:$D$1023,Delta_GIRR!$D$24,Sensitivities!$C$8:$C$1023,Delta_GIRR!G855)</f>
        <v>0</v>
      </c>
      <c r="E855" s="19"/>
      <c r="F855" s="19"/>
      <c r="G855" s="19" t="str">
        <f>C855 &amp; ".Delta|GIRR|" &amp; C556 &amp; "|" &amp; C823</f>
        <v>FXF177155290.Delta|GIRR|USD|5 year</v>
      </c>
    </row>
    <row r="856" spans="3:7" hidden="1" outlineLevel="1" x14ac:dyDescent="0.25">
      <c r="C856" s="21" t="s">
        <v>37</v>
      </c>
      <c r="D856" s="19">
        <f>SUMIFS(Sensitivities!$E$8:$E$1023,Sensitivities!$D$8:$D$1023,Delta_GIRR!$D$24,Sensitivities!$C$8:$C$1023,Delta_GIRR!G856)</f>
        <v>0</v>
      </c>
      <c r="E856" s="19"/>
      <c r="F856" s="19"/>
      <c r="G856" s="19" t="str">
        <f>C856 &amp; ".Delta|GIRR|" &amp; C556 &amp; "|" &amp; C823</f>
        <v>FXF598460264.Delta|GIRR|USD|5 year</v>
      </c>
    </row>
    <row r="857" spans="3:7" hidden="1" outlineLevel="1" x14ac:dyDescent="0.25">
      <c r="C857" s="21" t="s">
        <v>38</v>
      </c>
      <c r="D857" s="19">
        <f>SUMIFS(Sensitivities!$E$8:$E$1023,Sensitivities!$D$8:$D$1023,Delta_GIRR!$D$24,Sensitivities!$C$8:$C$1023,Delta_GIRR!G857)</f>
        <v>1.6789381334092501E-4</v>
      </c>
      <c r="E857" s="19"/>
      <c r="F857" s="19"/>
      <c r="G857" s="19" t="str">
        <f>C857 &amp; ".Delta|GIRR|" &amp; C556 &amp; "|" &amp; C823</f>
        <v>FXO271821100.Delta|GIRR|USD|5 year</v>
      </c>
    </row>
    <row r="858" spans="3:7" hidden="1" outlineLevel="1" x14ac:dyDescent="0.25">
      <c r="C858" s="21" t="s">
        <v>40</v>
      </c>
      <c r="D858" s="19">
        <f>SUMIFS(Sensitivities!$E$8:$E$1023,Sensitivities!$D$8:$D$1023,Delta_GIRR!$D$24,Sensitivities!$C$8:$C$1023,Delta_GIRR!G858)</f>
        <v>-4.5150518417358398E-3</v>
      </c>
      <c r="E858" s="19"/>
      <c r="F858" s="19"/>
      <c r="G858" s="19" t="str">
        <f>C858 &amp; ".Delta|GIRR|" &amp; C556 &amp; "|" &amp; C823</f>
        <v>FXO136170122.Delta|GIRR|USD|5 year</v>
      </c>
    </row>
    <row r="859" spans="3:7" hidden="1" outlineLevel="1" x14ac:dyDescent="0.25">
      <c r="C859" s="21" t="s">
        <v>1139</v>
      </c>
      <c r="D859" s="19">
        <f>SUMIFS(Sensitivities!$E$8:$E$1023,Sensitivities!$D$8:$D$1023,Delta_GIRR!$D$24,Sensitivities!$C$8:$C$1023,Delta_GIRR!G859)</f>
        <v>-3.0324867475428601E-2</v>
      </c>
      <c r="E859" s="19"/>
      <c r="F859" s="19"/>
      <c r="G859" s="19" t="str">
        <f>C859 &amp; ".Delta|GIRR|" &amp; C556 &amp; "|" &amp; C823</f>
        <v>FXO623149061.Delta|GIRR|USD|5 year</v>
      </c>
    </row>
    <row r="860" spans="3:7" hidden="1" outlineLevel="1" x14ac:dyDescent="0.25">
      <c r="C860" s="21" t="s">
        <v>41</v>
      </c>
      <c r="D860" s="19">
        <f>SUMIFS(Sensitivities!$E$8:$E$1023,Sensitivities!$D$8:$D$1023,Delta_GIRR!$D$24,Sensitivities!$C$8:$C$1023,Delta_GIRR!G860)</f>
        <v>3.7825157050974701E-5</v>
      </c>
      <c r="E860" s="19"/>
      <c r="F860" s="19"/>
      <c r="G860" s="19" t="str">
        <f>C860 &amp; ".Delta|GIRR|" &amp; C556 &amp; "|" &amp; C823</f>
        <v>FXO676548755.Delta|GIRR|USD|5 year</v>
      </c>
    </row>
    <row r="861" spans="3:7" hidden="1" outlineLevel="1" x14ac:dyDescent="0.25">
      <c r="C861" s="21" t="s">
        <v>42</v>
      </c>
      <c r="D861" s="19">
        <f>SUMIFS(Sensitivities!$E$8:$E$1023,Sensitivities!$D$8:$D$1023,Delta_GIRR!$D$24,Sensitivities!$C$8:$C$1023,Delta_GIRR!G861)</f>
        <v>1.0456431482452899E-2</v>
      </c>
      <c r="E861" s="19"/>
      <c r="F861" s="19"/>
      <c r="G861" s="19" t="str">
        <f>C861 &amp; ".Delta|GIRR|" &amp; C556 &amp; "|" &amp; C823</f>
        <v>FXO403688438.Delta|GIRR|USD|5 year</v>
      </c>
    </row>
    <row r="862" spans="3:7" hidden="1" outlineLevel="1" x14ac:dyDescent="0.25">
      <c r="C862" s="21" t="s">
        <v>43</v>
      </c>
      <c r="D862" s="19">
        <f>SUMIFS(Sensitivities!$E$8:$E$1023,Sensitivities!$D$8:$D$1023,Delta_GIRR!$D$24,Sensitivities!$C$8:$C$1023,Delta_GIRR!G862)</f>
        <v>-43.889789881359299</v>
      </c>
      <c r="E862" s="19"/>
      <c r="F862" s="19"/>
      <c r="G862" s="19" t="str">
        <f>C862 &amp; ".Delta|GIRR|" &amp; C556 &amp; "|" &amp; C823</f>
        <v>FXO302436425.Delta|GIRR|USD|5 year</v>
      </c>
    </row>
    <row r="863" spans="3:7" hidden="1" outlineLevel="1" x14ac:dyDescent="0.25">
      <c r="C863" s="21" t="s">
        <v>44</v>
      </c>
      <c r="D863" s="19">
        <f>SUMIFS(Sensitivities!$E$8:$E$1023,Sensitivities!$D$8:$D$1023,Delta_GIRR!$D$24,Sensitivities!$C$8:$C$1023,Delta_GIRR!G863)</f>
        <v>2.38118154811673E-3</v>
      </c>
      <c r="E863" s="19"/>
      <c r="F863" s="19"/>
      <c r="G863" s="19" t="str">
        <f>C863 &amp; ".Delta|GIRR|" &amp; C556 &amp; "|" &amp; C823</f>
        <v>FXO920656386.Delta|GIRR|USD|5 year</v>
      </c>
    </row>
    <row r="864" spans="3:7" hidden="1" outlineLevel="1" x14ac:dyDescent="0.25">
      <c r="C864" s="21" t="s">
        <v>45</v>
      </c>
      <c r="D864" s="19">
        <f>SUMIFS(Sensitivities!$E$8:$E$1023,Sensitivities!$D$8:$D$1023,Delta_GIRR!$D$24,Sensitivities!$C$8:$C$1023,Delta_GIRR!G864)</f>
        <v>1.2422820873325699E-2</v>
      </c>
      <c r="E864" s="19"/>
      <c r="F864" s="19"/>
      <c r="G864" s="19" t="str">
        <f>C864 &amp; ".Delta|GIRR|" &amp; C556 &amp; "|" &amp; C823</f>
        <v>FXO931276392.Delta|GIRR|USD|5 year</v>
      </c>
    </row>
    <row r="865" spans="3:7" hidden="1" outlineLevel="1" x14ac:dyDescent="0.25">
      <c r="C865" s="21" t="s">
        <v>46</v>
      </c>
      <c r="D865" s="19">
        <f>SUMIFS(Sensitivities!$E$8:$E$1023,Sensitivities!$D$8:$D$1023,Delta_GIRR!$D$24,Sensitivities!$C$8:$C$1023,Delta_GIRR!G865)</f>
        <v>-789.79198715046596</v>
      </c>
      <c r="E865" s="19"/>
      <c r="F865" s="19"/>
      <c r="G865" s="19" t="str">
        <f>C865 &amp; ".Delta|GIRR|" &amp; C556 &amp; "|" &amp; C823</f>
        <v>PRDC295207601.Delta|GIRR|USD|5 year</v>
      </c>
    </row>
    <row r="866" spans="3:7" hidden="1" outlineLevel="1" x14ac:dyDescent="0.25">
      <c r="C866" s="21" t="s">
        <v>48</v>
      </c>
      <c r="D866" s="19">
        <f>SUMIFS(Sensitivities!$E$8:$E$1023,Sensitivities!$D$8:$D$1023,Delta_GIRR!$D$24,Sensitivities!$C$8:$C$1023,Delta_GIRR!G866)</f>
        <v>59290.620804764301</v>
      </c>
      <c r="E866" s="19"/>
      <c r="F866" s="19"/>
      <c r="G866" s="19" t="str">
        <f>C866 &amp; ".Delta|GIRR|" &amp; C556 &amp; "|" &amp; C823</f>
        <v>PRDC172891670.Delta|GIRR|USD|5 year</v>
      </c>
    </row>
    <row r="867" spans="3:7" hidden="1" outlineLevel="1" x14ac:dyDescent="0.25">
      <c r="C867" s="21" t="s">
        <v>49</v>
      </c>
      <c r="D867" s="19">
        <f>SUMIFS(Sensitivities!$E$8:$E$1023,Sensitivities!$D$8:$D$1023,Delta_GIRR!$D$24,Sensitivities!$C$8:$C$1023,Delta_GIRR!G867)</f>
        <v>0</v>
      </c>
      <c r="E867" s="19"/>
      <c r="F867" s="19"/>
      <c r="G867" s="19" t="str">
        <f>C867 &amp; ".Delta|GIRR|" &amp; C556 &amp; "|" &amp; C823</f>
        <v>PRDC666969162.Delta|GIRR|USD|5 year</v>
      </c>
    </row>
    <row r="868" spans="3:7" hidden="1" outlineLevel="1" x14ac:dyDescent="0.25">
      <c r="C868" s="21" t="s">
        <v>50</v>
      </c>
      <c r="D868" s="19">
        <f>SUMIFS(Sensitivities!$E$8:$E$1023,Sensitivities!$D$8:$D$1023,Delta_GIRR!$D$24,Sensitivities!$C$8:$C$1023,Delta_GIRR!G868)</f>
        <v>1259.15314985905</v>
      </c>
      <c r="E868" s="19"/>
      <c r="F868" s="19"/>
      <c r="G868" s="19" t="str">
        <f>C868 &amp; ".Delta|GIRR|" &amp; C556 &amp; "|" &amp; C823</f>
        <v>PRDC591610726.Delta|GIRR|USD|5 year</v>
      </c>
    </row>
    <row r="869" spans="3:7" hidden="1" outlineLevel="1" x14ac:dyDescent="0.25">
      <c r="C869" s="21" t="s">
        <v>51</v>
      </c>
      <c r="D869" s="19">
        <f>SUMIFS(Sensitivities!$E$8:$E$1023,Sensitivities!$D$8:$D$1023,Delta_GIRR!$D$24,Sensitivities!$C$8:$C$1023,Delta_GIRR!G869)</f>
        <v>-50.500327112968101</v>
      </c>
      <c r="E869" s="19"/>
      <c r="F869" s="19"/>
      <c r="G869" s="19" t="str">
        <f>C869 &amp; ".Delta|GIRR|" &amp; C556 &amp; "|" &amp; C823</f>
        <v>PRDC213021841.Delta|GIRR|USD|5 year</v>
      </c>
    </row>
    <row r="870" spans="3:7" hidden="1" outlineLevel="1" x14ac:dyDescent="0.25">
      <c r="C870" s="21" t="s">
        <v>52</v>
      </c>
      <c r="D870" s="19">
        <f>SUMIFS(Sensitivities!$E$8:$E$1023,Sensitivities!$D$8:$D$1023,Delta_GIRR!$D$24,Sensitivities!$C$8:$C$1023,Delta_GIRR!G870)</f>
        <v>0</v>
      </c>
      <c r="E870" s="19"/>
      <c r="F870" s="19"/>
      <c r="G870" s="19" t="str">
        <f>C870 &amp; ".Delta|GIRR|" &amp; C556 &amp; "|" &amp; C823</f>
        <v>RA211261264.Delta|GIRR|USD|5 year</v>
      </c>
    </row>
    <row r="871" spans="3:7" hidden="1" outlineLevel="1" x14ac:dyDescent="0.25">
      <c r="C871" s="21" t="s">
        <v>54</v>
      </c>
      <c r="D871" s="19">
        <f>SUMIFS(Sensitivities!$E$8:$E$1023,Sensitivities!$D$8:$D$1023,Delta_GIRR!$D$24,Sensitivities!$C$8:$C$1023,Delta_GIRR!G871)</f>
        <v>0</v>
      </c>
      <c r="E871" s="19"/>
      <c r="F871" s="19"/>
      <c r="G871" s="19" t="str">
        <f>C871 &amp; ".Delta|GIRR|" &amp; C556 &amp; "|" &amp; C823</f>
        <v>RA511169792.Delta|GIRR|USD|5 year</v>
      </c>
    </row>
    <row r="872" spans="3:7" hidden="1" outlineLevel="1" x14ac:dyDescent="0.25">
      <c r="C872" s="21" t="s">
        <v>1143</v>
      </c>
      <c r="D872" s="19">
        <f>SUMIFS(Sensitivities!$E$8:$E$1023,Sensitivities!$D$8:$D$1023,Delta_GIRR!$D$24,Sensitivities!$C$8:$C$1023,Delta_GIRR!G872)</f>
        <v>-20971.565209385899</v>
      </c>
      <c r="E872" s="19"/>
      <c r="F872" s="19"/>
      <c r="G872" s="19" t="str">
        <f>C872 &amp; ".Delta|GIRR|" &amp; C556 &amp; "|" &amp; C823</f>
        <v>RA844378540.Delta|GIRR|USD|5 year</v>
      </c>
    </row>
    <row r="873" spans="3:7" hidden="1" outlineLevel="1" x14ac:dyDescent="0.25">
      <c r="C873" s="21" t="s">
        <v>55</v>
      </c>
      <c r="D873" s="19">
        <f>SUMIFS(Sensitivities!$E$8:$E$1023,Sensitivities!$D$8:$D$1023,Delta_GIRR!$D$24,Sensitivities!$C$8:$C$1023,Delta_GIRR!G873)</f>
        <v>0</v>
      </c>
      <c r="E873" s="19"/>
      <c r="F873" s="19"/>
      <c r="G873" s="19" t="str">
        <f>C873 &amp; ".Delta|GIRR|" &amp; C556 &amp; "|" &amp; C823</f>
        <v>RA488554347.Delta|GIRR|USD|5 year</v>
      </c>
    </row>
    <row r="874" spans="3:7" hidden="1" outlineLevel="1" x14ac:dyDescent="0.25">
      <c r="C874" s="21" t="s">
        <v>56</v>
      </c>
      <c r="D874" s="19">
        <f>SUMIFS(Sensitivities!$E$8:$E$1023,Sensitivities!$D$8:$D$1023,Delta_GIRR!$D$24,Sensitivities!$C$8:$C$1023,Delta_GIRR!G874)</f>
        <v>-0.68601993971242303</v>
      </c>
      <c r="E874" s="19"/>
      <c r="F874" s="19"/>
      <c r="G874" s="19" t="str">
        <f>C874 &amp; ".Delta|GIRR|" &amp; C556 &amp; "|" &amp; C823</f>
        <v>RA899728209.Delta|GIRR|USD|5 year</v>
      </c>
    </row>
    <row r="875" spans="3:7" hidden="1" outlineLevel="1" x14ac:dyDescent="0.25"/>
    <row r="876" spans="3:7" collapsed="1" x14ac:dyDescent="0.25">
      <c r="C876" s="106" t="s">
        <v>65</v>
      </c>
      <c r="D876" s="102">
        <f>SUM(D878:D927)</f>
        <v>113387.44303356764</v>
      </c>
      <c r="E876" s="103">
        <f>VLOOKUP(C876,$G$10:$H$19,2,FALSE)</f>
        <v>7.7781745930520221E-3</v>
      </c>
      <c r="F876" s="105">
        <f>D876*E876</f>
        <v>881.94732857482938</v>
      </c>
    </row>
    <row r="877" spans="3:7" hidden="1" outlineLevel="1" x14ac:dyDescent="0.25">
      <c r="C877" s="40" t="s">
        <v>1138</v>
      </c>
      <c r="D877" s="101" t="s">
        <v>116</v>
      </c>
      <c r="E877" s="101" t="s">
        <v>66</v>
      </c>
      <c r="F877" s="101" t="s">
        <v>68</v>
      </c>
      <c r="G877" s="39" t="s">
        <v>57</v>
      </c>
    </row>
    <row r="878" spans="3:7" hidden="1" outlineLevel="1" x14ac:dyDescent="0.25">
      <c r="C878" s="42" t="s">
        <v>3</v>
      </c>
      <c r="D878" s="38">
        <f>SUMIFS(Sensitivities!$E$8:$E$1023,Sensitivities!$D$8:$D$1023,Delta_GIRR!$D$24,Sensitivities!$C$8:$C$1023,Delta_GIRR!G878)</f>
        <v>0</v>
      </c>
      <c r="E878" s="38"/>
      <c r="F878" s="38"/>
      <c r="G878" s="38" t="str">
        <f>C878 &amp; ".Delta|GIRR|" &amp; C556 &amp; "|" &amp; C876</f>
        <v>FRA791220419.Delta|GIRR|USD|10 year</v>
      </c>
    </row>
    <row r="879" spans="3:7" hidden="1" outlineLevel="1" x14ac:dyDescent="0.25">
      <c r="C879" s="21" t="s">
        <v>5</v>
      </c>
      <c r="D879" s="19">
        <f>SUMIFS(Sensitivities!$E$8:$E$1023,Sensitivities!$D$8:$D$1023,Delta_GIRR!$D$24,Sensitivities!$C$8:$C$1023,Delta_GIRR!G879)</f>
        <v>0</v>
      </c>
      <c r="E879" s="19"/>
      <c r="F879" s="19"/>
      <c r="G879" s="19" t="str">
        <f>C879 &amp; ".Delta|GIRR|" &amp; C556 &amp; "|" &amp; C876</f>
        <v>FRA983936126.Delta|GIRR|USD|10 year</v>
      </c>
    </row>
    <row r="880" spans="3:7" hidden="1" outlineLevel="1" x14ac:dyDescent="0.25">
      <c r="C880" s="21" t="s">
        <v>6</v>
      </c>
      <c r="D880" s="19">
        <f>SUMIFS(Sensitivities!$E$8:$E$1023,Sensitivities!$D$8:$D$1023,Delta_GIRR!$D$24,Sensitivities!$C$8:$C$1023,Delta_GIRR!G880)</f>
        <v>0</v>
      </c>
      <c r="E880" s="19"/>
      <c r="F880" s="19"/>
      <c r="G880" s="19" t="str">
        <f>C880 &amp; ".Delta|GIRR|" &amp; C556 &amp; "|" &amp; C876</f>
        <v>FRA592133890.Delta|GIRR|USD|10 year</v>
      </c>
    </row>
    <row r="881" spans="3:7" hidden="1" outlineLevel="1" x14ac:dyDescent="0.25">
      <c r="C881" s="21" t="s">
        <v>7</v>
      </c>
      <c r="D881" s="19">
        <f>SUMIFS(Sensitivities!$E$8:$E$1023,Sensitivities!$D$8:$D$1023,Delta_GIRR!$D$24,Sensitivities!$C$8:$C$1023,Delta_GIRR!G881)</f>
        <v>0</v>
      </c>
      <c r="E881" s="19"/>
      <c r="F881" s="19"/>
      <c r="G881" s="19" t="str">
        <f>C881 &amp; ".Delta|GIRR|" &amp; C556 &amp; "|" &amp; C876</f>
        <v>FRA554616290.Delta|GIRR|USD|10 year</v>
      </c>
    </row>
    <row r="882" spans="3:7" hidden="1" outlineLevel="1" x14ac:dyDescent="0.25">
      <c r="C882" s="21" t="s">
        <v>8</v>
      </c>
      <c r="D882" s="19">
        <f>SUMIFS(Sensitivities!$E$8:$E$1023,Sensitivities!$D$8:$D$1023,Delta_GIRR!$D$24,Sensitivities!$C$8:$C$1023,Delta_GIRR!G882)</f>
        <v>0</v>
      </c>
      <c r="E882" s="19"/>
      <c r="F882" s="19"/>
      <c r="G882" s="19" t="str">
        <f>C882 &amp; ".Delta|GIRR|" &amp; C556 &amp; "|" &amp; C876</f>
        <v>FRA822851518.Delta|GIRR|USD|10 year</v>
      </c>
    </row>
    <row r="883" spans="3:7" hidden="1" outlineLevel="1" x14ac:dyDescent="0.25">
      <c r="C883" s="21" t="s">
        <v>1140</v>
      </c>
      <c r="D883" s="19">
        <f>SUMIFS(Sensitivities!$E$8:$E$1023,Sensitivities!$D$8:$D$1023,Delta_GIRR!$D$24,Sensitivities!$C$8:$C$1023,Delta_GIRR!G883)</f>
        <v>0</v>
      </c>
      <c r="E883" s="19"/>
      <c r="F883" s="19"/>
      <c r="G883" s="19" t="str">
        <f>C883 &amp; ".Delta|GIRR|" &amp; C556 &amp; "|" &amp; C876</f>
        <v>FRA101797833.Delta|GIRR|USD|10 year</v>
      </c>
    </row>
    <row r="884" spans="3:7" hidden="1" outlineLevel="1" x14ac:dyDescent="0.25">
      <c r="C884" s="21" t="s">
        <v>9</v>
      </c>
      <c r="D884" s="19">
        <f>SUMIFS(Sensitivities!$E$8:$E$1023,Sensitivities!$D$8:$D$1023,Delta_GIRR!$D$24,Sensitivities!$C$8:$C$1023,Delta_GIRR!G884)</f>
        <v>-195222.315570223</v>
      </c>
      <c r="E884" s="19"/>
      <c r="F884" s="19"/>
      <c r="G884" s="19" t="str">
        <f>C884 &amp; ".Delta|GIRR|" &amp; C556 &amp; "|" &amp; C876</f>
        <v>IRS190841856.Delta|GIRR|USD|10 year</v>
      </c>
    </row>
    <row r="885" spans="3:7" hidden="1" outlineLevel="1" x14ac:dyDescent="0.25">
      <c r="C885" s="21" t="s">
        <v>11</v>
      </c>
      <c r="D885" s="19">
        <f>SUMIFS(Sensitivities!$E$8:$E$1023,Sensitivities!$D$8:$D$1023,Delta_GIRR!$D$24,Sensitivities!$C$8:$C$1023,Delta_GIRR!G885)</f>
        <v>0</v>
      </c>
      <c r="E885" s="19"/>
      <c r="F885" s="19"/>
      <c r="G885" s="19" t="str">
        <f>C885 &amp; ".Delta|GIRR|" &amp; C556 &amp; "|" &amp; C876</f>
        <v>IRS399330126.Delta|GIRR|USD|10 year</v>
      </c>
    </row>
    <row r="886" spans="3:7" hidden="1" outlineLevel="1" x14ac:dyDescent="0.25">
      <c r="C886" s="21" t="s">
        <v>12</v>
      </c>
      <c r="D886" s="19">
        <f>SUMIFS(Sensitivities!$E$8:$E$1023,Sensitivities!$D$8:$D$1023,Delta_GIRR!$D$24,Sensitivities!$C$8:$C$1023,Delta_GIRR!G886)</f>
        <v>0</v>
      </c>
      <c r="E886" s="19"/>
      <c r="F886" s="19"/>
      <c r="G886" s="19" t="str">
        <f>C886 &amp; ".Delta|GIRR|" &amp; C556 &amp; "|" &amp; C876</f>
        <v>IRS233250637.Delta|GIRR|USD|10 year</v>
      </c>
    </row>
    <row r="887" spans="3:7" hidden="1" outlineLevel="1" x14ac:dyDescent="0.25">
      <c r="C887" s="21" t="s">
        <v>13</v>
      </c>
      <c r="D887" s="19">
        <f>SUMIFS(Sensitivities!$E$8:$E$1023,Sensitivities!$D$8:$D$1023,Delta_GIRR!$D$24,Sensitivities!$C$8:$C$1023,Delta_GIRR!G887)</f>
        <v>117.535055009603</v>
      </c>
      <c r="E887" s="19"/>
      <c r="F887" s="19"/>
      <c r="G887" s="19" t="str">
        <f>C887 &amp; ".Delta|GIRR|" &amp; C556 &amp; "|" &amp; C876</f>
        <v>CS768096133.Delta|GIRR|USD|10 year</v>
      </c>
    </row>
    <row r="888" spans="3:7" hidden="1" outlineLevel="1" x14ac:dyDescent="0.25">
      <c r="C888" s="21" t="s">
        <v>15</v>
      </c>
      <c r="D888" s="19">
        <f>SUMIFS(Sensitivities!$E$8:$E$1023,Sensitivities!$D$8:$D$1023,Delta_GIRR!$D$24,Sensitivities!$C$8:$C$1023,Delta_GIRR!G888)</f>
        <v>-7.27595761418343E-10</v>
      </c>
      <c r="E888" s="19"/>
      <c r="F888" s="19"/>
      <c r="G888" s="19" t="str">
        <f>C888 &amp; ".Delta|GIRR|" &amp; C556 &amp; "|" &amp; C876</f>
        <v>CS561670611.Delta|GIRR|USD|10 year</v>
      </c>
    </row>
    <row r="889" spans="3:7" hidden="1" outlineLevel="1" x14ac:dyDescent="0.25">
      <c r="C889" s="21" t="s">
        <v>16</v>
      </c>
      <c r="D889" s="19">
        <f>SUMIFS(Sensitivities!$E$8:$E$1023,Sensitivities!$D$8:$D$1023,Delta_GIRR!$D$24,Sensitivities!$C$8:$C$1023,Delta_GIRR!G889)</f>
        <v>-1.81898940354586E-9</v>
      </c>
      <c r="E889" s="19"/>
      <c r="F889" s="19"/>
      <c r="G889" s="19" t="str">
        <f>C889 &amp; ".Delta|GIRR|" &amp; C556 &amp; "|" &amp; C876</f>
        <v>CS931854092.Delta|GIRR|USD|10 year</v>
      </c>
    </row>
    <row r="890" spans="3:7" hidden="1" outlineLevel="1" x14ac:dyDescent="0.25">
      <c r="C890" s="21" t="s">
        <v>17</v>
      </c>
      <c r="D890" s="19">
        <f>SUMIFS(Sensitivities!$E$8:$E$1023,Sensitivities!$D$8:$D$1023,Delta_GIRR!$D$24,Sensitivities!$C$8:$C$1023,Delta_GIRR!G890)</f>
        <v>0</v>
      </c>
      <c r="E890" s="19"/>
      <c r="F890" s="19"/>
      <c r="G890" s="19" t="str">
        <f>C890 &amp; ".Delta|GIRR|" &amp; C556 &amp; "|" &amp; C876</f>
        <v>IRS307262619.Delta|GIRR|USD|10 year</v>
      </c>
    </row>
    <row r="891" spans="3:7" hidden="1" outlineLevel="1" x14ac:dyDescent="0.25">
      <c r="C891" s="21" t="s">
        <v>18</v>
      </c>
      <c r="D891" s="19">
        <f>SUMIFS(Sensitivities!$E$8:$E$1023,Sensitivities!$D$8:$D$1023,Delta_GIRR!$D$24,Sensitivities!$C$8:$C$1023,Delta_GIRR!G891)</f>
        <v>0</v>
      </c>
      <c r="E891" s="19"/>
      <c r="F891" s="19"/>
      <c r="G891" s="19" t="str">
        <f>C891 &amp; ".Delta|GIRR|" &amp; C556 &amp; "|" &amp; C876</f>
        <v>IRS686490893.Delta|GIRR|USD|10 year</v>
      </c>
    </row>
    <row r="892" spans="3:7" hidden="1" outlineLevel="1" x14ac:dyDescent="0.25">
      <c r="C892" s="21" t="s">
        <v>19</v>
      </c>
      <c r="D892" s="19">
        <f>SUMIFS(Sensitivities!$E$8:$E$1023,Sensitivities!$D$8:$D$1023,Delta_GIRR!$D$24,Sensitivities!$C$8:$C$1023,Delta_GIRR!G892)</f>
        <v>233636.71195232301</v>
      </c>
      <c r="E892" s="19"/>
      <c r="F892" s="19"/>
      <c r="G892" s="19" t="str">
        <f>C892 &amp; ".Delta|GIRR|" &amp; C556 &amp; "|" &amp; C876</f>
        <v>IRS682313805.Delta|GIRR|USD|10 year</v>
      </c>
    </row>
    <row r="893" spans="3:7" hidden="1" outlineLevel="1" x14ac:dyDescent="0.25">
      <c r="C893" s="21" t="s">
        <v>20</v>
      </c>
      <c r="D893" s="19">
        <f>SUMIFS(Sensitivities!$E$8:$E$1023,Sensitivities!$D$8:$D$1023,Delta_GIRR!$D$24,Sensitivities!$C$8:$C$1023,Delta_GIRR!G893)</f>
        <v>0</v>
      </c>
      <c r="E893" s="19"/>
      <c r="F893" s="19"/>
      <c r="G893" s="19" t="str">
        <f>C893 &amp; ".Delta|GIRR|" &amp; C556 &amp; "|" &amp; C876</f>
        <v>IRS545554400.Delta|GIRR|USD|10 year</v>
      </c>
    </row>
    <row r="894" spans="3:7" hidden="1" outlineLevel="1" x14ac:dyDescent="0.25">
      <c r="C894" s="21" t="s">
        <v>21</v>
      </c>
      <c r="D894" s="19">
        <f>SUMIFS(Sensitivities!$E$8:$E$1023,Sensitivities!$D$8:$D$1023,Delta_GIRR!$D$24,Sensitivities!$C$8:$C$1023,Delta_GIRR!G894)</f>
        <v>-1.60753188538365E-8</v>
      </c>
      <c r="E894" s="19"/>
      <c r="F894" s="19"/>
      <c r="G894" s="19" t="str">
        <f>C894 &amp; ".Delta|GIRR|" &amp; C556 &amp; "|" &amp; C876</f>
        <v>CS821810096.Delta|GIRR|USD|10 year</v>
      </c>
    </row>
    <row r="895" spans="3:7" hidden="1" outlineLevel="1" x14ac:dyDescent="0.25">
      <c r="C895" s="21" t="s">
        <v>22</v>
      </c>
      <c r="D895" s="19">
        <f>SUMIFS(Sensitivities!$E$8:$E$1023,Sensitivities!$D$8:$D$1023,Delta_GIRR!$D$24,Sensitivities!$C$8:$C$1023,Delta_GIRR!G895)</f>
        <v>2685.79769916041</v>
      </c>
      <c r="E895" s="19"/>
      <c r="F895" s="19"/>
      <c r="G895" s="19" t="str">
        <f>C895 &amp; ".Delta|GIRR|" &amp; C556 &amp; "|" &amp; C876</f>
        <v>CF832287444.Delta|GIRR|USD|10 year</v>
      </c>
    </row>
    <row r="896" spans="3:7" hidden="1" outlineLevel="1" x14ac:dyDescent="0.25">
      <c r="C896" s="21" t="s">
        <v>1141</v>
      </c>
      <c r="D896" s="19">
        <f>SUMIFS(Sensitivities!$E$8:$E$1023,Sensitivities!$D$8:$D$1023,Delta_GIRR!$D$24,Sensitivities!$C$8:$C$1023,Delta_GIRR!G896)</f>
        <v>17078.841302161902</v>
      </c>
      <c r="E896" s="19"/>
      <c r="F896" s="19"/>
      <c r="G896" s="19" t="str">
        <f>C896 &amp; ".Delta|GIRR|" &amp; C556 &amp; "|" &amp; C876</f>
        <v>CF505971413.Delta|GIRR|USD|10 year</v>
      </c>
    </row>
    <row r="897" spans="3:7" hidden="1" outlineLevel="1" x14ac:dyDescent="0.25">
      <c r="C897" s="21" t="s">
        <v>24</v>
      </c>
      <c r="D897" s="19">
        <f>SUMIFS(Sensitivities!$E$8:$E$1023,Sensitivities!$D$8:$D$1023,Delta_GIRR!$D$24,Sensitivities!$C$8:$C$1023,Delta_GIRR!G897)</f>
        <v>0</v>
      </c>
      <c r="E897" s="19"/>
      <c r="F897" s="19"/>
      <c r="G897" s="19" t="str">
        <f>C897 &amp; ".Delta|GIRR|" &amp; C556 &amp; "|" &amp; C876</f>
        <v>CF670766805.Delta|GIRR|USD|10 year</v>
      </c>
    </row>
    <row r="898" spans="3:7" hidden="1" outlineLevel="1" x14ac:dyDescent="0.25">
      <c r="C898" s="21" t="s">
        <v>25</v>
      </c>
      <c r="D898" s="19">
        <f>SUMIFS(Sensitivities!$E$8:$E$1023,Sensitivities!$D$8:$D$1023,Delta_GIRR!$D$24,Sensitivities!$C$8:$C$1023,Delta_GIRR!G898)</f>
        <v>0</v>
      </c>
      <c r="E898" s="19"/>
      <c r="F898" s="19"/>
      <c r="G898" s="19" t="str">
        <f>C898 &amp; ".Delta|GIRR|" &amp; C556 &amp; "|" &amp; C876</f>
        <v>CF558972956.Delta|GIRR|USD|10 year</v>
      </c>
    </row>
    <row r="899" spans="3:7" hidden="1" outlineLevel="1" x14ac:dyDescent="0.25">
      <c r="C899" s="21" t="s">
        <v>26</v>
      </c>
      <c r="D899" s="19">
        <f>SUMIFS(Sensitivities!$E$8:$E$1023,Sensitivities!$D$8:$D$1023,Delta_GIRR!$D$24,Sensitivities!$C$8:$C$1023,Delta_GIRR!G899)</f>
        <v>13886.6962701951</v>
      </c>
      <c r="E899" s="19"/>
      <c r="F899" s="19"/>
      <c r="G899" s="19" t="str">
        <f>C899 &amp; ".Delta|GIRR|" &amp; C556 &amp; "|" &amp; C876</f>
        <v>CF994071627.Delta|GIRR|USD|10 year</v>
      </c>
    </row>
    <row r="900" spans="3:7" hidden="1" outlineLevel="1" x14ac:dyDescent="0.25">
      <c r="C900" s="21" t="s">
        <v>27</v>
      </c>
      <c r="D900" s="19">
        <f>SUMIFS(Sensitivities!$E$8:$E$1023,Sensitivities!$D$8:$D$1023,Delta_GIRR!$D$24,Sensitivities!$C$8:$C$1023,Delta_GIRR!G900)</f>
        <v>0</v>
      </c>
      <c r="E900" s="19"/>
      <c r="F900" s="19"/>
      <c r="G900" s="19" t="str">
        <f>C900 &amp; ".Delta|GIRR|" &amp; C556 &amp; "|" &amp; C876</f>
        <v>CF546911893.Delta|GIRR|USD|10 year</v>
      </c>
    </row>
    <row r="901" spans="3:7" hidden="1" outlineLevel="1" x14ac:dyDescent="0.25">
      <c r="C901" s="21" t="s">
        <v>28</v>
      </c>
      <c r="D901" s="19">
        <f>SUMIFS(Sensitivities!$E$8:$E$1023,Sensitivities!$D$8:$D$1023,Delta_GIRR!$D$24,Sensitivities!$C$8:$C$1023,Delta_GIRR!G901)</f>
        <v>0</v>
      </c>
      <c r="E901" s="19"/>
      <c r="F901" s="19"/>
      <c r="G901" s="19" t="str">
        <f>C901 &amp; ".Delta|GIRR|" &amp; C556 &amp; "|" &amp; C876</f>
        <v>CF798421943.Delta|GIRR|USD|10 year</v>
      </c>
    </row>
    <row r="902" spans="3:7" hidden="1" outlineLevel="1" x14ac:dyDescent="0.25">
      <c r="C902" s="21" t="s">
        <v>29</v>
      </c>
      <c r="D902" s="19">
        <f>SUMIFS(Sensitivities!$E$8:$E$1023,Sensitivities!$D$8:$D$1023,Delta_GIRR!$D$24,Sensitivities!$C$8:$C$1023,Delta_GIRR!G902)</f>
        <v>-126815.83142369799</v>
      </c>
      <c r="E902" s="19"/>
      <c r="F902" s="19"/>
      <c r="G902" s="19" t="str">
        <f>C902 &amp; ".Delta|GIRR|" &amp; C556 &amp; "|" &amp; C876</f>
        <v>SWN651253389.Delta|GIRR|USD|10 year</v>
      </c>
    </row>
    <row r="903" spans="3:7" hidden="1" outlineLevel="1" x14ac:dyDescent="0.25">
      <c r="C903" s="21" t="s">
        <v>31</v>
      </c>
      <c r="D903" s="19">
        <f>SUMIFS(Sensitivities!$E$8:$E$1023,Sensitivities!$D$8:$D$1023,Delta_GIRR!$D$24,Sensitivities!$C$8:$C$1023,Delta_GIRR!G903)</f>
        <v>0</v>
      </c>
      <c r="E903" s="19"/>
      <c r="F903" s="19"/>
      <c r="G903" s="19" t="str">
        <f>C903 &amp; ".Delta|GIRR|" &amp; C556 &amp; "|" &amp; C876</f>
        <v>FXF690057364.Delta|GIRR|USD|10 year</v>
      </c>
    </row>
    <row r="904" spans="3:7" hidden="1" outlineLevel="1" x14ac:dyDescent="0.25">
      <c r="C904" s="21" t="s">
        <v>1142</v>
      </c>
      <c r="D904" s="19">
        <f>SUMIFS(Sensitivities!$E$8:$E$1023,Sensitivities!$D$8:$D$1023,Delta_GIRR!$D$24,Sensitivities!$C$8:$C$1023,Delta_GIRR!G904)</f>
        <v>0</v>
      </c>
      <c r="E904" s="19"/>
      <c r="F904" s="19"/>
      <c r="G904" s="19" t="str">
        <f>C904 &amp; ".Delta|GIRR|" &amp; C556 &amp; "|" &amp; C876</f>
        <v>FXF276314354.Delta|GIRR|USD|10 year</v>
      </c>
    </row>
    <row r="905" spans="3:7" hidden="1" outlineLevel="1" x14ac:dyDescent="0.25">
      <c r="C905" s="21" t="s">
        <v>33</v>
      </c>
      <c r="D905" s="19">
        <f>SUMIFS(Sensitivities!$E$8:$E$1023,Sensitivities!$D$8:$D$1023,Delta_GIRR!$D$24,Sensitivities!$C$8:$C$1023,Delta_GIRR!G905)</f>
        <v>0</v>
      </c>
      <c r="E905" s="19"/>
      <c r="F905" s="19"/>
      <c r="G905" s="19" t="str">
        <f>C905 &amp; ".Delta|GIRR|" &amp; C556 &amp; "|" &amp; C876</f>
        <v>FXF811380623.Delta|GIRR|USD|10 year</v>
      </c>
    </row>
    <row r="906" spans="3:7" hidden="1" outlineLevel="1" x14ac:dyDescent="0.25">
      <c r="C906" s="21" t="s">
        <v>34</v>
      </c>
      <c r="D906" s="19">
        <f>SUMIFS(Sensitivities!$E$8:$E$1023,Sensitivities!$D$8:$D$1023,Delta_GIRR!$D$24,Sensitivities!$C$8:$C$1023,Delta_GIRR!G906)</f>
        <v>0</v>
      </c>
      <c r="E906" s="19"/>
      <c r="F906" s="19"/>
      <c r="G906" s="19" t="str">
        <f>C906 &amp; ".Delta|GIRR|" &amp; C556 &amp; "|" &amp; C876</f>
        <v>FXF313102980.Delta|GIRR|USD|10 year</v>
      </c>
    </row>
    <row r="907" spans="3:7" hidden="1" outlineLevel="1" x14ac:dyDescent="0.25">
      <c r="C907" s="21" t="s">
        <v>35</v>
      </c>
      <c r="D907" s="19">
        <f>SUMIFS(Sensitivities!$E$8:$E$1023,Sensitivities!$D$8:$D$1023,Delta_GIRR!$D$24,Sensitivities!$C$8:$C$1023,Delta_GIRR!G907)</f>
        <v>0</v>
      </c>
      <c r="E907" s="19"/>
      <c r="F907" s="19"/>
      <c r="G907" s="19" t="str">
        <f>C907 &amp; ".Delta|GIRR|" &amp; C556 &amp; "|" &amp; C876</f>
        <v>FXF168255439.Delta|GIRR|USD|10 year</v>
      </c>
    </row>
    <row r="908" spans="3:7" hidden="1" outlineLevel="1" x14ac:dyDescent="0.25">
      <c r="C908" s="21" t="s">
        <v>36</v>
      </c>
      <c r="D908" s="19">
        <f>SUMIFS(Sensitivities!$E$8:$E$1023,Sensitivities!$D$8:$D$1023,Delta_GIRR!$D$24,Sensitivities!$C$8:$C$1023,Delta_GIRR!G908)</f>
        <v>0</v>
      </c>
      <c r="E908" s="19"/>
      <c r="F908" s="19"/>
      <c r="G908" s="19" t="str">
        <f>C908 &amp; ".Delta|GIRR|" &amp; C556 &amp; "|" &amp; C876</f>
        <v>FXF177155290.Delta|GIRR|USD|10 year</v>
      </c>
    </row>
    <row r="909" spans="3:7" hidden="1" outlineLevel="1" x14ac:dyDescent="0.25">
      <c r="C909" s="21" t="s">
        <v>37</v>
      </c>
      <c r="D909" s="19">
        <f>SUMIFS(Sensitivities!$E$8:$E$1023,Sensitivities!$D$8:$D$1023,Delta_GIRR!$D$24,Sensitivities!$C$8:$C$1023,Delta_GIRR!G909)</f>
        <v>0</v>
      </c>
      <c r="E909" s="19"/>
      <c r="F909" s="19"/>
      <c r="G909" s="19" t="str">
        <f>C909 &amp; ".Delta|GIRR|" &amp; C556 &amp; "|" &amp; C876</f>
        <v>FXF598460264.Delta|GIRR|USD|10 year</v>
      </c>
    </row>
    <row r="910" spans="3:7" hidden="1" outlineLevel="1" x14ac:dyDescent="0.25">
      <c r="C910" s="21" t="s">
        <v>38</v>
      </c>
      <c r="D910" s="19">
        <f>SUMIFS(Sensitivities!$E$8:$E$1023,Sensitivities!$D$8:$D$1023,Delta_GIRR!$D$24,Sensitivities!$C$8:$C$1023,Delta_GIRR!G910)</f>
        <v>0.69891481052764004</v>
      </c>
      <c r="E910" s="19"/>
      <c r="F910" s="19"/>
      <c r="G910" s="19" t="str">
        <f>C910 &amp; ".Delta|GIRR|" &amp; C556 &amp; "|" &amp; C876</f>
        <v>FXO271821100.Delta|GIRR|USD|10 year</v>
      </c>
    </row>
    <row r="911" spans="3:7" hidden="1" outlineLevel="1" x14ac:dyDescent="0.25">
      <c r="C911" s="21" t="s">
        <v>40</v>
      </c>
      <c r="D911" s="19">
        <f>SUMIFS(Sensitivities!$E$8:$E$1023,Sensitivities!$D$8:$D$1023,Delta_GIRR!$D$24,Sensitivities!$C$8:$C$1023,Delta_GIRR!G911)</f>
        <v>-18.7988278619741</v>
      </c>
      <c r="E911" s="19"/>
      <c r="F911" s="19"/>
      <c r="G911" s="19" t="str">
        <f>C911 &amp; ".Delta|GIRR|" &amp; C556 &amp; "|" &amp; C876</f>
        <v>FXO136170122.Delta|GIRR|USD|10 year</v>
      </c>
    </row>
    <row r="912" spans="3:7" hidden="1" outlineLevel="1" x14ac:dyDescent="0.25">
      <c r="C912" s="21" t="s">
        <v>1139</v>
      </c>
      <c r="D912" s="19">
        <f>SUMIFS(Sensitivities!$E$8:$E$1023,Sensitivities!$D$8:$D$1023,Delta_GIRR!$D$24,Sensitivities!$C$8:$C$1023,Delta_GIRR!G912)</f>
        <v>-133.2053667742</v>
      </c>
      <c r="E912" s="19"/>
      <c r="F912" s="19"/>
      <c r="G912" s="19" t="str">
        <f>C912 &amp; ".Delta|GIRR|" &amp; C556 &amp; "|" &amp; C876</f>
        <v>FXO623149061.Delta|GIRR|USD|10 year</v>
      </c>
    </row>
    <row r="913" spans="3:7" hidden="1" outlineLevel="1" x14ac:dyDescent="0.25">
      <c r="C913" s="21" t="s">
        <v>41</v>
      </c>
      <c r="D913" s="19">
        <f>SUMIFS(Sensitivities!$E$8:$E$1023,Sensitivities!$D$8:$D$1023,Delta_GIRR!$D$24,Sensitivities!$C$8:$C$1023,Delta_GIRR!G913)</f>
        <v>0.15748900987091499</v>
      </c>
      <c r="E913" s="19"/>
      <c r="F913" s="19"/>
      <c r="G913" s="19" t="str">
        <f>C913 &amp; ".Delta|GIRR|" &amp; C556 &amp; "|" &amp; C876</f>
        <v>FXO676548755.Delta|GIRR|USD|10 year</v>
      </c>
    </row>
    <row r="914" spans="3:7" hidden="1" outlineLevel="1" x14ac:dyDescent="0.25">
      <c r="C914" s="21" t="s">
        <v>42</v>
      </c>
      <c r="D914" s="19">
        <f>SUMIFS(Sensitivities!$E$8:$E$1023,Sensitivities!$D$8:$D$1023,Delta_GIRR!$D$24,Sensitivities!$C$8:$C$1023,Delta_GIRR!G914)</f>
        <v>43.536645795393298</v>
      </c>
      <c r="E914" s="19"/>
      <c r="F914" s="19"/>
      <c r="G914" s="19" t="str">
        <f>C914 &amp; ".Delta|GIRR|" &amp; C556 &amp; "|" &amp; C876</f>
        <v>FXO403688438.Delta|GIRR|USD|10 year</v>
      </c>
    </row>
    <row r="915" spans="3:7" hidden="1" outlineLevel="1" x14ac:dyDescent="0.25">
      <c r="C915" s="21" t="s">
        <v>43</v>
      </c>
      <c r="D915" s="19">
        <f>SUMIFS(Sensitivities!$E$8:$E$1023,Sensitivities!$D$8:$D$1023,Delta_GIRR!$D$24,Sensitivities!$C$8:$C$1023,Delta_GIRR!G915)</f>
        <v>786.19855507713498</v>
      </c>
      <c r="E915" s="19"/>
      <c r="F915" s="19"/>
      <c r="G915" s="19" t="str">
        <f>C915 &amp; ".Delta|GIRR|" &amp; C556 &amp; "|" &amp; C876</f>
        <v>FXO302436425.Delta|GIRR|USD|10 year</v>
      </c>
    </row>
    <row r="916" spans="3:7" hidden="1" outlineLevel="1" x14ac:dyDescent="0.25">
      <c r="C916" s="21" t="s">
        <v>44</v>
      </c>
      <c r="D916" s="19">
        <f>SUMIFS(Sensitivities!$E$8:$E$1023,Sensitivities!$D$8:$D$1023,Delta_GIRR!$D$24,Sensitivities!$C$8:$C$1023,Delta_GIRR!G916)</f>
        <v>9.9141894112108293</v>
      </c>
      <c r="E916" s="19"/>
      <c r="F916" s="19"/>
      <c r="G916" s="19" t="str">
        <f>C916 &amp; ".Delta|GIRR|" &amp; C556 &amp; "|" &amp; C876</f>
        <v>FXO920656386.Delta|GIRR|USD|10 year</v>
      </c>
    </row>
    <row r="917" spans="3:7" hidden="1" outlineLevel="1" x14ac:dyDescent="0.25">
      <c r="C917" s="21" t="s">
        <v>45</v>
      </c>
      <c r="D917" s="19">
        <f>SUMIFS(Sensitivities!$E$8:$E$1023,Sensitivities!$D$8:$D$1023,Delta_GIRR!$D$24,Sensitivities!$C$8:$C$1023,Delta_GIRR!G917)</f>
        <v>51.814968405597</v>
      </c>
      <c r="E917" s="19"/>
      <c r="F917" s="19"/>
      <c r="G917" s="19" t="str">
        <f>C917 &amp; ".Delta|GIRR|" &amp; C556 &amp; "|" &amp; C876</f>
        <v>FXO931276392.Delta|GIRR|USD|10 year</v>
      </c>
    </row>
    <row r="918" spans="3:7" hidden="1" outlineLevel="1" x14ac:dyDescent="0.25">
      <c r="C918" s="21" t="s">
        <v>46</v>
      </c>
      <c r="D918" s="19">
        <f>SUMIFS(Sensitivities!$E$8:$E$1023,Sensitivities!$D$8:$D$1023,Delta_GIRR!$D$24,Sensitivities!$C$8:$C$1023,Delta_GIRR!G918)</f>
        <v>-915.05410346530903</v>
      </c>
      <c r="E918" s="19"/>
      <c r="F918" s="19"/>
      <c r="G918" s="19" t="str">
        <f>C918 &amp; ".Delta|GIRR|" &amp; C556 &amp; "|" &amp; C876</f>
        <v>PRDC295207601.Delta|GIRR|USD|10 year</v>
      </c>
    </row>
    <row r="919" spans="3:7" hidden="1" outlineLevel="1" x14ac:dyDescent="0.25">
      <c r="C919" s="21" t="s">
        <v>48</v>
      </c>
      <c r="D919" s="19">
        <f>SUMIFS(Sensitivities!$E$8:$E$1023,Sensitivities!$D$8:$D$1023,Delta_GIRR!$D$24,Sensitivities!$C$8:$C$1023,Delta_GIRR!G919)</f>
        <v>43186.528653861002</v>
      </c>
      <c r="E919" s="19"/>
      <c r="F919" s="19"/>
      <c r="G919" s="19" t="str">
        <f>C919 &amp; ".Delta|GIRR|" &amp; C556 &amp; "|" &amp; C876</f>
        <v>PRDC172891670.Delta|GIRR|USD|10 year</v>
      </c>
    </row>
    <row r="920" spans="3:7" hidden="1" outlineLevel="1" x14ac:dyDescent="0.25">
      <c r="C920" s="21" t="s">
        <v>49</v>
      </c>
      <c r="D920" s="19">
        <f>SUMIFS(Sensitivities!$E$8:$E$1023,Sensitivities!$D$8:$D$1023,Delta_GIRR!$D$24,Sensitivities!$C$8:$C$1023,Delta_GIRR!G920)</f>
        <v>0</v>
      </c>
      <c r="E920" s="19"/>
      <c r="F920" s="19"/>
      <c r="G920" s="19" t="str">
        <f>C920 &amp; ".Delta|GIRR|" &amp; C556 &amp; "|" &amp; C876</f>
        <v>PRDC666969162.Delta|GIRR|USD|10 year</v>
      </c>
    </row>
    <row r="921" spans="3:7" hidden="1" outlineLevel="1" x14ac:dyDescent="0.25">
      <c r="C921" s="21" t="s">
        <v>50</v>
      </c>
      <c r="D921" s="19">
        <f>SUMIFS(Sensitivities!$E$8:$E$1023,Sensitivities!$D$8:$D$1023,Delta_GIRR!$D$24,Sensitivities!$C$8:$C$1023,Delta_GIRR!G921)</f>
        <v>-158.01882905652701</v>
      </c>
      <c r="E921" s="19"/>
      <c r="F921" s="19"/>
      <c r="G921" s="19" t="str">
        <f>C921 &amp; ".Delta|GIRR|" &amp; C556 &amp; "|" &amp; C876</f>
        <v>PRDC591610726.Delta|GIRR|USD|10 year</v>
      </c>
    </row>
    <row r="922" spans="3:7" hidden="1" outlineLevel="1" x14ac:dyDescent="0.25">
      <c r="C922" s="21" t="s">
        <v>51</v>
      </c>
      <c r="D922" s="19">
        <f>SUMIFS(Sensitivities!$E$8:$E$1023,Sensitivities!$D$8:$D$1023,Delta_GIRR!$D$24,Sensitivities!$C$8:$C$1023,Delta_GIRR!G922)</f>
        <v>-73.700881548575097</v>
      </c>
      <c r="E922" s="19"/>
      <c r="F922" s="19"/>
      <c r="G922" s="19" t="str">
        <f>C922 &amp; ".Delta|GIRR|" &amp; C556 &amp; "|" &amp; C876</f>
        <v>PRDC213021841.Delta|GIRR|USD|10 year</v>
      </c>
    </row>
    <row r="923" spans="3:7" hidden="1" outlineLevel="1" x14ac:dyDescent="0.25">
      <c r="C923" s="21" t="s">
        <v>52</v>
      </c>
      <c r="D923" s="19">
        <f>SUMIFS(Sensitivities!$E$8:$E$1023,Sensitivities!$D$8:$D$1023,Delta_GIRR!$D$24,Sensitivities!$C$8:$C$1023,Delta_GIRR!G923)</f>
        <v>0</v>
      </c>
      <c r="E923" s="19"/>
      <c r="F923" s="19"/>
      <c r="G923" s="19" t="str">
        <f>C923 &amp; ".Delta|GIRR|" &amp; C556 &amp; "|" &amp; C876</f>
        <v>RA211261264.Delta|GIRR|USD|10 year</v>
      </c>
    </row>
    <row r="924" spans="3:7" hidden="1" outlineLevel="1" x14ac:dyDescent="0.25">
      <c r="C924" s="21" t="s">
        <v>54</v>
      </c>
      <c r="D924" s="19">
        <f>SUMIFS(Sensitivities!$E$8:$E$1023,Sensitivities!$D$8:$D$1023,Delta_GIRR!$D$24,Sensitivities!$C$8:$C$1023,Delta_GIRR!G924)</f>
        <v>0</v>
      </c>
      <c r="E924" s="19"/>
      <c r="F924" s="19"/>
      <c r="G924" s="19" t="str">
        <f>C924 &amp; ".Delta|GIRR|" &amp; C556 &amp; "|" &amp; C876</f>
        <v>RA511169792.Delta|GIRR|USD|10 year</v>
      </c>
    </row>
    <row r="925" spans="3:7" hidden="1" outlineLevel="1" x14ac:dyDescent="0.25">
      <c r="C925" s="21" t="s">
        <v>1143</v>
      </c>
      <c r="D925" s="19">
        <f>SUMIFS(Sensitivities!$E$8:$E$1023,Sensitivities!$D$8:$D$1023,Delta_GIRR!$D$24,Sensitivities!$C$8:$C$1023,Delta_GIRR!G925)</f>
        <v>125240.622359348</v>
      </c>
      <c r="E925" s="19"/>
      <c r="F925" s="19"/>
      <c r="G925" s="19" t="str">
        <f>C925 &amp; ".Delta|GIRR|" &amp; C556 &amp; "|" &amp; C876</f>
        <v>RA844378540.Delta|GIRR|USD|10 year</v>
      </c>
    </row>
    <row r="926" spans="3:7" hidden="1" outlineLevel="1" x14ac:dyDescent="0.25">
      <c r="C926" s="21" t="s">
        <v>55</v>
      </c>
      <c r="D926" s="19">
        <f>SUMIFS(Sensitivities!$E$8:$E$1023,Sensitivities!$D$8:$D$1023,Delta_GIRR!$D$24,Sensitivities!$C$8:$C$1023,Delta_GIRR!G926)</f>
        <v>0</v>
      </c>
      <c r="E926" s="19"/>
      <c r="F926" s="19"/>
      <c r="G926" s="19" t="str">
        <f>C926 &amp; ".Delta|GIRR|" &amp; C556 &amp; "|" &amp; C876</f>
        <v>RA488554347.Delta|GIRR|USD|10 year</v>
      </c>
    </row>
    <row r="927" spans="3:7" hidden="1" outlineLevel="1" x14ac:dyDescent="0.25">
      <c r="C927" s="21" t="s">
        <v>56</v>
      </c>
      <c r="D927" s="19">
        <f>SUMIFS(Sensitivities!$E$8:$E$1023,Sensitivities!$D$8:$D$1023,Delta_GIRR!$D$24,Sensitivities!$C$8:$C$1023,Delta_GIRR!G927)</f>
        <v>-0.68601835491790597</v>
      </c>
      <c r="E927" s="19"/>
      <c r="F927" s="19"/>
      <c r="G927" s="19" t="str">
        <f>C927 &amp; ".Delta|GIRR|" &amp; C556 &amp; "|" &amp; C876</f>
        <v>RA899728209.Delta|GIRR|USD|10 year</v>
      </c>
    </row>
    <row r="928" spans="3:7" hidden="1" outlineLevel="1" x14ac:dyDescent="0.25"/>
    <row r="929" spans="3:7" collapsed="1" x14ac:dyDescent="0.25">
      <c r="C929" s="106" t="s">
        <v>1134</v>
      </c>
      <c r="D929" s="102">
        <f>SUM(D931:D980)</f>
        <v>-2930.766920629891</v>
      </c>
      <c r="E929" s="103">
        <f>VLOOKUP(C929,$G$10:$H$19,2,FALSE)</f>
        <v>7.7781745930520221E-3</v>
      </c>
      <c r="F929" s="105">
        <f>D929*E929</f>
        <v>-22.796016800200732</v>
      </c>
    </row>
    <row r="930" spans="3:7" hidden="1" outlineLevel="1" x14ac:dyDescent="0.25">
      <c r="C930" s="40" t="s">
        <v>1138</v>
      </c>
      <c r="D930" s="101" t="s">
        <v>116</v>
      </c>
      <c r="E930" s="101" t="s">
        <v>66</v>
      </c>
      <c r="F930" s="101" t="s">
        <v>68</v>
      </c>
      <c r="G930" s="39" t="s">
        <v>57</v>
      </c>
    </row>
    <row r="931" spans="3:7" hidden="1" outlineLevel="1" x14ac:dyDescent="0.25">
      <c r="C931" s="42" t="s">
        <v>3</v>
      </c>
      <c r="D931" s="38">
        <f>SUMIFS(Sensitivities!$E$8:$E$1023,Sensitivities!$D$8:$D$1023,Delta_GIRR!$D$24,Sensitivities!$C$8:$C$1023,Delta_GIRR!G931)</f>
        <v>0</v>
      </c>
      <c r="E931" s="38"/>
      <c r="F931" s="38"/>
      <c r="G931" s="38" t="str">
        <f>C931 &amp; ".Delta|GIRR|" &amp; C556 &amp; "|" &amp; C929</f>
        <v>FRA791220419.Delta|GIRR|USD|15 year</v>
      </c>
    </row>
    <row r="932" spans="3:7" hidden="1" outlineLevel="1" x14ac:dyDescent="0.25">
      <c r="C932" s="21" t="s">
        <v>5</v>
      </c>
      <c r="D932" s="19">
        <f>SUMIFS(Sensitivities!$E$8:$E$1023,Sensitivities!$D$8:$D$1023,Delta_GIRR!$D$24,Sensitivities!$C$8:$C$1023,Delta_GIRR!G932)</f>
        <v>0</v>
      </c>
      <c r="E932" s="19"/>
      <c r="F932" s="19"/>
      <c r="G932" s="19" t="str">
        <f>C932 &amp; ".Delta|GIRR|" &amp; C556 &amp; "|" &amp; C929</f>
        <v>FRA983936126.Delta|GIRR|USD|15 year</v>
      </c>
    </row>
    <row r="933" spans="3:7" hidden="1" outlineLevel="1" x14ac:dyDescent="0.25">
      <c r="C933" s="21" t="s">
        <v>6</v>
      </c>
      <c r="D933" s="19">
        <f>SUMIFS(Sensitivities!$E$8:$E$1023,Sensitivities!$D$8:$D$1023,Delta_GIRR!$D$24,Sensitivities!$C$8:$C$1023,Delta_GIRR!G933)</f>
        <v>0</v>
      </c>
      <c r="E933" s="19"/>
      <c r="F933" s="19"/>
      <c r="G933" s="19" t="str">
        <f>C933 &amp; ".Delta|GIRR|" &amp; C556 &amp; "|" &amp; C929</f>
        <v>FRA592133890.Delta|GIRR|USD|15 year</v>
      </c>
    </row>
    <row r="934" spans="3:7" hidden="1" outlineLevel="1" x14ac:dyDescent="0.25">
      <c r="C934" s="21" t="s">
        <v>7</v>
      </c>
      <c r="D934" s="19">
        <f>SUMIFS(Sensitivities!$E$8:$E$1023,Sensitivities!$D$8:$D$1023,Delta_GIRR!$D$24,Sensitivities!$C$8:$C$1023,Delta_GIRR!G934)</f>
        <v>0</v>
      </c>
      <c r="E934" s="19"/>
      <c r="F934" s="19"/>
      <c r="G934" s="19" t="str">
        <f>C934 &amp; ".Delta|GIRR|" &amp; C556 &amp; "|" &amp; C929</f>
        <v>FRA554616290.Delta|GIRR|USD|15 year</v>
      </c>
    </row>
    <row r="935" spans="3:7" hidden="1" outlineLevel="1" x14ac:dyDescent="0.25">
      <c r="C935" s="21" t="s">
        <v>8</v>
      </c>
      <c r="D935" s="19">
        <f>SUMIFS(Sensitivities!$E$8:$E$1023,Sensitivities!$D$8:$D$1023,Delta_GIRR!$D$24,Sensitivities!$C$8:$C$1023,Delta_GIRR!G935)</f>
        <v>0</v>
      </c>
      <c r="E935" s="19"/>
      <c r="F935" s="19"/>
      <c r="G935" s="19" t="str">
        <f>C935 &amp; ".Delta|GIRR|" &amp; C556 &amp; "|" &amp; C929</f>
        <v>FRA822851518.Delta|GIRR|USD|15 year</v>
      </c>
    </row>
    <row r="936" spans="3:7" hidden="1" outlineLevel="1" x14ac:dyDescent="0.25">
      <c r="C936" s="21" t="s">
        <v>1140</v>
      </c>
      <c r="D936" s="19">
        <f>SUMIFS(Sensitivities!$E$8:$E$1023,Sensitivities!$D$8:$D$1023,Delta_GIRR!$D$24,Sensitivities!$C$8:$C$1023,Delta_GIRR!G936)</f>
        <v>0</v>
      </c>
      <c r="E936" s="19"/>
      <c r="F936" s="19"/>
      <c r="G936" s="19" t="str">
        <f>C936 &amp; ".Delta|GIRR|" &amp; C556 &amp; "|" &amp; C929</f>
        <v>FRA101797833.Delta|GIRR|USD|15 year</v>
      </c>
    </row>
    <row r="937" spans="3:7" hidden="1" outlineLevel="1" x14ac:dyDescent="0.25">
      <c r="C937" s="21" t="s">
        <v>9</v>
      </c>
      <c r="D937" s="19">
        <f>SUMIFS(Sensitivities!$E$8:$E$1023,Sensitivities!$D$8:$D$1023,Delta_GIRR!$D$24,Sensitivities!$C$8:$C$1023,Delta_GIRR!G937)</f>
        <v>0</v>
      </c>
      <c r="E937" s="19"/>
      <c r="F937" s="19"/>
      <c r="G937" s="19" t="str">
        <f>C937 &amp; ".Delta|GIRR|" &amp; C556 &amp; "|" &amp; C929</f>
        <v>IRS190841856.Delta|GIRR|USD|15 year</v>
      </c>
    </row>
    <row r="938" spans="3:7" hidden="1" outlineLevel="1" x14ac:dyDescent="0.25">
      <c r="C938" s="21" t="s">
        <v>11</v>
      </c>
      <c r="D938" s="19">
        <f>SUMIFS(Sensitivities!$E$8:$E$1023,Sensitivities!$D$8:$D$1023,Delta_GIRR!$D$24,Sensitivities!$C$8:$C$1023,Delta_GIRR!G938)</f>
        <v>0</v>
      </c>
      <c r="E938" s="19"/>
      <c r="F938" s="19"/>
      <c r="G938" s="19" t="str">
        <f>C938 &amp; ".Delta|GIRR|" &amp; C556 &amp; "|" &amp; C929</f>
        <v>IRS399330126.Delta|GIRR|USD|15 year</v>
      </c>
    </row>
    <row r="939" spans="3:7" hidden="1" outlineLevel="1" x14ac:dyDescent="0.25">
      <c r="C939" s="21" t="s">
        <v>12</v>
      </c>
      <c r="D939" s="19">
        <f>SUMIFS(Sensitivities!$E$8:$E$1023,Sensitivities!$D$8:$D$1023,Delta_GIRR!$D$24,Sensitivities!$C$8:$C$1023,Delta_GIRR!G939)</f>
        <v>0</v>
      </c>
      <c r="E939" s="19"/>
      <c r="F939" s="19"/>
      <c r="G939" s="19" t="str">
        <f>C939 &amp; ".Delta|GIRR|" &amp; C556 &amp; "|" &amp; C929</f>
        <v>IRS233250637.Delta|GIRR|USD|15 year</v>
      </c>
    </row>
    <row r="940" spans="3:7" hidden="1" outlineLevel="1" x14ac:dyDescent="0.25">
      <c r="C940" s="21" t="s">
        <v>13</v>
      </c>
      <c r="D940" s="19">
        <f>SUMIFS(Sensitivities!$E$8:$E$1023,Sensitivities!$D$8:$D$1023,Delta_GIRR!$D$24,Sensitivities!$C$8:$C$1023,Delta_GIRR!G940)</f>
        <v>-4.5474735088646399E-11</v>
      </c>
      <c r="E940" s="19"/>
      <c r="F940" s="19"/>
      <c r="G940" s="19" t="str">
        <f>C940 &amp; ".Delta|GIRR|" &amp; C556 &amp; "|" &amp; C929</f>
        <v>CS768096133.Delta|GIRR|USD|15 year</v>
      </c>
    </row>
    <row r="941" spans="3:7" hidden="1" outlineLevel="1" x14ac:dyDescent="0.25">
      <c r="C941" s="21" t="s">
        <v>15</v>
      </c>
      <c r="D941" s="19">
        <f>SUMIFS(Sensitivities!$E$8:$E$1023,Sensitivities!$D$8:$D$1023,Delta_GIRR!$D$24,Sensitivities!$C$8:$C$1023,Delta_GIRR!G941)</f>
        <v>-7.27595761418343E-10</v>
      </c>
      <c r="E941" s="19"/>
      <c r="F941" s="19"/>
      <c r="G941" s="19" t="str">
        <f>C941 &amp; ".Delta|GIRR|" &amp; C556 &amp; "|" &amp; C929</f>
        <v>CS561670611.Delta|GIRR|USD|15 year</v>
      </c>
    </row>
    <row r="942" spans="3:7" hidden="1" outlineLevel="1" x14ac:dyDescent="0.25">
      <c r="C942" s="21" t="s">
        <v>16</v>
      </c>
      <c r="D942" s="19">
        <f>SUMIFS(Sensitivities!$E$8:$E$1023,Sensitivities!$D$8:$D$1023,Delta_GIRR!$D$24,Sensitivities!$C$8:$C$1023,Delta_GIRR!G942)</f>
        <v>-1.81898940354586E-9</v>
      </c>
      <c r="E942" s="19"/>
      <c r="F942" s="19"/>
      <c r="G942" s="19" t="str">
        <f>C942 &amp; ".Delta|GIRR|" &amp; C556 &amp; "|" &amp; C929</f>
        <v>CS931854092.Delta|GIRR|USD|15 year</v>
      </c>
    </row>
    <row r="943" spans="3:7" hidden="1" outlineLevel="1" x14ac:dyDescent="0.25">
      <c r="C943" s="21" t="s">
        <v>17</v>
      </c>
      <c r="D943" s="19">
        <f>SUMIFS(Sensitivities!$E$8:$E$1023,Sensitivities!$D$8:$D$1023,Delta_GIRR!$D$24,Sensitivities!$C$8:$C$1023,Delta_GIRR!G943)</f>
        <v>0</v>
      </c>
      <c r="E943" s="19"/>
      <c r="F943" s="19"/>
      <c r="G943" s="19" t="str">
        <f>C943 &amp; ".Delta|GIRR|" &amp; C556 &amp; "|" &amp; C929</f>
        <v>IRS307262619.Delta|GIRR|USD|15 year</v>
      </c>
    </row>
    <row r="944" spans="3:7" hidden="1" outlineLevel="1" x14ac:dyDescent="0.25">
      <c r="C944" s="21" t="s">
        <v>18</v>
      </c>
      <c r="D944" s="19">
        <f>SUMIFS(Sensitivities!$E$8:$E$1023,Sensitivities!$D$8:$D$1023,Delta_GIRR!$D$24,Sensitivities!$C$8:$C$1023,Delta_GIRR!G944)</f>
        <v>0</v>
      </c>
      <c r="E944" s="19"/>
      <c r="F944" s="19"/>
      <c r="G944" s="19" t="str">
        <f>C944 &amp; ".Delta|GIRR|" &amp; C556 &amp; "|" &amp; C929</f>
        <v>IRS686490893.Delta|GIRR|USD|15 year</v>
      </c>
    </row>
    <row r="945" spans="3:7" hidden="1" outlineLevel="1" x14ac:dyDescent="0.25">
      <c r="C945" s="21" t="s">
        <v>19</v>
      </c>
      <c r="D945" s="19">
        <f>SUMIFS(Sensitivities!$E$8:$E$1023,Sensitivities!$D$8:$D$1023,Delta_GIRR!$D$24,Sensitivities!$C$8:$C$1023,Delta_GIRR!G945)</f>
        <v>0</v>
      </c>
      <c r="E945" s="19"/>
      <c r="F945" s="19"/>
      <c r="G945" s="19" t="str">
        <f>C945 &amp; ".Delta|GIRR|" &amp; C556 &amp; "|" &amp; C929</f>
        <v>IRS682313805.Delta|GIRR|USD|15 year</v>
      </c>
    </row>
    <row r="946" spans="3:7" hidden="1" outlineLevel="1" x14ac:dyDescent="0.25">
      <c r="C946" s="21" t="s">
        <v>20</v>
      </c>
      <c r="D946" s="19">
        <f>SUMIFS(Sensitivities!$E$8:$E$1023,Sensitivities!$D$8:$D$1023,Delta_GIRR!$D$24,Sensitivities!$C$8:$C$1023,Delta_GIRR!G946)</f>
        <v>0</v>
      </c>
      <c r="E946" s="19"/>
      <c r="F946" s="19"/>
      <c r="G946" s="19" t="str">
        <f>C946 &amp; ".Delta|GIRR|" &amp; C556 &amp; "|" &amp; C929</f>
        <v>IRS545554400.Delta|GIRR|USD|15 year</v>
      </c>
    </row>
    <row r="947" spans="3:7" hidden="1" outlineLevel="1" x14ac:dyDescent="0.25">
      <c r="C947" s="21" t="s">
        <v>21</v>
      </c>
      <c r="D947" s="19">
        <f>SUMIFS(Sensitivities!$E$8:$E$1023,Sensitivities!$D$8:$D$1023,Delta_GIRR!$D$24,Sensitivities!$C$8:$C$1023,Delta_GIRR!G947)</f>
        <v>-1.60753188538365E-8</v>
      </c>
      <c r="E947" s="19"/>
      <c r="F947" s="19"/>
      <c r="G947" s="19" t="str">
        <f>C947 &amp; ".Delta|GIRR|" &amp; C556 &amp; "|" &amp; C929</f>
        <v>CS821810096.Delta|GIRR|USD|15 year</v>
      </c>
    </row>
    <row r="948" spans="3:7" hidden="1" outlineLevel="1" x14ac:dyDescent="0.25">
      <c r="C948" s="21" t="s">
        <v>22</v>
      </c>
      <c r="D948" s="19">
        <f>SUMIFS(Sensitivities!$E$8:$E$1023,Sensitivities!$D$8:$D$1023,Delta_GIRR!$D$24,Sensitivities!$C$8:$C$1023,Delta_GIRR!G948)</f>
        <v>-6.2977810875963797E-2</v>
      </c>
      <c r="E948" s="19"/>
      <c r="F948" s="19"/>
      <c r="G948" s="19" t="str">
        <f>C948 &amp; ".Delta|GIRR|" &amp; C556 &amp; "|" &amp; C929</f>
        <v>CF832287444.Delta|GIRR|USD|15 year</v>
      </c>
    </row>
    <row r="949" spans="3:7" hidden="1" outlineLevel="1" x14ac:dyDescent="0.25">
      <c r="C949" s="21" t="s">
        <v>1141</v>
      </c>
      <c r="D949" s="19">
        <f>SUMIFS(Sensitivities!$E$8:$E$1023,Sensitivities!$D$8:$D$1023,Delta_GIRR!$D$24,Sensitivities!$C$8:$C$1023,Delta_GIRR!G949)</f>
        <v>8.5774082690477407</v>
      </c>
      <c r="E949" s="19"/>
      <c r="F949" s="19"/>
      <c r="G949" s="19" t="str">
        <f>C949 &amp; ".Delta|GIRR|" &amp; C556 &amp; "|" &amp; C929</f>
        <v>CF505971413.Delta|GIRR|USD|15 year</v>
      </c>
    </row>
    <row r="950" spans="3:7" hidden="1" outlineLevel="1" x14ac:dyDescent="0.25">
      <c r="C950" s="21" t="s">
        <v>24</v>
      </c>
      <c r="D950" s="19">
        <f>SUMIFS(Sensitivities!$E$8:$E$1023,Sensitivities!$D$8:$D$1023,Delta_GIRR!$D$24,Sensitivities!$C$8:$C$1023,Delta_GIRR!G950)</f>
        <v>0</v>
      </c>
      <c r="E950" s="19"/>
      <c r="F950" s="19"/>
      <c r="G950" s="19" t="str">
        <f>C950 &amp; ".Delta|GIRR|" &amp; C556 &amp; "|" &amp; C929</f>
        <v>CF670766805.Delta|GIRR|USD|15 year</v>
      </c>
    </row>
    <row r="951" spans="3:7" hidden="1" outlineLevel="1" x14ac:dyDescent="0.25">
      <c r="C951" s="21" t="s">
        <v>25</v>
      </c>
      <c r="D951" s="19">
        <f>SUMIFS(Sensitivities!$E$8:$E$1023,Sensitivities!$D$8:$D$1023,Delta_GIRR!$D$24,Sensitivities!$C$8:$C$1023,Delta_GIRR!G951)</f>
        <v>0</v>
      </c>
      <c r="E951" s="19"/>
      <c r="F951" s="19"/>
      <c r="G951" s="19" t="str">
        <f>C951 &amp; ".Delta|GIRR|" &amp; C556 &amp; "|" &amp; C929</f>
        <v>CF558972956.Delta|GIRR|USD|15 year</v>
      </c>
    </row>
    <row r="952" spans="3:7" hidden="1" outlineLevel="1" x14ac:dyDescent="0.25">
      <c r="C952" s="21" t="s">
        <v>26</v>
      </c>
      <c r="D952" s="19">
        <f>SUMIFS(Sensitivities!$E$8:$E$1023,Sensitivities!$D$8:$D$1023,Delta_GIRR!$D$24,Sensitivities!$C$8:$C$1023,Delta_GIRR!G952)</f>
        <v>0.25886248195092798</v>
      </c>
      <c r="E952" s="19"/>
      <c r="F952" s="19"/>
      <c r="G952" s="19" t="str">
        <f>C952 &amp; ".Delta|GIRR|" &amp; C556 &amp; "|" &amp; C929</f>
        <v>CF994071627.Delta|GIRR|USD|15 year</v>
      </c>
    </row>
    <row r="953" spans="3:7" hidden="1" outlineLevel="1" x14ac:dyDescent="0.25">
      <c r="C953" s="21" t="s">
        <v>27</v>
      </c>
      <c r="D953" s="19">
        <f>SUMIFS(Sensitivities!$E$8:$E$1023,Sensitivities!$D$8:$D$1023,Delta_GIRR!$D$24,Sensitivities!$C$8:$C$1023,Delta_GIRR!G953)</f>
        <v>0</v>
      </c>
      <c r="E953" s="19"/>
      <c r="F953" s="19"/>
      <c r="G953" s="19" t="str">
        <f>C953 &amp; ".Delta|GIRR|" &amp; C556 &amp; "|" &amp; C929</f>
        <v>CF546911893.Delta|GIRR|USD|15 year</v>
      </c>
    </row>
    <row r="954" spans="3:7" hidden="1" outlineLevel="1" x14ac:dyDescent="0.25">
      <c r="C954" s="21" t="s">
        <v>28</v>
      </c>
      <c r="D954" s="19">
        <f>SUMIFS(Sensitivities!$E$8:$E$1023,Sensitivities!$D$8:$D$1023,Delta_GIRR!$D$24,Sensitivities!$C$8:$C$1023,Delta_GIRR!G954)</f>
        <v>0</v>
      </c>
      <c r="E954" s="19"/>
      <c r="F954" s="19"/>
      <c r="G954" s="19" t="str">
        <f>C954 &amp; ".Delta|GIRR|" &amp; C556 &amp; "|" &amp; C929</f>
        <v>CF798421943.Delta|GIRR|USD|15 year</v>
      </c>
    </row>
    <row r="955" spans="3:7" hidden="1" outlineLevel="1" x14ac:dyDescent="0.25">
      <c r="C955" s="21" t="s">
        <v>29</v>
      </c>
      <c r="D955" s="19">
        <f>SUMIFS(Sensitivities!$E$8:$E$1023,Sensitivities!$D$8:$D$1023,Delta_GIRR!$D$24,Sensitivities!$C$8:$C$1023,Delta_GIRR!G955)</f>
        <v>-2465.63399002189</v>
      </c>
      <c r="E955" s="19"/>
      <c r="F955" s="19"/>
      <c r="G955" s="19" t="str">
        <f>C955 &amp; ".Delta|GIRR|" &amp; C556 &amp; "|" &amp; C929</f>
        <v>SWN651253389.Delta|GIRR|USD|15 year</v>
      </c>
    </row>
    <row r="956" spans="3:7" hidden="1" outlineLevel="1" x14ac:dyDescent="0.25">
      <c r="C956" s="21" t="s">
        <v>31</v>
      </c>
      <c r="D956" s="19">
        <f>SUMIFS(Sensitivities!$E$8:$E$1023,Sensitivities!$D$8:$D$1023,Delta_GIRR!$D$24,Sensitivities!$C$8:$C$1023,Delta_GIRR!G956)</f>
        <v>0</v>
      </c>
      <c r="E956" s="19"/>
      <c r="F956" s="19"/>
      <c r="G956" s="19" t="str">
        <f>C956 &amp; ".Delta|GIRR|" &amp; C556 &amp; "|" &amp; C929</f>
        <v>FXF690057364.Delta|GIRR|USD|15 year</v>
      </c>
    </row>
    <row r="957" spans="3:7" hidden="1" outlineLevel="1" x14ac:dyDescent="0.25">
      <c r="C957" s="21" t="s">
        <v>1142</v>
      </c>
      <c r="D957" s="19">
        <f>SUMIFS(Sensitivities!$E$8:$E$1023,Sensitivities!$D$8:$D$1023,Delta_GIRR!$D$24,Sensitivities!$C$8:$C$1023,Delta_GIRR!G957)</f>
        <v>0</v>
      </c>
      <c r="E957" s="19"/>
      <c r="F957" s="19"/>
      <c r="G957" s="19" t="str">
        <f>C957 &amp; ".Delta|GIRR|" &amp; C556 &amp; "|" &amp; C929</f>
        <v>FXF276314354.Delta|GIRR|USD|15 year</v>
      </c>
    </row>
    <row r="958" spans="3:7" hidden="1" outlineLevel="1" x14ac:dyDescent="0.25">
      <c r="C958" s="21" t="s">
        <v>33</v>
      </c>
      <c r="D958" s="19">
        <f>SUMIFS(Sensitivities!$E$8:$E$1023,Sensitivities!$D$8:$D$1023,Delta_GIRR!$D$24,Sensitivities!$C$8:$C$1023,Delta_GIRR!G958)</f>
        <v>0</v>
      </c>
      <c r="E958" s="19"/>
      <c r="F958" s="19"/>
      <c r="G958" s="19" t="str">
        <f>C958 &amp; ".Delta|GIRR|" &amp; C556 &amp; "|" &amp; C929</f>
        <v>FXF811380623.Delta|GIRR|USD|15 year</v>
      </c>
    </row>
    <row r="959" spans="3:7" hidden="1" outlineLevel="1" x14ac:dyDescent="0.25">
      <c r="C959" s="21" t="s">
        <v>34</v>
      </c>
      <c r="D959" s="19">
        <f>SUMIFS(Sensitivities!$E$8:$E$1023,Sensitivities!$D$8:$D$1023,Delta_GIRR!$D$24,Sensitivities!$C$8:$C$1023,Delta_GIRR!G959)</f>
        <v>0</v>
      </c>
      <c r="E959" s="19"/>
      <c r="F959" s="19"/>
      <c r="G959" s="19" t="str">
        <f>C959 &amp; ".Delta|GIRR|" &amp; C556 &amp; "|" &amp; C929</f>
        <v>FXF313102980.Delta|GIRR|USD|15 year</v>
      </c>
    </row>
    <row r="960" spans="3:7" hidden="1" outlineLevel="1" x14ac:dyDescent="0.25">
      <c r="C960" s="21" t="s">
        <v>35</v>
      </c>
      <c r="D960" s="19">
        <f>SUMIFS(Sensitivities!$E$8:$E$1023,Sensitivities!$D$8:$D$1023,Delta_GIRR!$D$24,Sensitivities!$C$8:$C$1023,Delta_GIRR!G960)</f>
        <v>0</v>
      </c>
      <c r="E960" s="19"/>
      <c r="F960" s="19"/>
      <c r="G960" s="19" t="str">
        <f>C960 &amp; ".Delta|GIRR|" &amp; C556 &amp; "|" &amp; C929</f>
        <v>FXF168255439.Delta|GIRR|USD|15 year</v>
      </c>
    </row>
    <row r="961" spans="3:7" hidden="1" outlineLevel="1" x14ac:dyDescent="0.25">
      <c r="C961" s="21" t="s">
        <v>36</v>
      </c>
      <c r="D961" s="19">
        <f>SUMIFS(Sensitivities!$E$8:$E$1023,Sensitivities!$D$8:$D$1023,Delta_GIRR!$D$24,Sensitivities!$C$8:$C$1023,Delta_GIRR!G961)</f>
        <v>0</v>
      </c>
      <c r="E961" s="19"/>
      <c r="F961" s="19"/>
      <c r="G961" s="19" t="str">
        <f>C961 &amp; ".Delta|GIRR|" &amp; C556 &amp; "|" &amp; C929</f>
        <v>FXF177155290.Delta|GIRR|USD|15 year</v>
      </c>
    </row>
    <row r="962" spans="3:7" hidden="1" outlineLevel="1" x14ac:dyDescent="0.25">
      <c r="C962" s="21" t="s">
        <v>37</v>
      </c>
      <c r="D962" s="19">
        <f>SUMIFS(Sensitivities!$E$8:$E$1023,Sensitivities!$D$8:$D$1023,Delta_GIRR!$D$24,Sensitivities!$C$8:$C$1023,Delta_GIRR!G962)</f>
        <v>0</v>
      </c>
      <c r="E962" s="19"/>
      <c r="F962" s="19"/>
      <c r="G962" s="19" t="str">
        <f>C962 &amp; ".Delta|GIRR|" &amp; C556 &amp; "|" &amp; C929</f>
        <v>FXF598460264.Delta|GIRR|USD|15 year</v>
      </c>
    </row>
    <row r="963" spans="3:7" hidden="1" outlineLevel="1" x14ac:dyDescent="0.25">
      <c r="C963" s="21" t="s">
        <v>38</v>
      </c>
      <c r="D963" s="19">
        <f>SUMIFS(Sensitivities!$E$8:$E$1023,Sensitivities!$D$8:$D$1023,Delta_GIRR!$D$24,Sensitivities!$C$8:$C$1023,Delta_GIRR!G963)</f>
        <v>0</v>
      </c>
      <c r="E963" s="19"/>
      <c r="F963" s="19"/>
      <c r="G963" s="19" t="str">
        <f>C963 &amp; ".Delta|GIRR|" &amp; C556 &amp; "|" &amp; C929</f>
        <v>FXO271821100.Delta|GIRR|USD|15 year</v>
      </c>
    </row>
    <row r="964" spans="3:7" hidden="1" outlineLevel="1" x14ac:dyDescent="0.25">
      <c r="C964" s="21" t="s">
        <v>40</v>
      </c>
      <c r="D964" s="19">
        <f>SUMIFS(Sensitivities!$E$8:$E$1023,Sensitivities!$D$8:$D$1023,Delta_GIRR!$D$24,Sensitivities!$C$8:$C$1023,Delta_GIRR!G964)</f>
        <v>0</v>
      </c>
      <c r="E964" s="19"/>
      <c r="F964" s="19"/>
      <c r="G964" s="19" t="str">
        <f>C964 &amp; ".Delta|GIRR|" &amp; C556 &amp; "|" &amp; C929</f>
        <v>FXO136170122.Delta|GIRR|USD|15 year</v>
      </c>
    </row>
    <row r="965" spans="3:7" hidden="1" outlineLevel="1" x14ac:dyDescent="0.25">
      <c r="C965" s="21" t="s">
        <v>1139</v>
      </c>
      <c r="D965" s="19">
        <f>SUMIFS(Sensitivities!$E$8:$E$1023,Sensitivities!$D$8:$D$1023,Delta_GIRR!$D$24,Sensitivities!$C$8:$C$1023,Delta_GIRR!G965)</f>
        <v>-1.2364327631075899E-2</v>
      </c>
      <c r="E965" s="19"/>
      <c r="F965" s="19"/>
      <c r="G965" s="19" t="str">
        <f>C965 &amp; ".Delta|GIRR|" &amp; C556 &amp; "|" &amp; C929</f>
        <v>FXO623149061.Delta|GIRR|USD|15 year</v>
      </c>
    </row>
    <row r="966" spans="3:7" hidden="1" outlineLevel="1" x14ac:dyDescent="0.25">
      <c r="C966" s="21" t="s">
        <v>41</v>
      </c>
      <c r="D966" s="19">
        <f>SUMIFS(Sensitivities!$E$8:$E$1023,Sensitivities!$D$8:$D$1023,Delta_GIRR!$D$24,Sensitivities!$C$8:$C$1023,Delta_GIRR!G966)</f>
        <v>0</v>
      </c>
      <c r="E966" s="19"/>
      <c r="F966" s="19"/>
      <c r="G966" s="19" t="str">
        <f>C966 &amp; ".Delta|GIRR|" &amp; C556 &amp; "|" &amp; C929</f>
        <v>FXO676548755.Delta|GIRR|USD|15 year</v>
      </c>
    </row>
    <row r="967" spans="3:7" hidden="1" outlineLevel="1" x14ac:dyDescent="0.25">
      <c r="C967" s="21" t="s">
        <v>42</v>
      </c>
      <c r="D967" s="19">
        <f>SUMIFS(Sensitivities!$E$8:$E$1023,Sensitivities!$D$8:$D$1023,Delta_GIRR!$D$24,Sensitivities!$C$8:$C$1023,Delta_GIRR!G967)</f>
        <v>0</v>
      </c>
      <c r="E967" s="19"/>
      <c r="F967" s="19"/>
      <c r="G967" s="19" t="str">
        <f>C967 &amp; ".Delta|GIRR|" &amp; C556 &amp; "|" &amp; C929</f>
        <v>FXO403688438.Delta|GIRR|USD|15 year</v>
      </c>
    </row>
    <row r="968" spans="3:7" hidden="1" outlineLevel="1" x14ac:dyDescent="0.25">
      <c r="C968" s="21" t="s">
        <v>43</v>
      </c>
      <c r="D968" s="19">
        <f>SUMIFS(Sensitivities!$E$8:$E$1023,Sensitivities!$D$8:$D$1023,Delta_GIRR!$D$24,Sensitivities!$C$8:$C$1023,Delta_GIRR!G968)</f>
        <v>0.44472065055742899</v>
      </c>
      <c r="E968" s="19"/>
      <c r="F968" s="19"/>
      <c r="G968" s="19" t="str">
        <f>C968 &amp; ".Delta|GIRR|" &amp; C556 &amp; "|" &amp; C929</f>
        <v>FXO302436425.Delta|GIRR|USD|15 year</v>
      </c>
    </row>
    <row r="969" spans="3:7" hidden="1" outlineLevel="1" x14ac:dyDescent="0.25">
      <c r="C969" s="21" t="s">
        <v>44</v>
      </c>
      <c r="D969" s="19">
        <f>SUMIFS(Sensitivities!$E$8:$E$1023,Sensitivities!$D$8:$D$1023,Delta_GIRR!$D$24,Sensitivities!$C$8:$C$1023,Delta_GIRR!G969)</f>
        <v>0</v>
      </c>
      <c r="E969" s="19"/>
      <c r="F969" s="19"/>
      <c r="G969" s="19" t="str">
        <f>C969 &amp; ".Delta|GIRR|" &amp; C556 &amp; "|" &amp; C929</f>
        <v>FXO920656386.Delta|GIRR|USD|15 year</v>
      </c>
    </row>
    <row r="970" spans="3:7" hidden="1" outlineLevel="1" x14ac:dyDescent="0.25">
      <c r="C970" s="21" t="s">
        <v>45</v>
      </c>
      <c r="D970" s="19">
        <f>SUMIFS(Sensitivities!$E$8:$E$1023,Sensitivities!$D$8:$D$1023,Delta_GIRR!$D$24,Sensitivities!$C$8:$C$1023,Delta_GIRR!G970)</f>
        <v>1.6204976418521301E-4</v>
      </c>
      <c r="E970" s="19"/>
      <c r="F970" s="19"/>
      <c r="G970" s="19" t="str">
        <f>C970 &amp; ".Delta|GIRR|" &amp; C556 &amp; "|" &amp; C929</f>
        <v>FXO931276392.Delta|GIRR|USD|15 year</v>
      </c>
    </row>
    <row r="971" spans="3:7" hidden="1" outlineLevel="1" x14ac:dyDescent="0.25">
      <c r="C971" s="21" t="s">
        <v>46</v>
      </c>
      <c r="D971" s="19">
        <f>SUMIFS(Sensitivities!$E$8:$E$1023,Sensitivities!$D$8:$D$1023,Delta_GIRR!$D$24,Sensitivities!$C$8:$C$1023,Delta_GIRR!G971)</f>
        <v>-9.7557542494541793E-2</v>
      </c>
      <c r="E971" s="19"/>
      <c r="F971" s="19"/>
      <c r="G971" s="19" t="str">
        <f>C971 &amp; ".Delta|GIRR|" &amp; C556 &amp; "|" &amp; C929</f>
        <v>PRDC295207601.Delta|GIRR|USD|15 year</v>
      </c>
    </row>
    <row r="972" spans="3:7" hidden="1" outlineLevel="1" x14ac:dyDescent="0.25">
      <c r="C972" s="21" t="s">
        <v>48</v>
      </c>
      <c r="D972" s="19">
        <f>SUMIFS(Sensitivities!$E$8:$E$1023,Sensitivities!$D$8:$D$1023,Delta_GIRR!$D$24,Sensitivities!$C$8:$C$1023,Delta_GIRR!G972)</f>
        <v>-275.49112343694998</v>
      </c>
      <c r="E972" s="19"/>
      <c r="F972" s="19"/>
      <c r="G972" s="19" t="str">
        <f>C972 &amp; ".Delta|GIRR|" &amp; C556 &amp; "|" &amp; C929</f>
        <v>PRDC172891670.Delta|GIRR|USD|15 year</v>
      </c>
    </row>
    <row r="973" spans="3:7" hidden="1" outlineLevel="1" x14ac:dyDescent="0.25">
      <c r="C973" s="21" t="s">
        <v>49</v>
      </c>
      <c r="D973" s="19">
        <f>SUMIFS(Sensitivities!$E$8:$E$1023,Sensitivities!$D$8:$D$1023,Delta_GIRR!$D$24,Sensitivities!$C$8:$C$1023,Delta_GIRR!G973)</f>
        <v>0</v>
      </c>
      <c r="E973" s="19"/>
      <c r="F973" s="19"/>
      <c r="G973" s="19" t="str">
        <f>C973 &amp; ".Delta|GIRR|" &amp; C556 &amp; "|" &amp; C929</f>
        <v>PRDC666969162.Delta|GIRR|USD|15 year</v>
      </c>
    </row>
    <row r="974" spans="3:7" hidden="1" outlineLevel="1" x14ac:dyDescent="0.25">
      <c r="C974" s="21" t="s">
        <v>50</v>
      </c>
      <c r="D974" s="19">
        <f>SUMIFS(Sensitivities!$E$8:$E$1023,Sensitivities!$D$8:$D$1023,Delta_GIRR!$D$24,Sensitivities!$C$8:$C$1023,Delta_GIRR!G974)</f>
        <v>-147.652980603743</v>
      </c>
      <c r="E974" s="19"/>
      <c r="F974" s="19"/>
      <c r="G974" s="19" t="str">
        <f>C974 &amp; ".Delta|GIRR|" &amp; C556 &amp; "|" &amp; C929</f>
        <v>PRDC591610726.Delta|GIRR|USD|15 year</v>
      </c>
    </row>
    <row r="975" spans="3:7" hidden="1" outlineLevel="1" x14ac:dyDescent="0.25">
      <c r="C975" s="21" t="s">
        <v>51</v>
      </c>
      <c r="D975" s="19">
        <f>SUMIFS(Sensitivities!$E$8:$E$1023,Sensitivities!$D$8:$D$1023,Delta_GIRR!$D$24,Sensitivities!$C$8:$C$1023,Delta_GIRR!G975)</f>
        <v>-50.4111210570045</v>
      </c>
      <c r="E975" s="19"/>
      <c r="F975" s="19"/>
      <c r="G975" s="19" t="str">
        <f>C975 &amp; ".Delta|GIRR|" &amp; C556 &amp; "|" &amp; C929</f>
        <v>PRDC213021841.Delta|GIRR|USD|15 year</v>
      </c>
    </row>
    <row r="976" spans="3:7" hidden="1" outlineLevel="1" x14ac:dyDescent="0.25">
      <c r="C976" s="21" t="s">
        <v>52</v>
      </c>
      <c r="D976" s="19">
        <f>SUMIFS(Sensitivities!$E$8:$E$1023,Sensitivities!$D$8:$D$1023,Delta_GIRR!$D$24,Sensitivities!$C$8:$C$1023,Delta_GIRR!G976)</f>
        <v>0</v>
      </c>
      <c r="E976" s="19"/>
      <c r="F976" s="19"/>
      <c r="G976" s="19" t="str">
        <f>C976 &amp; ".Delta|GIRR|" &amp; C556 &amp; "|" &amp; C929</f>
        <v>RA211261264.Delta|GIRR|USD|15 year</v>
      </c>
    </row>
    <row r="977" spans="3:7" hidden="1" outlineLevel="1" x14ac:dyDescent="0.25">
      <c r="C977" s="21" t="s">
        <v>54</v>
      </c>
      <c r="D977" s="19">
        <f>SUMIFS(Sensitivities!$E$8:$E$1023,Sensitivities!$D$8:$D$1023,Delta_GIRR!$D$24,Sensitivities!$C$8:$C$1023,Delta_GIRR!G977)</f>
        <v>0</v>
      </c>
      <c r="E977" s="19"/>
      <c r="F977" s="19"/>
      <c r="G977" s="19" t="str">
        <f>C977 &amp; ".Delta|GIRR|" &amp; C556 &amp; "|" &amp; C929</f>
        <v>RA511169792.Delta|GIRR|USD|15 year</v>
      </c>
    </row>
    <row r="978" spans="3:7" hidden="1" outlineLevel="1" x14ac:dyDescent="0.25">
      <c r="C978" s="21" t="s">
        <v>1143</v>
      </c>
      <c r="D978" s="19">
        <f>SUMIFS(Sensitivities!$E$8:$E$1023,Sensitivities!$D$8:$D$1023,Delta_GIRR!$D$24,Sensitivities!$C$8:$C$1023,Delta_GIRR!G978)</f>
        <v>5.8019213611260097E-5</v>
      </c>
      <c r="E978" s="19"/>
      <c r="F978" s="19"/>
      <c r="G978" s="19" t="str">
        <f>C978 &amp; ".Delta|GIRR|" &amp; C556 &amp; "|" &amp; C929</f>
        <v>RA844378540.Delta|GIRR|USD|15 year</v>
      </c>
    </row>
    <row r="979" spans="3:7" hidden="1" outlineLevel="1" x14ac:dyDescent="0.25">
      <c r="C979" s="21" t="s">
        <v>55</v>
      </c>
      <c r="D979" s="19">
        <f>SUMIFS(Sensitivities!$E$8:$E$1023,Sensitivities!$D$8:$D$1023,Delta_GIRR!$D$24,Sensitivities!$C$8:$C$1023,Delta_GIRR!G979)</f>
        <v>0</v>
      </c>
      <c r="E979" s="19"/>
      <c r="F979" s="19"/>
      <c r="G979" s="19" t="str">
        <f>C979 &amp; ".Delta|GIRR|" &amp; C556 &amp; "|" &amp; C929</f>
        <v>RA488554347.Delta|GIRR|USD|15 year</v>
      </c>
    </row>
    <row r="980" spans="3:7" hidden="1" outlineLevel="1" x14ac:dyDescent="0.25">
      <c r="C980" s="21" t="s">
        <v>56</v>
      </c>
      <c r="D980" s="19">
        <f>SUMIFS(Sensitivities!$E$8:$E$1023,Sensitivities!$D$8:$D$1023,Delta_GIRR!$D$24,Sensitivities!$C$8:$C$1023,Delta_GIRR!G980)</f>
        <v>-0.68601728116846095</v>
      </c>
      <c r="E980" s="19"/>
      <c r="F980" s="19"/>
      <c r="G980" s="19" t="str">
        <f>C980 &amp; ".Delta|GIRR|" &amp; C556 &amp; "|" &amp; C929</f>
        <v>RA899728209.Delta|GIRR|USD|15 year</v>
      </c>
    </row>
    <row r="981" spans="3:7" hidden="1" outlineLevel="1" x14ac:dyDescent="0.25"/>
    <row r="982" spans="3:7" collapsed="1" x14ac:dyDescent="0.25">
      <c r="C982" s="106" t="s">
        <v>1136</v>
      </c>
      <c r="D982" s="102">
        <f>SUM(D984:D1033)</f>
        <v>-588.7172822591092</v>
      </c>
      <c r="E982" s="103">
        <f>VLOOKUP(C982,$G$10:$H$19,2,FALSE)</f>
        <v>7.7781745930520221E-3</v>
      </c>
      <c r="F982" s="105">
        <f>D982*E982</f>
        <v>-4.5791458073584392</v>
      </c>
    </row>
    <row r="983" spans="3:7" hidden="1" outlineLevel="1" x14ac:dyDescent="0.25">
      <c r="C983" s="40" t="s">
        <v>1138</v>
      </c>
      <c r="D983" s="101" t="s">
        <v>116</v>
      </c>
      <c r="E983" s="101" t="s">
        <v>66</v>
      </c>
      <c r="F983" s="101" t="s">
        <v>68</v>
      </c>
      <c r="G983" s="39" t="s">
        <v>57</v>
      </c>
    </row>
    <row r="984" spans="3:7" hidden="1" outlineLevel="1" x14ac:dyDescent="0.25">
      <c r="C984" s="42" t="s">
        <v>3</v>
      </c>
      <c r="D984" s="38">
        <f>SUMIFS(Sensitivities!$E$8:$E$1023,Sensitivities!$D$8:$D$1023,Delta_GIRR!$D$24,Sensitivities!$C$8:$C$1023,Delta_GIRR!G984)</f>
        <v>0</v>
      </c>
      <c r="E984" s="38"/>
      <c r="F984" s="38"/>
      <c r="G984" s="38" t="str">
        <f>C984 &amp; ".Delta|GIRR|" &amp; C556 &amp; "|" &amp; C982</f>
        <v>FRA791220419.Delta|GIRR|USD|20 year</v>
      </c>
    </row>
    <row r="985" spans="3:7" hidden="1" outlineLevel="1" x14ac:dyDescent="0.25">
      <c r="C985" s="21" t="s">
        <v>5</v>
      </c>
      <c r="D985" s="19">
        <f>SUMIFS(Sensitivities!$E$8:$E$1023,Sensitivities!$D$8:$D$1023,Delta_GIRR!$D$24,Sensitivities!$C$8:$C$1023,Delta_GIRR!G985)</f>
        <v>0</v>
      </c>
      <c r="E985" s="19"/>
      <c r="F985" s="19"/>
      <c r="G985" s="19" t="str">
        <f>C985 &amp; ".Delta|GIRR|" &amp; C556 &amp; "|" &amp; C982</f>
        <v>FRA983936126.Delta|GIRR|USD|20 year</v>
      </c>
    </row>
    <row r="986" spans="3:7" hidden="1" outlineLevel="1" x14ac:dyDescent="0.25">
      <c r="C986" s="21" t="s">
        <v>6</v>
      </c>
      <c r="D986" s="19">
        <f>SUMIFS(Sensitivities!$E$8:$E$1023,Sensitivities!$D$8:$D$1023,Delta_GIRR!$D$24,Sensitivities!$C$8:$C$1023,Delta_GIRR!G986)</f>
        <v>0</v>
      </c>
      <c r="E986" s="19"/>
      <c r="F986" s="19"/>
      <c r="G986" s="19" t="str">
        <f>C986 &amp; ".Delta|GIRR|" &amp; C556 &amp; "|" &amp; C982</f>
        <v>FRA592133890.Delta|GIRR|USD|20 year</v>
      </c>
    </row>
    <row r="987" spans="3:7" hidden="1" outlineLevel="1" x14ac:dyDescent="0.25">
      <c r="C987" s="21" t="s">
        <v>7</v>
      </c>
      <c r="D987" s="19">
        <f>SUMIFS(Sensitivities!$E$8:$E$1023,Sensitivities!$D$8:$D$1023,Delta_GIRR!$D$24,Sensitivities!$C$8:$C$1023,Delta_GIRR!G987)</f>
        <v>0</v>
      </c>
      <c r="E987" s="19"/>
      <c r="F987" s="19"/>
      <c r="G987" s="19" t="str">
        <f>C987 &amp; ".Delta|GIRR|" &amp; C556 &amp; "|" &amp; C982</f>
        <v>FRA554616290.Delta|GIRR|USD|20 year</v>
      </c>
    </row>
    <row r="988" spans="3:7" hidden="1" outlineLevel="1" x14ac:dyDescent="0.25">
      <c r="C988" s="21" t="s">
        <v>8</v>
      </c>
      <c r="D988" s="19">
        <f>SUMIFS(Sensitivities!$E$8:$E$1023,Sensitivities!$D$8:$D$1023,Delta_GIRR!$D$24,Sensitivities!$C$8:$C$1023,Delta_GIRR!G988)</f>
        <v>0</v>
      </c>
      <c r="E988" s="19"/>
      <c r="F988" s="19"/>
      <c r="G988" s="19" t="str">
        <f>C988 &amp; ".Delta|GIRR|" &amp; C556 &amp; "|" &amp; C982</f>
        <v>FRA822851518.Delta|GIRR|USD|20 year</v>
      </c>
    </row>
    <row r="989" spans="3:7" hidden="1" outlineLevel="1" x14ac:dyDescent="0.25">
      <c r="C989" s="21" t="s">
        <v>1140</v>
      </c>
      <c r="D989" s="19">
        <f>SUMIFS(Sensitivities!$E$8:$E$1023,Sensitivities!$D$8:$D$1023,Delta_GIRR!$D$24,Sensitivities!$C$8:$C$1023,Delta_GIRR!G989)</f>
        <v>0</v>
      </c>
      <c r="E989" s="19"/>
      <c r="F989" s="19"/>
      <c r="G989" s="19" t="str">
        <f>C989 &amp; ".Delta|GIRR|" &amp; C556 &amp; "|" &amp; C982</f>
        <v>FRA101797833.Delta|GIRR|USD|20 year</v>
      </c>
    </row>
    <row r="990" spans="3:7" hidden="1" outlineLevel="1" x14ac:dyDescent="0.25">
      <c r="C990" s="21" t="s">
        <v>9</v>
      </c>
      <c r="D990" s="19">
        <f>SUMIFS(Sensitivities!$E$8:$E$1023,Sensitivities!$D$8:$D$1023,Delta_GIRR!$D$24,Sensitivities!$C$8:$C$1023,Delta_GIRR!G990)</f>
        <v>0</v>
      </c>
      <c r="E990" s="19"/>
      <c r="F990" s="19"/>
      <c r="G990" s="19" t="str">
        <f>C990 &amp; ".Delta|GIRR|" &amp; C556 &amp; "|" &amp; C982</f>
        <v>IRS190841856.Delta|GIRR|USD|20 year</v>
      </c>
    </row>
    <row r="991" spans="3:7" hidden="1" outlineLevel="1" x14ac:dyDescent="0.25">
      <c r="C991" s="21" t="s">
        <v>11</v>
      </c>
      <c r="D991" s="19">
        <f>SUMIFS(Sensitivities!$E$8:$E$1023,Sensitivities!$D$8:$D$1023,Delta_GIRR!$D$24,Sensitivities!$C$8:$C$1023,Delta_GIRR!G991)</f>
        <v>0</v>
      </c>
      <c r="E991" s="19"/>
      <c r="F991" s="19"/>
      <c r="G991" s="19" t="str">
        <f>C991 &amp; ".Delta|GIRR|" &amp; C556 &amp; "|" &amp; C982</f>
        <v>IRS399330126.Delta|GIRR|USD|20 year</v>
      </c>
    </row>
    <row r="992" spans="3:7" hidden="1" outlineLevel="1" x14ac:dyDescent="0.25">
      <c r="C992" s="21" t="s">
        <v>12</v>
      </c>
      <c r="D992" s="19">
        <f>SUMIFS(Sensitivities!$E$8:$E$1023,Sensitivities!$D$8:$D$1023,Delta_GIRR!$D$24,Sensitivities!$C$8:$C$1023,Delta_GIRR!G992)</f>
        <v>0</v>
      </c>
      <c r="E992" s="19"/>
      <c r="F992" s="19"/>
      <c r="G992" s="19" t="str">
        <f>C992 &amp; ".Delta|GIRR|" &amp; C556 &amp; "|" &amp; C982</f>
        <v>IRS233250637.Delta|GIRR|USD|20 year</v>
      </c>
    </row>
    <row r="993" spans="3:7" hidden="1" outlineLevel="1" x14ac:dyDescent="0.25">
      <c r="C993" s="21" t="s">
        <v>13</v>
      </c>
      <c r="D993" s="19">
        <f>SUMIFS(Sensitivities!$E$8:$E$1023,Sensitivities!$D$8:$D$1023,Delta_GIRR!$D$24,Sensitivities!$C$8:$C$1023,Delta_GIRR!G993)</f>
        <v>-4.5474735088646399E-11</v>
      </c>
      <c r="E993" s="19"/>
      <c r="F993" s="19"/>
      <c r="G993" s="19" t="str">
        <f>C993 &amp; ".Delta|GIRR|" &amp; C556 &amp; "|" &amp; C982</f>
        <v>CS768096133.Delta|GIRR|USD|20 year</v>
      </c>
    </row>
    <row r="994" spans="3:7" hidden="1" outlineLevel="1" x14ac:dyDescent="0.25">
      <c r="C994" s="21" t="s">
        <v>15</v>
      </c>
      <c r="D994" s="19">
        <f>SUMIFS(Sensitivities!$E$8:$E$1023,Sensitivities!$D$8:$D$1023,Delta_GIRR!$D$24,Sensitivities!$C$8:$C$1023,Delta_GIRR!G994)</f>
        <v>-7.27595761418343E-10</v>
      </c>
      <c r="E994" s="19"/>
      <c r="F994" s="19"/>
      <c r="G994" s="19" t="str">
        <f>C994 &amp; ".Delta|GIRR|" &amp; C556 &amp; "|" &amp; C982</f>
        <v>CS561670611.Delta|GIRR|USD|20 year</v>
      </c>
    </row>
    <row r="995" spans="3:7" hidden="1" outlineLevel="1" x14ac:dyDescent="0.25">
      <c r="C995" s="21" t="s">
        <v>16</v>
      </c>
      <c r="D995" s="19">
        <f>SUMIFS(Sensitivities!$E$8:$E$1023,Sensitivities!$D$8:$D$1023,Delta_GIRR!$D$24,Sensitivities!$C$8:$C$1023,Delta_GIRR!G995)</f>
        <v>-1.81898940354586E-9</v>
      </c>
      <c r="E995" s="19"/>
      <c r="F995" s="19"/>
      <c r="G995" s="19" t="str">
        <f>C995 &amp; ".Delta|GIRR|" &amp; C556 &amp; "|" &amp; C982</f>
        <v>CS931854092.Delta|GIRR|USD|20 year</v>
      </c>
    </row>
    <row r="996" spans="3:7" hidden="1" outlineLevel="1" x14ac:dyDescent="0.25">
      <c r="C996" s="21" t="s">
        <v>17</v>
      </c>
      <c r="D996" s="19">
        <f>SUMIFS(Sensitivities!$E$8:$E$1023,Sensitivities!$D$8:$D$1023,Delta_GIRR!$D$24,Sensitivities!$C$8:$C$1023,Delta_GIRR!G996)</f>
        <v>0</v>
      </c>
      <c r="E996" s="19"/>
      <c r="F996" s="19"/>
      <c r="G996" s="19" t="str">
        <f>C996 &amp; ".Delta|GIRR|" &amp; C556 &amp; "|" &amp; C982</f>
        <v>IRS307262619.Delta|GIRR|USD|20 year</v>
      </c>
    </row>
    <row r="997" spans="3:7" hidden="1" outlineLevel="1" x14ac:dyDescent="0.25">
      <c r="C997" s="21" t="s">
        <v>18</v>
      </c>
      <c r="D997" s="19">
        <f>SUMIFS(Sensitivities!$E$8:$E$1023,Sensitivities!$D$8:$D$1023,Delta_GIRR!$D$24,Sensitivities!$C$8:$C$1023,Delta_GIRR!G997)</f>
        <v>0</v>
      </c>
      <c r="E997" s="19"/>
      <c r="F997" s="19"/>
      <c r="G997" s="19" t="str">
        <f>C997 &amp; ".Delta|GIRR|" &amp; C556 &amp; "|" &amp; C982</f>
        <v>IRS686490893.Delta|GIRR|USD|20 year</v>
      </c>
    </row>
    <row r="998" spans="3:7" hidden="1" outlineLevel="1" x14ac:dyDescent="0.25">
      <c r="C998" s="21" t="s">
        <v>19</v>
      </c>
      <c r="D998" s="19">
        <f>SUMIFS(Sensitivities!$E$8:$E$1023,Sensitivities!$D$8:$D$1023,Delta_GIRR!$D$24,Sensitivities!$C$8:$C$1023,Delta_GIRR!G998)</f>
        <v>0</v>
      </c>
      <c r="E998" s="19"/>
      <c r="F998" s="19"/>
      <c r="G998" s="19" t="str">
        <f>C998 &amp; ".Delta|GIRR|" &amp; C556 &amp; "|" &amp; C982</f>
        <v>IRS682313805.Delta|GIRR|USD|20 year</v>
      </c>
    </row>
    <row r="999" spans="3:7" hidden="1" outlineLevel="1" x14ac:dyDescent="0.25">
      <c r="C999" s="21" t="s">
        <v>20</v>
      </c>
      <c r="D999" s="19">
        <f>SUMIFS(Sensitivities!$E$8:$E$1023,Sensitivities!$D$8:$D$1023,Delta_GIRR!$D$24,Sensitivities!$C$8:$C$1023,Delta_GIRR!G999)</f>
        <v>0</v>
      </c>
      <c r="E999" s="19"/>
      <c r="F999" s="19"/>
      <c r="G999" s="19" t="str">
        <f>C999 &amp; ".Delta|GIRR|" &amp; C556 &amp; "|" &amp; C982</f>
        <v>IRS545554400.Delta|GIRR|USD|20 year</v>
      </c>
    </row>
    <row r="1000" spans="3:7" hidden="1" outlineLevel="1" x14ac:dyDescent="0.25">
      <c r="C1000" s="21" t="s">
        <v>21</v>
      </c>
      <c r="D1000" s="19">
        <f>SUMIFS(Sensitivities!$E$8:$E$1023,Sensitivities!$D$8:$D$1023,Delta_GIRR!$D$24,Sensitivities!$C$8:$C$1023,Delta_GIRR!G1000)</f>
        <v>-1.60753188538365E-8</v>
      </c>
      <c r="E1000" s="19"/>
      <c r="F1000" s="19"/>
      <c r="G1000" s="19" t="str">
        <f>C1000 &amp; ".Delta|GIRR|" &amp; C556 &amp; "|" &amp; C982</f>
        <v>CS821810096.Delta|GIRR|USD|20 year</v>
      </c>
    </row>
    <row r="1001" spans="3:7" hidden="1" outlineLevel="1" x14ac:dyDescent="0.25">
      <c r="C1001" s="21" t="s">
        <v>22</v>
      </c>
      <c r="D1001" s="19">
        <f>SUMIFS(Sensitivities!$E$8:$E$1023,Sensitivities!$D$8:$D$1023,Delta_GIRR!$D$24,Sensitivities!$C$8:$C$1023,Delta_GIRR!G1001)</f>
        <v>1.41457174904644</v>
      </c>
      <c r="E1001" s="19"/>
      <c r="F1001" s="19"/>
      <c r="G1001" s="19" t="str">
        <f>C1001 &amp; ".Delta|GIRR|" &amp; C556 &amp; "|" &amp; C982</f>
        <v>CF832287444.Delta|GIRR|USD|20 year</v>
      </c>
    </row>
    <row r="1002" spans="3:7" hidden="1" outlineLevel="1" x14ac:dyDescent="0.25">
      <c r="C1002" s="21" t="s">
        <v>1141</v>
      </c>
      <c r="D1002" s="19">
        <f>SUMIFS(Sensitivities!$E$8:$E$1023,Sensitivities!$D$8:$D$1023,Delta_GIRR!$D$24,Sensitivities!$C$8:$C$1023,Delta_GIRR!G1002)</f>
        <v>12.171417635909201</v>
      </c>
      <c r="E1002" s="19"/>
      <c r="F1002" s="19"/>
      <c r="G1002" s="19" t="str">
        <f>C1002 &amp; ".Delta|GIRR|" &amp; C556 &amp; "|" &amp; C982</f>
        <v>CF505971413.Delta|GIRR|USD|20 year</v>
      </c>
    </row>
    <row r="1003" spans="3:7" hidden="1" outlineLevel="1" x14ac:dyDescent="0.25">
      <c r="C1003" s="21" t="s">
        <v>24</v>
      </c>
      <c r="D1003" s="19">
        <f>SUMIFS(Sensitivities!$E$8:$E$1023,Sensitivities!$D$8:$D$1023,Delta_GIRR!$D$24,Sensitivities!$C$8:$C$1023,Delta_GIRR!G1003)</f>
        <v>0</v>
      </c>
      <c r="E1003" s="19"/>
      <c r="F1003" s="19"/>
      <c r="G1003" s="19" t="str">
        <f>C1003 &amp; ".Delta|GIRR|" &amp; C556 &amp; "|" &amp; C982</f>
        <v>CF670766805.Delta|GIRR|USD|20 year</v>
      </c>
    </row>
    <row r="1004" spans="3:7" hidden="1" outlineLevel="1" x14ac:dyDescent="0.25">
      <c r="C1004" s="21" t="s">
        <v>25</v>
      </c>
      <c r="D1004" s="19">
        <f>SUMIFS(Sensitivities!$E$8:$E$1023,Sensitivities!$D$8:$D$1023,Delta_GIRR!$D$24,Sensitivities!$C$8:$C$1023,Delta_GIRR!G1004)</f>
        <v>0</v>
      </c>
      <c r="E1004" s="19"/>
      <c r="F1004" s="19"/>
      <c r="G1004" s="19" t="str">
        <f>C1004 &amp; ".Delta|GIRR|" &amp; C556 &amp; "|" &amp; C982</f>
        <v>CF558972956.Delta|GIRR|USD|20 year</v>
      </c>
    </row>
    <row r="1005" spans="3:7" hidden="1" outlineLevel="1" x14ac:dyDescent="0.25">
      <c r="C1005" s="21" t="s">
        <v>26</v>
      </c>
      <c r="D1005" s="19">
        <f>SUMIFS(Sensitivities!$E$8:$E$1023,Sensitivities!$D$8:$D$1023,Delta_GIRR!$D$24,Sensitivities!$C$8:$C$1023,Delta_GIRR!G1005)</f>
        <v>2.1286388854605298</v>
      </c>
      <c r="E1005" s="19"/>
      <c r="F1005" s="19"/>
      <c r="G1005" s="19" t="str">
        <f>C1005 &amp; ".Delta|GIRR|" &amp; C556 &amp; "|" &amp; C982</f>
        <v>CF994071627.Delta|GIRR|USD|20 year</v>
      </c>
    </row>
    <row r="1006" spans="3:7" hidden="1" outlineLevel="1" x14ac:dyDescent="0.25">
      <c r="C1006" s="21" t="s">
        <v>27</v>
      </c>
      <c r="D1006" s="19">
        <f>SUMIFS(Sensitivities!$E$8:$E$1023,Sensitivities!$D$8:$D$1023,Delta_GIRR!$D$24,Sensitivities!$C$8:$C$1023,Delta_GIRR!G1006)</f>
        <v>0</v>
      </c>
      <c r="E1006" s="19"/>
      <c r="F1006" s="19"/>
      <c r="G1006" s="19" t="str">
        <f>C1006 &amp; ".Delta|GIRR|" &amp; C556 &amp; "|" &amp; C982</f>
        <v>CF546911893.Delta|GIRR|USD|20 year</v>
      </c>
    </row>
    <row r="1007" spans="3:7" hidden="1" outlineLevel="1" x14ac:dyDescent="0.25">
      <c r="C1007" s="21" t="s">
        <v>28</v>
      </c>
      <c r="D1007" s="19">
        <f>SUMIFS(Sensitivities!$E$8:$E$1023,Sensitivities!$D$8:$D$1023,Delta_GIRR!$D$24,Sensitivities!$C$8:$C$1023,Delta_GIRR!G1007)</f>
        <v>0</v>
      </c>
      <c r="E1007" s="19"/>
      <c r="F1007" s="19"/>
      <c r="G1007" s="19" t="str">
        <f>C1007 &amp; ".Delta|GIRR|" &amp; C556 &amp; "|" &amp; C982</f>
        <v>CF798421943.Delta|GIRR|USD|20 year</v>
      </c>
    </row>
    <row r="1008" spans="3:7" hidden="1" outlineLevel="1" x14ac:dyDescent="0.25">
      <c r="C1008" s="21" t="s">
        <v>29</v>
      </c>
      <c r="D1008" s="19">
        <f>SUMIFS(Sensitivities!$E$8:$E$1023,Sensitivities!$D$8:$D$1023,Delta_GIRR!$D$24,Sensitivities!$C$8:$C$1023,Delta_GIRR!G1008)</f>
        <v>-130.376705629897</v>
      </c>
      <c r="E1008" s="19"/>
      <c r="F1008" s="19"/>
      <c r="G1008" s="19" t="str">
        <f>C1008 &amp; ".Delta|GIRR|" &amp; C556 &amp; "|" &amp; C982</f>
        <v>SWN651253389.Delta|GIRR|USD|20 year</v>
      </c>
    </row>
    <row r="1009" spans="3:7" hidden="1" outlineLevel="1" x14ac:dyDescent="0.25">
      <c r="C1009" s="21" t="s">
        <v>31</v>
      </c>
      <c r="D1009" s="19">
        <f>SUMIFS(Sensitivities!$E$8:$E$1023,Sensitivities!$D$8:$D$1023,Delta_GIRR!$D$24,Sensitivities!$C$8:$C$1023,Delta_GIRR!G1009)</f>
        <v>0</v>
      </c>
      <c r="E1009" s="19"/>
      <c r="F1009" s="19"/>
      <c r="G1009" s="19" t="str">
        <f>C1009 &amp; ".Delta|GIRR|" &amp; C556 &amp; "|" &amp; C982</f>
        <v>FXF690057364.Delta|GIRR|USD|20 year</v>
      </c>
    </row>
    <row r="1010" spans="3:7" hidden="1" outlineLevel="1" x14ac:dyDescent="0.25">
      <c r="C1010" s="21" t="s">
        <v>1142</v>
      </c>
      <c r="D1010" s="19">
        <f>SUMIFS(Sensitivities!$E$8:$E$1023,Sensitivities!$D$8:$D$1023,Delta_GIRR!$D$24,Sensitivities!$C$8:$C$1023,Delta_GIRR!G1010)</f>
        <v>0</v>
      </c>
      <c r="E1010" s="19"/>
      <c r="F1010" s="19"/>
      <c r="G1010" s="19" t="str">
        <f>C1010 &amp; ".Delta|GIRR|" &amp; C556 &amp; "|" &amp; C982</f>
        <v>FXF276314354.Delta|GIRR|USD|20 year</v>
      </c>
    </row>
    <row r="1011" spans="3:7" hidden="1" outlineLevel="1" x14ac:dyDescent="0.25">
      <c r="C1011" s="21" t="s">
        <v>33</v>
      </c>
      <c r="D1011" s="19">
        <f>SUMIFS(Sensitivities!$E$8:$E$1023,Sensitivities!$D$8:$D$1023,Delta_GIRR!$D$24,Sensitivities!$C$8:$C$1023,Delta_GIRR!G1011)</f>
        <v>0</v>
      </c>
      <c r="E1011" s="19"/>
      <c r="F1011" s="19"/>
      <c r="G1011" s="19" t="str">
        <f>C1011 &amp; ".Delta|GIRR|" &amp; C556 &amp; "|" &amp; C982</f>
        <v>FXF811380623.Delta|GIRR|USD|20 year</v>
      </c>
    </row>
    <row r="1012" spans="3:7" hidden="1" outlineLevel="1" x14ac:dyDescent="0.25">
      <c r="C1012" s="21" t="s">
        <v>34</v>
      </c>
      <c r="D1012" s="19">
        <f>SUMIFS(Sensitivities!$E$8:$E$1023,Sensitivities!$D$8:$D$1023,Delta_GIRR!$D$24,Sensitivities!$C$8:$C$1023,Delta_GIRR!G1012)</f>
        <v>0</v>
      </c>
      <c r="E1012" s="19"/>
      <c r="F1012" s="19"/>
      <c r="G1012" s="19" t="str">
        <f>C1012 &amp; ".Delta|GIRR|" &amp; C556 &amp; "|" &amp; C982</f>
        <v>FXF313102980.Delta|GIRR|USD|20 year</v>
      </c>
    </row>
    <row r="1013" spans="3:7" hidden="1" outlineLevel="1" x14ac:dyDescent="0.25">
      <c r="C1013" s="21" t="s">
        <v>35</v>
      </c>
      <c r="D1013" s="19">
        <f>SUMIFS(Sensitivities!$E$8:$E$1023,Sensitivities!$D$8:$D$1023,Delta_GIRR!$D$24,Sensitivities!$C$8:$C$1023,Delta_GIRR!G1013)</f>
        <v>0</v>
      </c>
      <c r="E1013" s="19"/>
      <c r="F1013" s="19"/>
      <c r="G1013" s="19" t="str">
        <f>C1013 &amp; ".Delta|GIRR|" &amp; C556 &amp; "|" &amp; C982</f>
        <v>FXF168255439.Delta|GIRR|USD|20 year</v>
      </c>
    </row>
    <row r="1014" spans="3:7" hidden="1" outlineLevel="1" x14ac:dyDescent="0.25">
      <c r="C1014" s="21" t="s">
        <v>36</v>
      </c>
      <c r="D1014" s="19">
        <f>SUMIFS(Sensitivities!$E$8:$E$1023,Sensitivities!$D$8:$D$1023,Delta_GIRR!$D$24,Sensitivities!$C$8:$C$1023,Delta_GIRR!G1014)</f>
        <v>0</v>
      </c>
      <c r="E1014" s="19"/>
      <c r="F1014" s="19"/>
      <c r="G1014" s="19" t="str">
        <f>C1014 &amp; ".Delta|GIRR|" &amp; C556 &amp; "|" &amp; C982</f>
        <v>FXF177155290.Delta|GIRR|USD|20 year</v>
      </c>
    </row>
    <row r="1015" spans="3:7" hidden="1" outlineLevel="1" x14ac:dyDescent="0.25">
      <c r="C1015" s="21" t="s">
        <v>37</v>
      </c>
      <c r="D1015" s="19">
        <f>SUMIFS(Sensitivities!$E$8:$E$1023,Sensitivities!$D$8:$D$1023,Delta_GIRR!$D$24,Sensitivities!$C$8:$C$1023,Delta_GIRR!G1015)</f>
        <v>0</v>
      </c>
      <c r="E1015" s="19"/>
      <c r="F1015" s="19"/>
      <c r="G1015" s="19" t="str">
        <f>C1015 &amp; ".Delta|GIRR|" &amp; C556 &amp; "|" &amp; C982</f>
        <v>FXF598460264.Delta|GIRR|USD|20 year</v>
      </c>
    </row>
    <row r="1016" spans="3:7" hidden="1" outlineLevel="1" x14ac:dyDescent="0.25">
      <c r="C1016" s="21" t="s">
        <v>38</v>
      </c>
      <c r="D1016" s="19">
        <f>SUMIFS(Sensitivities!$E$8:$E$1023,Sensitivities!$D$8:$D$1023,Delta_GIRR!$D$24,Sensitivities!$C$8:$C$1023,Delta_GIRR!G1016)</f>
        <v>0</v>
      </c>
      <c r="E1016" s="19"/>
      <c r="F1016" s="19"/>
      <c r="G1016" s="19" t="str">
        <f>C1016 &amp; ".Delta|GIRR|" &amp; C556 &amp; "|" &amp; C982</f>
        <v>FXO271821100.Delta|GIRR|USD|20 year</v>
      </c>
    </row>
    <row r="1017" spans="3:7" hidden="1" outlineLevel="1" x14ac:dyDescent="0.25">
      <c r="C1017" s="21" t="s">
        <v>40</v>
      </c>
      <c r="D1017" s="19">
        <f>SUMIFS(Sensitivities!$E$8:$E$1023,Sensitivities!$D$8:$D$1023,Delta_GIRR!$D$24,Sensitivities!$C$8:$C$1023,Delta_GIRR!G1017)</f>
        <v>0</v>
      </c>
      <c r="E1017" s="19"/>
      <c r="F1017" s="19"/>
      <c r="G1017" s="19" t="str">
        <f>C1017 &amp; ".Delta|GIRR|" &amp; C556 &amp; "|" &amp; C982</f>
        <v>FXO136170122.Delta|GIRR|USD|20 year</v>
      </c>
    </row>
    <row r="1018" spans="3:7" hidden="1" outlineLevel="1" x14ac:dyDescent="0.25">
      <c r="C1018" s="21" t="s">
        <v>1139</v>
      </c>
      <c r="D1018" s="19">
        <f>SUMIFS(Sensitivities!$E$8:$E$1023,Sensitivities!$D$8:$D$1023,Delta_GIRR!$D$24,Sensitivities!$C$8:$C$1023,Delta_GIRR!G1018)</f>
        <v>-1.6734702512621899E-8</v>
      </c>
      <c r="E1018" s="19"/>
      <c r="F1018" s="19"/>
      <c r="G1018" s="19" t="str">
        <f>C1018 &amp; ".Delta|GIRR|" &amp; C556 &amp; "|" &amp; C982</f>
        <v>FXO623149061.Delta|GIRR|USD|20 year</v>
      </c>
    </row>
    <row r="1019" spans="3:7" hidden="1" outlineLevel="1" x14ac:dyDescent="0.25">
      <c r="C1019" s="21" t="s">
        <v>41</v>
      </c>
      <c r="D1019" s="19">
        <f>SUMIFS(Sensitivities!$E$8:$E$1023,Sensitivities!$D$8:$D$1023,Delta_GIRR!$D$24,Sensitivities!$C$8:$C$1023,Delta_GIRR!G1019)</f>
        <v>0</v>
      </c>
      <c r="E1019" s="19"/>
      <c r="F1019" s="19"/>
      <c r="G1019" s="19" t="str">
        <f>C1019 &amp; ".Delta|GIRR|" &amp; C556 &amp; "|" &amp; C982</f>
        <v>FXO676548755.Delta|GIRR|USD|20 year</v>
      </c>
    </row>
    <row r="1020" spans="3:7" hidden="1" outlineLevel="1" x14ac:dyDescent="0.25">
      <c r="C1020" s="21" t="s">
        <v>42</v>
      </c>
      <c r="D1020" s="19">
        <f>SUMIFS(Sensitivities!$E$8:$E$1023,Sensitivities!$D$8:$D$1023,Delta_GIRR!$D$24,Sensitivities!$C$8:$C$1023,Delta_GIRR!G1020)</f>
        <v>0</v>
      </c>
      <c r="E1020" s="19"/>
      <c r="F1020" s="19"/>
      <c r="G1020" s="19" t="str">
        <f>C1020 &amp; ".Delta|GIRR|" &amp; C556 &amp; "|" &amp; C982</f>
        <v>FXO403688438.Delta|GIRR|USD|20 year</v>
      </c>
    </row>
    <row r="1021" spans="3:7" hidden="1" outlineLevel="1" x14ac:dyDescent="0.25">
      <c r="C1021" s="21" t="s">
        <v>43</v>
      </c>
      <c r="D1021" s="19">
        <f>SUMIFS(Sensitivities!$E$8:$E$1023,Sensitivities!$D$8:$D$1023,Delta_GIRR!$D$24,Sensitivities!$C$8:$C$1023,Delta_GIRR!G1021)</f>
        <v>0</v>
      </c>
      <c r="E1021" s="19"/>
      <c r="F1021" s="19"/>
      <c r="G1021" s="19" t="str">
        <f>C1021 &amp; ".Delta|GIRR|" &amp; C556 &amp; "|" &amp; C982</f>
        <v>FXO302436425.Delta|GIRR|USD|20 year</v>
      </c>
    </row>
    <row r="1022" spans="3:7" hidden="1" outlineLevel="1" x14ac:dyDescent="0.25">
      <c r="C1022" s="21" t="s">
        <v>44</v>
      </c>
      <c r="D1022" s="19">
        <f>SUMIFS(Sensitivities!$E$8:$E$1023,Sensitivities!$D$8:$D$1023,Delta_GIRR!$D$24,Sensitivities!$C$8:$C$1023,Delta_GIRR!G1022)</f>
        <v>0</v>
      </c>
      <c r="E1022" s="19"/>
      <c r="F1022" s="19"/>
      <c r="G1022" s="19" t="str">
        <f>C1022 &amp; ".Delta|GIRR|" &amp; C556 &amp; "|" &amp; C982</f>
        <v>FXO920656386.Delta|GIRR|USD|20 year</v>
      </c>
    </row>
    <row r="1023" spans="3:7" hidden="1" outlineLevel="1" x14ac:dyDescent="0.25">
      <c r="C1023" s="21" t="s">
        <v>45</v>
      </c>
      <c r="D1023" s="19">
        <f>SUMIFS(Sensitivities!$E$8:$E$1023,Sensitivities!$D$8:$D$1023,Delta_GIRR!$D$24,Sensitivities!$C$8:$C$1023,Delta_GIRR!G1023)</f>
        <v>0</v>
      </c>
      <c r="E1023" s="19"/>
      <c r="F1023" s="19"/>
      <c r="G1023" s="19" t="str">
        <f>C1023 &amp; ".Delta|GIRR|" &amp; C556 &amp; "|" &amp; C982</f>
        <v>FXO931276392.Delta|GIRR|USD|20 year</v>
      </c>
    </row>
    <row r="1024" spans="3:7" hidden="1" outlineLevel="1" x14ac:dyDescent="0.25">
      <c r="C1024" s="21" t="s">
        <v>46</v>
      </c>
      <c r="D1024" s="19">
        <f>SUMIFS(Sensitivities!$E$8:$E$1023,Sensitivities!$D$8:$D$1023,Delta_GIRR!$D$24,Sensitivities!$C$8:$C$1023,Delta_GIRR!G1024)</f>
        <v>-1.2068543128407299E-3</v>
      </c>
      <c r="E1024" s="19"/>
      <c r="F1024" s="19"/>
      <c r="G1024" s="19" t="str">
        <f>C1024 &amp; ".Delta|GIRR|" &amp; C556 &amp; "|" &amp; C982</f>
        <v>PRDC295207601.Delta|GIRR|USD|20 year</v>
      </c>
    </row>
    <row r="1025" spans="3:7" hidden="1" outlineLevel="1" x14ac:dyDescent="0.25">
      <c r="C1025" s="21" t="s">
        <v>48</v>
      </c>
      <c r="D1025" s="19">
        <f>SUMIFS(Sensitivities!$E$8:$E$1023,Sensitivities!$D$8:$D$1023,Delta_GIRR!$D$24,Sensitivities!$C$8:$C$1023,Delta_GIRR!G1025)</f>
        <v>-275.193577888422</v>
      </c>
      <c r="E1025" s="19"/>
      <c r="F1025" s="19"/>
      <c r="G1025" s="19" t="str">
        <f>C1025 &amp; ".Delta|GIRR|" &amp; C556 &amp; "|" &amp; C982</f>
        <v>PRDC172891670.Delta|GIRR|USD|20 year</v>
      </c>
    </row>
    <row r="1026" spans="3:7" hidden="1" outlineLevel="1" x14ac:dyDescent="0.25">
      <c r="C1026" s="21" t="s">
        <v>49</v>
      </c>
      <c r="D1026" s="19">
        <f>SUMIFS(Sensitivities!$E$8:$E$1023,Sensitivities!$D$8:$D$1023,Delta_GIRR!$D$24,Sensitivities!$C$8:$C$1023,Delta_GIRR!G1026)</f>
        <v>0</v>
      </c>
      <c r="E1026" s="19"/>
      <c r="F1026" s="19"/>
      <c r="G1026" s="19" t="str">
        <f>C1026 &amp; ".Delta|GIRR|" &amp; C556 &amp; "|" &amp; C982</f>
        <v>PRDC666969162.Delta|GIRR|USD|20 year</v>
      </c>
    </row>
    <row r="1027" spans="3:7" hidden="1" outlineLevel="1" x14ac:dyDescent="0.25">
      <c r="C1027" s="21" t="s">
        <v>50</v>
      </c>
      <c r="D1027" s="19">
        <f>SUMIFS(Sensitivities!$E$8:$E$1023,Sensitivities!$D$8:$D$1023,Delta_GIRR!$D$24,Sensitivities!$C$8:$C$1023,Delta_GIRR!G1027)</f>
        <v>-147.68967248383001</v>
      </c>
      <c r="E1027" s="19"/>
      <c r="F1027" s="19"/>
      <c r="G1027" s="19" t="str">
        <f>C1027 &amp; ".Delta|GIRR|" &amp; C556 &amp; "|" &amp; C982</f>
        <v>PRDC591610726.Delta|GIRR|USD|20 year</v>
      </c>
    </row>
    <row r="1028" spans="3:7" hidden="1" outlineLevel="1" x14ac:dyDescent="0.25">
      <c r="C1028" s="21" t="s">
        <v>51</v>
      </c>
      <c r="D1028" s="19">
        <f>SUMIFS(Sensitivities!$E$8:$E$1023,Sensitivities!$D$8:$D$1023,Delta_GIRR!$D$24,Sensitivities!$C$8:$C$1023,Delta_GIRR!G1028)</f>
        <v>-50.484789299480298</v>
      </c>
      <c r="E1028" s="19"/>
      <c r="F1028" s="19"/>
      <c r="G1028" s="19" t="str">
        <f>C1028 &amp; ".Delta|GIRR|" &amp; C556 &amp; "|" &amp; C982</f>
        <v>PRDC213021841.Delta|GIRR|USD|20 year</v>
      </c>
    </row>
    <row r="1029" spans="3:7" hidden="1" outlineLevel="1" x14ac:dyDescent="0.25">
      <c r="C1029" s="21" t="s">
        <v>52</v>
      </c>
      <c r="D1029" s="19">
        <f>SUMIFS(Sensitivities!$E$8:$E$1023,Sensitivities!$D$8:$D$1023,Delta_GIRR!$D$24,Sensitivities!$C$8:$C$1023,Delta_GIRR!G1029)</f>
        <v>0</v>
      </c>
      <c r="E1029" s="19"/>
      <c r="F1029" s="19"/>
      <c r="G1029" s="19" t="str">
        <f>C1029 &amp; ".Delta|GIRR|" &amp; C556 &amp; "|" &amp; C982</f>
        <v>RA211261264.Delta|GIRR|USD|20 year</v>
      </c>
    </row>
    <row r="1030" spans="3:7" hidden="1" outlineLevel="1" x14ac:dyDescent="0.25">
      <c r="C1030" s="21" t="s">
        <v>54</v>
      </c>
      <c r="D1030" s="19">
        <f>SUMIFS(Sensitivities!$E$8:$E$1023,Sensitivities!$D$8:$D$1023,Delta_GIRR!$D$24,Sensitivities!$C$8:$C$1023,Delta_GIRR!G1030)</f>
        <v>0</v>
      </c>
      <c r="E1030" s="19"/>
      <c r="F1030" s="19"/>
      <c r="G1030" s="19" t="str">
        <f>C1030 &amp; ".Delta|GIRR|" &amp; C556 &amp; "|" &amp; C982</f>
        <v>RA511169792.Delta|GIRR|USD|20 year</v>
      </c>
    </row>
    <row r="1031" spans="3:7" hidden="1" outlineLevel="1" x14ac:dyDescent="0.25">
      <c r="C1031" s="21" t="s">
        <v>1143</v>
      </c>
      <c r="D1031" s="19">
        <f>SUMIFS(Sensitivities!$E$8:$E$1023,Sensitivities!$D$8:$D$1023,Delta_GIRR!$D$24,Sensitivities!$C$8:$C$1023,Delta_GIRR!G1031)</f>
        <v>5.8874138630926602E-5</v>
      </c>
      <c r="E1031" s="19"/>
      <c r="F1031" s="19"/>
      <c r="G1031" s="19" t="str">
        <f>C1031 &amp; ".Delta|GIRR|" &amp; C556 &amp; "|" &amp; C982</f>
        <v>RA844378540.Delta|GIRR|USD|20 year</v>
      </c>
    </row>
    <row r="1032" spans="3:7" hidden="1" outlineLevel="1" x14ac:dyDescent="0.25">
      <c r="C1032" s="21" t="s">
        <v>55</v>
      </c>
      <c r="D1032" s="19">
        <f>SUMIFS(Sensitivities!$E$8:$E$1023,Sensitivities!$D$8:$D$1023,Delta_GIRR!$D$24,Sensitivities!$C$8:$C$1023,Delta_GIRR!G1032)</f>
        <v>0</v>
      </c>
      <c r="E1032" s="19"/>
      <c r="F1032" s="19"/>
      <c r="G1032" s="19" t="str">
        <f>C1032 &amp; ".Delta|GIRR|" &amp; C556 &amp; "|" &amp; C982</f>
        <v>RA488554347.Delta|GIRR|USD|20 year</v>
      </c>
    </row>
    <row r="1033" spans="3:7" hidden="1" outlineLevel="1" x14ac:dyDescent="0.25">
      <c r="C1033" s="21" t="s">
        <v>56</v>
      </c>
      <c r="D1033" s="19">
        <f>SUMIFS(Sensitivities!$E$8:$E$1023,Sensitivities!$D$8:$D$1023,Delta_GIRR!$D$24,Sensitivities!$C$8:$C$1023,Delta_GIRR!G1033)</f>
        <v>-0.68601721231971202</v>
      </c>
      <c r="E1033" s="19"/>
      <c r="F1033" s="19"/>
      <c r="G1033" s="19" t="str">
        <f>C1033 &amp; ".Delta|GIRR|" &amp; C556 &amp; "|" &amp; C982</f>
        <v>RA899728209.Delta|GIRR|USD|20 year</v>
      </c>
    </row>
    <row r="1034" spans="3:7" hidden="1" outlineLevel="1" x14ac:dyDescent="0.25"/>
    <row r="1035" spans="3:7" collapsed="1" x14ac:dyDescent="0.25">
      <c r="C1035" s="106" t="s">
        <v>1137</v>
      </c>
      <c r="D1035" s="102">
        <f>SUM(D1037:D1086)</f>
        <v>-588.7172822591092</v>
      </c>
      <c r="E1035" s="103">
        <f>VLOOKUP(C1035,$G$10:$H$19,2,FALSE)</f>
        <v>7.7781745930520221E-3</v>
      </c>
      <c r="F1035" s="105">
        <f>D1035*E1035</f>
        <v>-4.5791458073584392</v>
      </c>
    </row>
    <row r="1036" spans="3:7" hidden="1" outlineLevel="1" x14ac:dyDescent="0.25">
      <c r="C1036" s="40" t="s">
        <v>1138</v>
      </c>
      <c r="D1036" s="101" t="s">
        <v>116</v>
      </c>
      <c r="E1036" s="101" t="s">
        <v>66</v>
      </c>
      <c r="F1036" s="101" t="s">
        <v>68</v>
      </c>
      <c r="G1036" s="39" t="s">
        <v>57</v>
      </c>
    </row>
    <row r="1037" spans="3:7" hidden="1" outlineLevel="1" x14ac:dyDescent="0.25">
      <c r="C1037" s="42" t="s">
        <v>3</v>
      </c>
      <c r="D1037" s="38">
        <f>SUMIFS(Sensitivities!$E$8:$E$1023,Sensitivities!$D$8:$D$1023,Delta_GIRR!$D$24,Sensitivities!$C$8:$C$1023,Delta_GIRR!G1037)</f>
        <v>0</v>
      </c>
      <c r="E1037" s="38"/>
      <c r="F1037" s="38"/>
      <c r="G1037" s="38" t="str">
        <f>C1037 &amp; ".Delta|GIRR|" &amp; C556 &amp; "|" &amp; C1035</f>
        <v>FRA791220419.Delta|GIRR|USD|30 year</v>
      </c>
    </row>
    <row r="1038" spans="3:7" hidden="1" outlineLevel="1" x14ac:dyDescent="0.25">
      <c r="C1038" s="21" t="s">
        <v>5</v>
      </c>
      <c r="D1038" s="19">
        <f>SUMIFS(Sensitivities!$E$8:$E$1023,Sensitivities!$D$8:$D$1023,Delta_GIRR!$D$24,Sensitivities!$C$8:$C$1023,Delta_GIRR!G1038)</f>
        <v>0</v>
      </c>
      <c r="E1038" s="19"/>
      <c r="F1038" s="19"/>
      <c r="G1038" s="19" t="str">
        <f>C1038 &amp; ".Delta|GIRR|" &amp; C556 &amp; "|" &amp; C1035</f>
        <v>FRA983936126.Delta|GIRR|USD|30 year</v>
      </c>
    </row>
    <row r="1039" spans="3:7" hidden="1" outlineLevel="1" x14ac:dyDescent="0.25">
      <c r="C1039" s="21" t="s">
        <v>6</v>
      </c>
      <c r="D1039" s="19">
        <f>SUMIFS(Sensitivities!$E$8:$E$1023,Sensitivities!$D$8:$D$1023,Delta_GIRR!$D$24,Sensitivities!$C$8:$C$1023,Delta_GIRR!G1039)</f>
        <v>0</v>
      </c>
      <c r="E1039" s="19"/>
      <c r="F1039" s="19"/>
      <c r="G1039" s="19" t="str">
        <f>C1039 &amp; ".Delta|GIRR|" &amp; C556 &amp; "|" &amp; C1035</f>
        <v>FRA592133890.Delta|GIRR|USD|30 year</v>
      </c>
    </row>
    <row r="1040" spans="3:7" hidden="1" outlineLevel="1" x14ac:dyDescent="0.25">
      <c r="C1040" s="21" t="s">
        <v>7</v>
      </c>
      <c r="D1040" s="19">
        <f>SUMIFS(Sensitivities!$E$8:$E$1023,Sensitivities!$D$8:$D$1023,Delta_GIRR!$D$24,Sensitivities!$C$8:$C$1023,Delta_GIRR!G1040)</f>
        <v>0</v>
      </c>
      <c r="E1040" s="19"/>
      <c r="F1040" s="19"/>
      <c r="G1040" s="19" t="str">
        <f>C1040 &amp; ".Delta|GIRR|" &amp; C556 &amp; "|" &amp; C1035</f>
        <v>FRA554616290.Delta|GIRR|USD|30 year</v>
      </c>
    </row>
    <row r="1041" spans="3:7" hidden="1" outlineLevel="1" x14ac:dyDescent="0.25">
      <c r="C1041" s="21" t="s">
        <v>8</v>
      </c>
      <c r="D1041" s="19">
        <f>SUMIFS(Sensitivities!$E$8:$E$1023,Sensitivities!$D$8:$D$1023,Delta_GIRR!$D$24,Sensitivities!$C$8:$C$1023,Delta_GIRR!G1041)</f>
        <v>0</v>
      </c>
      <c r="E1041" s="19"/>
      <c r="F1041" s="19"/>
      <c r="G1041" s="19" t="str">
        <f>C1041 &amp; ".Delta|GIRR|" &amp; C556 &amp; "|" &amp; C1035</f>
        <v>FRA822851518.Delta|GIRR|USD|30 year</v>
      </c>
    </row>
    <row r="1042" spans="3:7" hidden="1" outlineLevel="1" x14ac:dyDescent="0.25">
      <c r="C1042" s="21" t="s">
        <v>1140</v>
      </c>
      <c r="D1042" s="19">
        <f>SUMIFS(Sensitivities!$E$8:$E$1023,Sensitivities!$D$8:$D$1023,Delta_GIRR!$D$24,Sensitivities!$C$8:$C$1023,Delta_GIRR!G1042)</f>
        <v>0</v>
      </c>
      <c r="E1042" s="19"/>
      <c r="F1042" s="19"/>
      <c r="G1042" s="19" t="str">
        <f>C1042 &amp; ".Delta|GIRR|" &amp; C556 &amp; "|" &amp; C1035</f>
        <v>FRA101797833.Delta|GIRR|USD|30 year</v>
      </c>
    </row>
    <row r="1043" spans="3:7" hidden="1" outlineLevel="1" x14ac:dyDescent="0.25">
      <c r="C1043" s="21" t="s">
        <v>9</v>
      </c>
      <c r="D1043" s="19">
        <f>SUMIFS(Sensitivities!$E$8:$E$1023,Sensitivities!$D$8:$D$1023,Delta_GIRR!$D$24,Sensitivities!$C$8:$C$1023,Delta_GIRR!G1043)</f>
        <v>0</v>
      </c>
      <c r="E1043" s="19"/>
      <c r="F1043" s="19"/>
      <c r="G1043" s="19" t="str">
        <f>C1043 &amp; ".Delta|GIRR|" &amp; C556 &amp; "|" &amp; C1035</f>
        <v>IRS190841856.Delta|GIRR|USD|30 year</v>
      </c>
    </row>
    <row r="1044" spans="3:7" hidden="1" outlineLevel="1" x14ac:dyDescent="0.25">
      <c r="C1044" s="21" t="s">
        <v>11</v>
      </c>
      <c r="D1044" s="19">
        <f>SUMIFS(Sensitivities!$E$8:$E$1023,Sensitivities!$D$8:$D$1023,Delta_GIRR!$D$24,Sensitivities!$C$8:$C$1023,Delta_GIRR!G1044)</f>
        <v>0</v>
      </c>
      <c r="E1044" s="19"/>
      <c r="F1044" s="19"/>
      <c r="G1044" s="19" t="str">
        <f>C1044 &amp; ".Delta|GIRR|" &amp; C556 &amp; "|" &amp; C1035</f>
        <v>IRS399330126.Delta|GIRR|USD|30 year</v>
      </c>
    </row>
    <row r="1045" spans="3:7" hidden="1" outlineLevel="1" x14ac:dyDescent="0.25">
      <c r="C1045" s="21" t="s">
        <v>12</v>
      </c>
      <c r="D1045" s="19">
        <f>SUMIFS(Sensitivities!$E$8:$E$1023,Sensitivities!$D$8:$D$1023,Delta_GIRR!$D$24,Sensitivities!$C$8:$C$1023,Delta_GIRR!G1045)</f>
        <v>0</v>
      </c>
      <c r="E1045" s="19"/>
      <c r="F1045" s="19"/>
      <c r="G1045" s="19" t="str">
        <f>C1045 &amp; ".Delta|GIRR|" &amp; C556 &amp; "|" &amp; C1035</f>
        <v>IRS233250637.Delta|GIRR|USD|30 year</v>
      </c>
    </row>
    <row r="1046" spans="3:7" hidden="1" outlineLevel="1" x14ac:dyDescent="0.25">
      <c r="C1046" s="21" t="s">
        <v>13</v>
      </c>
      <c r="D1046" s="19">
        <f>SUMIFS(Sensitivities!$E$8:$E$1023,Sensitivities!$D$8:$D$1023,Delta_GIRR!$D$24,Sensitivities!$C$8:$C$1023,Delta_GIRR!G1046)</f>
        <v>-4.5474735088646399E-11</v>
      </c>
      <c r="E1046" s="19"/>
      <c r="F1046" s="19"/>
      <c r="G1046" s="19" t="str">
        <f>C1046 &amp; ".Delta|GIRR|" &amp; C556 &amp; "|" &amp; C1035</f>
        <v>CS768096133.Delta|GIRR|USD|30 year</v>
      </c>
    </row>
    <row r="1047" spans="3:7" hidden="1" outlineLevel="1" x14ac:dyDescent="0.25">
      <c r="C1047" s="21" t="s">
        <v>15</v>
      </c>
      <c r="D1047" s="19">
        <f>SUMIFS(Sensitivities!$E$8:$E$1023,Sensitivities!$D$8:$D$1023,Delta_GIRR!$D$24,Sensitivities!$C$8:$C$1023,Delta_GIRR!G1047)</f>
        <v>-7.27595761418343E-10</v>
      </c>
      <c r="E1047" s="19"/>
      <c r="F1047" s="19"/>
      <c r="G1047" s="19" t="str">
        <f>C1047 &amp; ".Delta|GIRR|" &amp; C556 &amp; "|" &amp; C1035</f>
        <v>CS561670611.Delta|GIRR|USD|30 year</v>
      </c>
    </row>
    <row r="1048" spans="3:7" hidden="1" outlineLevel="1" x14ac:dyDescent="0.25">
      <c r="C1048" s="21" t="s">
        <v>16</v>
      </c>
      <c r="D1048" s="19">
        <f>SUMIFS(Sensitivities!$E$8:$E$1023,Sensitivities!$D$8:$D$1023,Delta_GIRR!$D$24,Sensitivities!$C$8:$C$1023,Delta_GIRR!G1048)</f>
        <v>-1.81898940354586E-9</v>
      </c>
      <c r="E1048" s="19"/>
      <c r="F1048" s="19"/>
      <c r="G1048" s="19" t="str">
        <f>C1048 &amp; ".Delta|GIRR|" &amp; C556 &amp; "|" &amp; C1035</f>
        <v>CS931854092.Delta|GIRR|USD|30 year</v>
      </c>
    </row>
    <row r="1049" spans="3:7" hidden="1" outlineLevel="1" x14ac:dyDescent="0.25">
      <c r="C1049" s="21" t="s">
        <v>17</v>
      </c>
      <c r="D1049" s="19">
        <f>SUMIFS(Sensitivities!$E$8:$E$1023,Sensitivities!$D$8:$D$1023,Delta_GIRR!$D$24,Sensitivities!$C$8:$C$1023,Delta_GIRR!G1049)</f>
        <v>0</v>
      </c>
      <c r="E1049" s="19"/>
      <c r="F1049" s="19"/>
      <c r="G1049" s="19" t="str">
        <f>C1049 &amp; ".Delta|GIRR|" &amp; C556 &amp; "|" &amp; C1035</f>
        <v>IRS307262619.Delta|GIRR|USD|30 year</v>
      </c>
    </row>
    <row r="1050" spans="3:7" hidden="1" outlineLevel="1" x14ac:dyDescent="0.25">
      <c r="C1050" s="21" t="s">
        <v>18</v>
      </c>
      <c r="D1050" s="19">
        <f>SUMIFS(Sensitivities!$E$8:$E$1023,Sensitivities!$D$8:$D$1023,Delta_GIRR!$D$24,Sensitivities!$C$8:$C$1023,Delta_GIRR!G1050)</f>
        <v>0</v>
      </c>
      <c r="E1050" s="19"/>
      <c r="F1050" s="19"/>
      <c r="G1050" s="19" t="str">
        <f>C1050 &amp; ".Delta|GIRR|" &amp; C556 &amp; "|" &amp; C1035</f>
        <v>IRS686490893.Delta|GIRR|USD|30 year</v>
      </c>
    </row>
    <row r="1051" spans="3:7" hidden="1" outlineLevel="1" x14ac:dyDescent="0.25">
      <c r="C1051" s="21" t="s">
        <v>19</v>
      </c>
      <c r="D1051" s="19">
        <f>SUMIFS(Sensitivities!$E$8:$E$1023,Sensitivities!$D$8:$D$1023,Delta_GIRR!$D$24,Sensitivities!$C$8:$C$1023,Delta_GIRR!G1051)</f>
        <v>0</v>
      </c>
      <c r="E1051" s="19"/>
      <c r="F1051" s="19"/>
      <c r="G1051" s="19" t="str">
        <f>C1051 &amp; ".Delta|GIRR|" &amp; C556 &amp; "|" &amp; C1035</f>
        <v>IRS682313805.Delta|GIRR|USD|30 year</v>
      </c>
    </row>
    <row r="1052" spans="3:7" hidden="1" outlineLevel="1" x14ac:dyDescent="0.25">
      <c r="C1052" s="21" t="s">
        <v>20</v>
      </c>
      <c r="D1052" s="19">
        <f>SUMIFS(Sensitivities!$E$8:$E$1023,Sensitivities!$D$8:$D$1023,Delta_GIRR!$D$24,Sensitivities!$C$8:$C$1023,Delta_GIRR!G1052)</f>
        <v>0</v>
      </c>
      <c r="E1052" s="19"/>
      <c r="F1052" s="19"/>
      <c r="G1052" s="19" t="str">
        <f>C1052 &amp; ".Delta|GIRR|" &amp; C556 &amp; "|" &amp; C1035</f>
        <v>IRS545554400.Delta|GIRR|USD|30 year</v>
      </c>
    </row>
    <row r="1053" spans="3:7" hidden="1" outlineLevel="1" x14ac:dyDescent="0.25">
      <c r="C1053" s="21" t="s">
        <v>21</v>
      </c>
      <c r="D1053" s="19">
        <f>SUMIFS(Sensitivities!$E$8:$E$1023,Sensitivities!$D$8:$D$1023,Delta_GIRR!$D$24,Sensitivities!$C$8:$C$1023,Delta_GIRR!G1053)</f>
        <v>-1.60753188538365E-8</v>
      </c>
      <c r="E1053" s="19"/>
      <c r="F1053" s="19"/>
      <c r="G1053" s="19" t="str">
        <f>C1053 &amp; ".Delta|GIRR|" &amp; C556 &amp; "|" &amp; C1035</f>
        <v>CS821810096.Delta|GIRR|USD|30 year</v>
      </c>
    </row>
    <row r="1054" spans="3:7" hidden="1" outlineLevel="1" x14ac:dyDescent="0.25">
      <c r="C1054" s="21" t="s">
        <v>22</v>
      </c>
      <c r="D1054" s="19">
        <f>SUMIFS(Sensitivities!$E$8:$E$1023,Sensitivities!$D$8:$D$1023,Delta_GIRR!$D$24,Sensitivities!$C$8:$C$1023,Delta_GIRR!G1054)</f>
        <v>1.41457174904644</v>
      </c>
      <c r="E1054" s="19"/>
      <c r="F1054" s="19"/>
      <c r="G1054" s="19" t="str">
        <f>C1054 &amp; ".Delta|GIRR|" &amp; C556 &amp; "|" &amp; C1035</f>
        <v>CF832287444.Delta|GIRR|USD|30 year</v>
      </c>
    </row>
    <row r="1055" spans="3:7" hidden="1" outlineLevel="1" x14ac:dyDescent="0.25">
      <c r="C1055" s="21" t="s">
        <v>1141</v>
      </c>
      <c r="D1055" s="19">
        <f>SUMIFS(Sensitivities!$E$8:$E$1023,Sensitivities!$D$8:$D$1023,Delta_GIRR!$D$24,Sensitivities!$C$8:$C$1023,Delta_GIRR!G1055)</f>
        <v>12.171417635909201</v>
      </c>
      <c r="E1055" s="19"/>
      <c r="F1055" s="19"/>
      <c r="G1055" s="19" t="str">
        <f>C1055 &amp; ".Delta|GIRR|" &amp; C556 &amp; "|" &amp; C1035</f>
        <v>CF505971413.Delta|GIRR|USD|30 year</v>
      </c>
    </row>
    <row r="1056" spans="3:7" hidden="1" outlineLevel="1" x14ac:dyDescent="0.25">
      <c r="C1056" s="21" t="s">
        <v>24</v>
      </c>
      <c r="D1056" s="19">
        <f>SUMIFS(Sensitivities!$E$8:$E$1023,Sensitivities!$D$8:$D$1023,Delta_GIRR!$D$24,Sensitivities!$C$8:$C$1023,Delta_GIRR!G1056)</f>
        <v>0</v>
      </c>
      <c r="E1056" s="19"/>
      <c r="F1056" s="19"/>
      <c r="G1056" s="19" t="str">
        <f>C1056 &amp; ".Delta|GIRR|" &amp; C556 &amp; "|" &amp; C1035</f>
        <v>CF670766805.Delta|GIRR|USD|30 year</v>
      </c>
    </row>
    <row r="1057" spans="3:7" hidden="1" outlineLevel="1" x14ac:dyDescent="0.25">
      <c r="C1057" s="21" t="s">
        <v>25</v>
      </c>
      <c r="D1057" s="19">
        <f>SUMIFS(Sensitivities!$E$8:$E$1023,Sensitivities!$D$8:$D$1023,Delta_GIRR!$D$24,Sensitivities!$C$8:$C$1023,Delta_GIRR!G1057)</f>
        <v>0</v>
      </c>
      <c r="E1057" s="19"/>
      <c r="F1057" s="19"/>
      <c r="G1057" s="19" t="str">
        <f>C1057 &amp; ".Delta|GIRR|" &amp; C556 &amp; "|" &amp; C1035</f>
        <v>CF558972956.Delta|GIRR|USD|30 year</v>
      </c>
    </row>
    <row r="1058" spans="3:7" hidden="1" outlineLevel="1" x14ac:dyDescent="0.25">
      <c r="C1058" s="21" t="s">
        <v>26</v>
      </c>
      <c r="D1058" s="19">
        <f>SUMIFS(Sensitivities!$E$8:$E$1023,Sensitivities!$D$8:$D$1023,Delta_GIRR!$D$24,Sensitivities!$C$8:$C$1023,Delta_GIRR!G1058)</f>
        <v>2.1286388854605298</v>
      </c>
      <c r="E1058" s="19"/>
      <c r="F1058" s="19"/>
      <c r="G1058" s="19" t="str">
        <f>C1058 &amp; ".Delta|GIRR|" &amp; C556 &amp; "|" &amp; C1035</f>
        <v>CF994071627.Delta|GIRR|USD|30 year</v>
      </c>
    </row>
    <row r="1059" spans="3:7" hidden="1" outlineLevel="1" x14ac:dyDescent="0.25">
      <c r="C1059" s="21" t="s">
        <v>27</v>
      </c>
      <c r="D1059" s="19">
        <f>SUMIFS(Sensitivities!$E$8:$E$1023,Sensitivities!$D$8:$D$1023,Delta_GIRR!$D$24,Sensitivities!$C$8:$C$1023,Delta_GIRR!G1059)</f>
        <v>0</v>
      </c>
      <c r="E1059" s="19"/>
      <c r="F1059" s="19"/>
      <c r="G1059" s="19" t="str">
        <f>C1059 &amp; ".Delta|GIRR|" &amp; C556 &amp; "|" &amp; C1035</f>
        <v>CF546911893.Delta|GIRR|USD|30 year</v>
      </c>
    </row>
    <row r="1060" spans="3:7" hidden="1" outlineLevel="1" x14ac:dyDescent="0.25">
      <c r="C1060" s="21" t="s">
        <v>28</v>
      </c>
      <c r="D1060" s="19">
        <f>SUMIFS(Sensitivities!$E$8:$E$1023,Sensitivities!$D$8:$D$1023,Delta_GIRR!$D$24,Sensitivities!$C$8:$C$1023,Delta_GIRR!G1060)</f>
        <v>0</v>
      </c>
      <c r="E1060" s="19"/>
      <c r="F1060" s="19"/>
      <c r="G1060" s="19" t="str">
        <f>C1060 &amp; ".Delta|GIRR|" &amp; C556 &amp; "|" &amp; C1035</f>
        <v>CF798421943.Delta|GIRR|USD|30 year</v>
      </c>
    </row>
    <row r="1061" spans="3:7" hidden="1" outlineLevel="1" x14ac:dyDescent="0.25">
      <c r="C1061" s="21" t="s">
        <v>29</v>
      </c>
      <c r="D1061" s="19">
        <f>SUMIFS(Sensitivities!$E$8:$E$1023,Sensitivities!$D$8:$D$1023,Delta_GIRR!$D$24,Sensitivities!$C$8:$C$1023,Delta_GIRR!G1061)</f>
        <v>-130.376705629897</v>
      </c>
      <c r="E1061" s="19"/>
      <c r="F1061" s="19"/>
      <c r="G1061" s="19" t="str">
        <f>C1061 &amp; ".Delta|GIRR|" &amp; C556 &amp; "|" &amp; C1035</f>
        <v>SWN651253389.Delta|GIRR|USD|30 year</v>
      </c>
    </row>
    <row r="1062" spans="3:7" hidden="1" outlineLevel="1" x14ac:dyDescent="0.25">
      <c r="C1062" s="21" t="s">
        <v>31</v>
      </c>
      <c r="D1062" s="19">
        <f>SUMIFS(Sensitivities!$E$8:$E$1023,Sensitivities!$D$8:$D$1023,Delta_GIRR!$D$24,Sensitivities!$C$8:$C$1023,Delta_GIRR!G1062)</f>
        <v>0</v>
      </c>
      <c r="E1062" s="19"/>
      <c r="F1062" s="19"/>
      <c r="G1062" s="19" t="str">
        <f>C1062 &amp; ".Delta|GIRR|" &amp; C556 &amp; "|" &amp; C1035</f>
        <v>FXF690057364.Delta|GIRR|USD|30 year</v>
      </c>
    </row>
    <row r="1063" spans="3:7" hidden="1" outlineLevel="1" x14ac:dyDescent="0.25">
      <c r="C1063" s="21" t="s">
        <v>1142</v>
      </c>
      <c r="D1063" s="19">
        <f>SUMIFS(Sensitivities!$E$8:$E$1023,Sensitivities!$D$8:$D$1023,Delta_GIRR!$D$24,Sensitivities!$C$8:$C$1023,Delta_GIRR!G1063)</f>
        <v>0</v>
      </c>
      <c r="E1063" s="19"/>
      <c r="F1063" s="19"/>
      <c r="G1063" s="19" t="str">
        <f>C1063 &amp; ".Delta|GIRR|" &amp; C556 &amp; "|" &amp; C1035</f>
        <v>FXF276314354.Delta|GIRR|USD|30 year</v>
      </c>
    </row>
    <row r="1064" spans="3:7" hidden="1" outlineLevel="1" x14ac:dyDescent="0.25">
      <c r="C1064" s="21" t="s">
        <v>33</v>
      </c>
      <c r="D1064" s="19">
        <f>SUMIFS(Sensitivities!$E$8:$E$1023,Sensitivities!$D$8:$D$1023,Delta_GIRR!$D$24,Sensitivities!$C$8:$C$1023,Delta_GIRR!G1064)</f>
        <v>0</v>
      </c>
      <c r="E1064" s="19"/>
      <c r="F1064" s="19"/>
      <c r="G1064" s="19" t="str">
        <f>C1064 &amp; ".Delta|GIRR|" &amp; C556 &amp; "|" &amp; C1035</f>
        <v>FXF811380623.Delta|GIRR|USD|30 year</v>
      </c>
    </row>
    <row r="1065" spans="3:7" hidden="1" outlineLevel="1" x14ac:dyDescent="0.25">
      <c r="C1065" s="21" t="s">
        <v>34</v>
      </c>
      <c r="D1065" s="19">
        <f>SUMIFS(Sensitivities!$E$8:$E$1023,Sensitivities!$D$8:$D$1023,Delta_GIRR!$D$24,Sensitivities!$C$8:$C$1023,Delta_GIRR!G1065)</f>
        <v>0</v>
      </c>
      <c r="E1065" s="19"/>
      <c r="F1065" s="19"/>
      <c r="G1065" s="19" t="str">
        <f>C1065 &amp; ".Delta|GIRR|" &amp; C556 &amp; "|" &amp; C1035</f>
        <v>FXF313102980.Delta|GIRR|USD|30 year</v>
      </c>
    </row>
    <row r="1066" spans="3:7" hidden="1" outlineLevel="1" x14ac:dyDescent="0.25">
      <c r="C1066" s="21" t="s">
        <v>35</v>
      </c>
      <c r="D1066" s="19">
        <f>SUMIFS(Sensitivities!$E$8:$E$1023,Sensitivities!$D$8:$D$1023,Delta_GIRR!$D$24,Sensitivities!$C$8:$C$1023,Delta_GIRR!G1066)</f>
        <v>0</v>
      </c>
      <c r="E1066" s="19"/>
      <c r="F1066" s="19"/>
      <c r="G1066" s="19" t="str">
        <f>C1066 &amp; ".Delta|GIRR|" &amp; C556 &amp; "|" &amp; C1035</f>
        <v>FXF168255439.Delta|GIRR|USD|30 year</v>
      </c>
    </row>
    <row r="1067" spans="3:7" hidden="1" outlineLevel="1" x14ac:dyDescent="0.25">
      <c r="C1067" s="21" t="s">
        <v>36</v>
      </c>
      <c r="D1067" s="19">
        <f>SUMIFS(Sensitivities!$E$8:$E$1023,Sensitivities!$D$8:$D$1023,Delta_GIRR!$D$24,Sensitivities!$C$8:$C$1023,Delta_GIRR!G1067)</f>
        <v>0</v>
      </c>
      <c r="E1067" s="19"/>
      <c r="F1067" s="19"/>
      <c r="G1067" s="19" t="str">
        <f>C1067 &amp; ".Delta|GIRR|" &amp; C556 &amp; "|" &amp; C1035</f>
        <v>FXF177155290.Delta|GIRR|USD|30 year</v>
      </c>
    </row>
    <row r="1068" spans="3:7" hidden="1" outlineLevel="1" x14ac:dyDescent="0.25">
      <c r="C1068" s="21" t="s">
        <v>37</v>
      </c>
      <c r="D1068" s="19">
        <f>SUMIFS(Sensitivities!$E$8:$E$1023,Sensitivities!$D$8:$D$1023,Delta_GIRR!$D$24,Sensitivities!$C$8:$C$1023,Delta_GIRR!G1068)</f>
        <v>0</v>
      </c>
      <c r="E1068" s="19"/>
      <c r="F1068" s="19"/>
      <c r="G1068" s="19" t="str">
        <f>C1068 &amp; ".Delta|GIRR|" &amp; C556 &amp; "|" &amp; C1035</f>
        <v>FXF598460264.Delta|GIRR|USD|30 year</v>
      </c>
    </row>
    <row r="1069" spans="3:7" hidden="1" outlineLevel="1" x14ac:dyDescent="0.25">
      <c r="C1069" s="21" t="s">
        <v>38</v>
      </c>
      <c r="D1069" s="19">
        <f>SUMIFS(Sensitivities!$E$8:$E$1023,Sensitivities!$D$8:$D$1023,Delta_GIRR!$D$24,Sensitivities!$C$8:$C$1023,Delta_GIRR!G1069)</f>
        <v>0</v>
      </c>
      <c r="E1069" s="19"/>
      <c r="F1069" s="19"/>
      <c r="G1069" s="19" t="str">
        <f>C1069 &amp; ".Delta|GIRR|" &amp; C556 &amp; "|" &amp; C1035</f>
        <v>FXO271821100.Delta|GIRR|USD|30 year</v>
      </c>
    </row>
    <row r="1070" spans="3:7" hidden="1" outlineLevel="1" x14ac:dyDescent="0.25">
      <c r="C1070" s="21" t="s">
        <v>40</v>
      </c>
      <c r="D1070" s="19">
        <f>SUMIFS(Sensitivities!$E$8:$E$1023,Sensitivities!$D$8:$D$1023,Delta_GIRR!$D$24,Sensitivities!$C$8:$C$1023,Delta_GIRR!G1070)</f>
        <v>0</v>
      </c>
      <c r="E1070" s="19"/>
      <c r="F1070" s="19"/>
      <c r="G1070" s="19" t="str">
        <f>C1070 &amp; ".Delta|GIRR|" &amp; C556 &amp; "|" &amp; C1035</f>
        <v>FXO136170122.Delta|GIRR|USD|30 year</v>
      </c>
    </row>
    <row r="1071" spans="3:7" hidden="1" outlineLevel="1" x14ac:dyDescent="0.25">
      <c r="C1071" s="21" t="s">
        <v>1139</v>
      </c>
      <c r="D1071" s="19">
        <f>SUMIFS(Sensitivities!$E$8:$E$1023,Sensitivities!$D$8:$D$1023,Delta_GIRR!$D$24,Sensitivities!$C$8:$C$1023,Delta_GIRR!G1071)</f>
        <v>-1.6734702512621899E-8</v>
      </c>
      <c r="E1071" s="19"/>
      <c r="F1071" s="19"/>
      <c r="G1071" s="19" t="str">
        <f>C1071 &amp; ".Delta|GIRR|" &amp; C556 &amp; "|" &amp; C1035</f>
        <v>FXO623149061.Delta|GIRR|USD|30 year</v>
      </c>
    </row>
    <row r="1072" spans="3:7" hidden="1" outlineLevel="1" x14ac:dyDescent="0.25">
      <c r="C1072" s="21" t="s">
        <v>41</v>
      </c>
      <c r="D1072" s="19">
        <f>SUMIFS(Sensitivities!$E$8:$E$1023,Sensitivities!$D$8:$D$1023,Delta_GIRR!$D$24,Sensitivities!$C$8:$C$1023,Delta_GIRR!G1072)</f>
        <v>0</v>
      </c>
      <c r="E1072" s="19"/>
      <c r="F1072" s="19"/>
      <c r="G1072" s="19" t="str">
        <f>C1072 &amp; ".Delta|GIRR|" &amp; C556 &amp; "|" &amp; C1035</f>
        <v>FXO676548755.Delta|GIRR|USD|30 year</v>
      </c>
    </row>
    <row r="1073" spans="3:7" hidden="1" outlineLevel="1" x14ac:dyDescent="0.25">
      <c r="C1073" s="21" t="s">
        <v>42</v>
      </c>
      <c r="D1073" s="19">
        <f>SUMIFS(Sensitivities!$E$8:$E$1023,Sensitivities!$D$8:$D$1023,Delta_GIRR!$D$24,Sensitivities!$C$8:$C$1023,Delta_GIRR!G1073)</f>
        <v>0</v>
      </c>
      <c r="E1073" s="19"/>
      <c r="F1073" s="19"/>
      <c r="G1073" s="19" t="str">
        <f>C1073 &amp; ".Delta|GIRR|" &amp; C556 &amp; "|" &amp; C1035</f>
        <v>FXO403688438.Delta|GIRR|USD|30 year</v>
      </c>
    </row>
    <row r="1074" spans="3:7" hidden="1" outlineLevel="1" x14ac:dyDescent="0.25">
      <c r="C1074" s="21" t="s">
        <v>43</v>
      </c>
      <c r="D1074" s="19">
        <f>SUMIFS(Sensitivities!$E$8:$E$1023,Sensitivities!$D$8:$D$1023,Delta_GIRR!$D$24,Sensitivities!$C$8:$C$1023,Delta_GIRR!G1074)</f>
        <v>0</v>
      </c>
      <c r="E1074" s="19"/>
      <c r="F1074" s="19"/>
      <c r="G1074" s="19" t="str">
        <f>C1074 &amp; ".Delta|GIRR|" &amp; C556 &amp; "|" &amp; C1035</f>
        <v>FXO302436425.Delta|GIRR|USD|30 year</v>
      </c>
    </row>
    <row r="1075" spans="3:7" hidden="1" outlineLevel="1" x14ac:dyDescent="0.25">
      <c r="C1075" s="21" t="s">
        <v>44</v>
      </c>
      <c r="D1075" s="19">
        <f>SUMIFS(Sensitivities!$E$8:$E$1023,Sensitivities!$D$8:$D$1023,Delta_GIRR!$D$24,Sensitivities!$C$8:$C$1023,Delta_GIRR!G1075)</f>
        <v>0</v>
      </c>
      <c r="E1075" s="19"/>
      <c r="F1075" s="19"/>
      <c r="G1075" s="19" t="str">
        <f>C1075 &amp; ".Delta|GIRR|" &amp; C556 &amp; "|" &amp; C1035</f>
        <v>FXO920656386.Delta|GIRR|USD|30 year</v>
      </c>
    </row>
    <row r="1076" spans="3:7" hidden="1" outlineLevel="1" x14ac:dyDescent="0.25">
      <c r="C1076" s="21" t="s">
        <v>45</v>
      </c>
      <c r="D1076" s="19">
        <f>SUMIFS(Sensitivities!$E$8:$E$1023,Sensitivities!$D$8:$D$1023,Delta_GIRR!$D$24,Sensitivities!$C$8:$C$1023,Delta_GIRR!G1076)</f>
        <v>0</v>
      </c>
      <c r="E1076" s="19"/>
      <c r="F1076" s="19"/>
      <c r="G1076" s="19" t="str">
        <f>C1076 &amp; ".Delta|GIRR|" &amp; C556 &amp; "|" &amp; C1035</f>
        <v>FXO931276392.Delta|GIRR|USD|30 year</v>
      </c>
    </row>
    <row r="1077" spans="3:7" hidden="1" outlineLevel="1" x14ac:dyDescent="0.25">
      <c r="C1077" s="21" t="s">
        <v>46</v>
      </c>
      <c r="D1077" s="19">
        <f>SUMIFS(Sensitivities!$E$8:$E$1023,Sensitivities!$D$8:$D$1023,Delta_GIRR!$D$24,Sensitivities!$C$8:$C$1023,Delta_GIRR!G1077)</f>
        <v>-1.2068543128407299E-3</v>
      </c>
      <c r="E1077" s="19"/>
      <c r="F1077" s="19"/>
      <c r="G1077" s="19" t="str">
        <f>C1077 &amp; ".Delta|GIRR|" &amp; C556 &amp; "|" &amp; C1035</f>
        <v>PRDC295207601.Delta|GIRR|USD|30 year</v>
      </c>
    </row>
    <row r="1078" spans="3:7" hidden="1" outlineLevel="1" x14ac:dyDescent="0.25">
      <c r="C1078" s="21" t="s">
        <v>48</v>
      </c>
      <c r="D1078" s="19">
        <f>SUMIFS(Sensitivities!$E$8:$E$1023,Sensitivities!$D$8:$D$1023,Delta_GIRR!$D$24,Sensitivities!$C$8:$C$1023,Delta_GIRR!G1078)</f>
        <v>-275.193577888422</v>
      </c>
      <c r="E1078" s="19"/>
      <c r="F1078" s="19"/>
      <c r="G1078" s="19" t="str">
        <f>C1078 &amp; ".Delta|GIRR|" &amp; C556 &amp; "|" &amp; C1035</f>
        <v>PRDC172891670.Delta|GIRR|USD|30 year</v>
      </c>
    </row>
    <row r="1079" spans="3:7" hidden="1" outlineLevel="1" x14ac:dyDescent="0.25">
      <c r="C1079" s="21" t="s">
        <v>49</v>
      </c>
      <c r="D1079" s="19">
        <f>SUMIFS(Sensitivities!$E$8:$E$1023,Sensitivities!$D$8:$D$1023,Delta_GIRR!$D$24,Sensitivities!$C$8:$C$1023,Delta_GIRR!G1079)</f>
        <v>0</v>
      </c>
      <c r="E1079" s="19"/>
      <c r="F1079" s="19"/>
      <c r="G1079" s="19" t="str">
        <f>C1079 &amp; ".Delta|GIRR|" &amp; C556 &amp; "|" &amp; C1035</f>
        <v>PRDC666969162.Delta|GIRR|USD|30 year</v>
      </c>
    </row>
    <row r="1080" spans="3:7" hidden="1" outlineLevel="1" x14ac:dyDescent="0.25">
      <c r="C1080" s="21" t="s">
        <v>50</v>
      </c>
      <c r="D1080" s="19">
        <f>SUMIFS(Sensitivities!$E$8:$E$1023,Sensitivities!$D$8:$D$1023,Delta_GIRR!$D$24,Sensitivities!$C$8:$C$1023,Delta_GIRR!G1080)</f>
        <v>-147.68967248383001</v>
      </c>
      <c r="E1080" s="19"/>
      <c r="F1080" s="19"/>
      <c r="G1080" s="19" t="str">
        <f>C1080 &amp; ".Delta|GIRR|" &amp; C556 &amp; "|" &amp; C1035</f>
        <v>PRDC591610726.Delta|GIRR|USD|30 year</v>
      </c>
    </row>
    <row r="1081" spans="3:7" hidden="1" outlineLevel="1" x14ac:dyDescent="0.25">
      <c r="C1081" s="21" t="s">
        <v>51</v>
      </c>
      <c r="D1081" s="19">
        <f>SUMIFS(Sensitivities!$E$8:$E$1023,Sensitivities!$D$8:$D$1023,Delta_GIRR!$D$24,Sensitivities!$C$8:$C$1023,Delta_GIRR!G1081)</f>
        <v>-50.484789299480298</v>
      </c>
      <c r="E1081" s="19"/>
      <c r="F1081" s="19"/>
      <c r="G1081" s="19" t="str">
        <f>C1081 &amp; ".Delta|GIRR|" &amp; C556 &amp; "|" &amp; C1035</f>
        <v>PRDC213021841.Delta|GIRR|USD|30 year</v>
      </c>
    </row>
    <row r="1082" spans="3:7" hidden="1" outlineLevel="1" x14ac:dyDescent="0.25">
      <c r="C1082" s="21" t="s">
        <v>52</v>
      </c>
      <c r="D1082" s="19">
        <f>SUMIFS(Sensitivities!$E$8:$E$1023,Sensitivities!$D$8:$D$1023,Delta_GIRR!$D$24,Sensitivities!$C$8:$C$1023,Delta_GIRR!G1082)</f>
        <v>0</v>
      </c>
      <c r="E1082" s="19"/>
      <c r="F1082" s="19"/>
      <c r="G1082" s="19" t="str">
        <f>C1082 &amp; ".Delta|GIRR|" &amp; C556 &amp; "|" &amp; C1035</f>
        <v>RA211261264.Delta|GIRR|USD|30 year</v>
      </c>
    </row>
    <row r="1083" spans="3:7" hidden="1" outlineLevel="1" x14ac:dyDescent="0.25">
      <c r="C1083" s="21" t="s">
        <v>54</v>
      </c>
      <c r="D1083" s="19">
        <f>SUMIFS(Sensitivities!$E$8:$E$1023,Sensitivities!$D$8:$D$1023,Delta_GIRR!$D$24,Sensitivities!$C$8:$C$1023,Delta_GIRR!G1083)</f>
        <v>0</v>
      </c>
      <c r="E1083" s="19"/>
      <c r="F1083" s="19"/>
      <c r="G1083" s="19" t="str">
        <f>C1083 &amp; ".Delta|GIRR|" &amp; C556 &amp; "|" &amp; C1035</f>
        <v>RA511169792.Delta|GIRR|USD|30 year</v>
      </c>
    </row>
    <row r="1084" spans="3:7" hidden="1" outlineLevel="1" x14ac:dyDescent="0.25">
      <c r="C1084" s="21" t="s">
        <v>1143</v>
      </c>
      <c r="D1084" s="19">
        <f>SUMIFS(Sensitivities!$E$8:$E$1023,Sensitivities!$D$8:$D$1023,Delta_GIRR!$D$24,Sensitivities!$C$8:$C$1023,Delta_GIRR!G1084)</f>
        <v>5.8874138630926602E-5</v>
      </c>
      <c r="E1084" s="19"/>
      <c r="F1084" s="19"/>
      <c r="G1084" s="19" t="str">
        <f>C1084 &amp; ".Delta|GIRR|" &amp; C556 &amp; "|" &amp; C1035</f>
        <v>RA844378540.Delta|GIRR|USD|30 year</v>
      </c>
    </row>
    <row r="1085" spans="3:7" hidden="1" outlineLevel="1" x14ac:dyDescent="0.25">
      <c r="C1085" s="21" t="s">
        <v>55</v>
      </c>
      <c r="D1085" s="19">
        <f>SUMIFS(Sensitivities!$E$8:$E$1023,Sensitivities!$D$8:$D$1023,Delta_GIRR!$D$24,Sensitivities!$C$8:$C$1023,Delta_GIRR!G1085)</f>
        <v>0</v>
      </c>
      <c r="E1085" s="19"/>
      <c r="F1085" s="19"/>
      <c r="G1085" s="19" t="str">
        <f>C1085 &amp; ".Delta|GIRR|" &amp; C556 &amp; "|" &amp; C1035</f>
        <v>RA488554347.Delta|GIRR|USD|30 year</v>
      </c>
    </row>
    <row r="1086" spans="3:7" hidden="1" outlineLevel="1" x14ac:dyDescent="0.25">
      <c r="C1086" s="21" t="s">
        <v>56</v>
      </c>
      <c r="D1086" s="19">
        <f>SUMIFS(Sensitivities!$E$8:$E$1023,Sensitivities!$D$8:$D$1023,Delta_GIRR!$D$24,Sensitivities!$C$8:$C$1023,Delta_GIRR!G1086)</f>
        <v>-0.68601721231971202</v>
      </c>
      <c r="E1086" s="19"/>
      <c r="F1086" s="19"/>
      <c r="G1086" s="19" t="str">
        <f>C1086 &amp; ".Delta|GIRR|" &amp; C556 &amp; "|" &amp; C1035</f>
        <v>RA899728209.Delta|GIRR|USD|30 year</v>
      </c>
    </row>
    <row r="1087" spans="3:7" hidden="1" outlineLevel="1" x14ac:dyDescent="0.25"/>
    <row r="1089" spans="3:7" x14ac:dyDescent="0.25">
      <c r="C1089" s="4" t="s">
        <v>83</v>
      </c>
      <c r="F1089" s="30">
        <f>F1091+F1144+F1197+F1250+F1303+F1356+F1409+F1462+F1515+F1568</f>
        <v>2161.3097059413321</v>
      </c>
    </row>
    <row r="1090" spans="3:7" x14ac:dyDescent="0.25">
      <c r="C1090" s="40" t="s">
        <v>60</v>
      </c>
      <c r="D1090" s="74" t="s">
        <v>116</v>
      </c>
      <c r="E1090" s="74" t="s">
        <v>66</v>
      </c>
      <c r="F1090" s="104" t="s">
        <v>68</v>
      </c>
    </row>
    <row r="1091" spans="3:7" collapsed="1" x14ac:dyDescent="0.25">
      <c r="C1091" s="100" t="s">
        <v>1133</v>
      </c>
      <c r="D1091" s="102">
        <f>SUM(D1093:D1142)</f>
        <v>31.364673260395676</v>
      </c>
      <c r="E1091" s="103">
        <f>VLOOKUP(C1091,$G$10:$H$19,2,FALSE)</f>
        <v>1.2020815280171309E-2</v>
      </c>
      <c r="F1091" s="105">
        <f>D1091*E1091</f>
        <v>0.3770289435861448</v>
      </c>
    </row>
    <row r="1092" spans="3:7" hidden="1" outlineLevel="1" x14ac:dyDescent="0.25">
      <c r="C1092" s="40" t="s">
        <v>1138</v>
      </c>
      <c r="D1092" s="101" t="s">
        <v>116</v>
      </c>
      <c r="E1092" s="101" t="s">
        <v>66</v>
      </c>
      <c r="F1092" s="101" t="s">
        <v>68</v>
      </c>
      <c r="G1092" s="39" t="s">
        <v>57</v>
      </c>
    </row>
    <row r="1093" spans="3:7" hidden="1" outlineLevel="1" x14ac:dyDescent="0.25">
      <c r="C1093" s="42" t="s">
        <v>3</v>
      </c>
      <c r="D1093" s="38">
        <f>SUMIFS(Sensitivities!$E$8:$E$1023,Sensitivities!$D$8:$D$1023,Delta_GIRR!$D$24,Sensitivities!$C$8:$C$1023,Delta_GIRR!G1093)</f>
        <v>0</v>
      </c>
      <c r="E1093" s="38"/>
      <c r="F1093" s="38"/>
      <c r="G1093" s="38" t="str">
        <f>C1093 &amp; ".Delta|GIRR|" &amp; C1089 &amp; "|" &amp; C1091</f>
        <v>FRA791220419.Delta|GIRR|GBP|0.25 year</v>
      </c>
    </row>
    <row r="1094" spans="3:7" hidden="1" outlineLevel="1" x14ac:dyDescent="0.25">
      <c r="C1094" s="21" t="s">
        <v>5</v>
      </c>
      <c r="D1094" s="19">
        <f>SUMIFS(Sensitivities!$E$8:$E$1023,Sensitivities!$D$8:$D$1023,Delta_GIRR!$D$24,Sensitivities!$C$8:$C$1023,Delta_GIRR!G1094)</f>
        <v>0</v>
      </c>
      <c r="E1094" s="19"/>
      <c r="F1094" s="19"/>
      <c r="G1094" s="19" t="str">
        <f>C1094 &amp; ".Delta|GIRR|" &amp; C1089 &amp; "|" &amp; C1091</f>
        <v>FRA983936126.Delta|GIRR|GBP|0.25 year</v>
      </c>
    </row>
    <row r="1095" spans="3:7" hidden="1" outlineLevel="1" x14ac:dyDescent="0.25">
      <c r="C1095" s="21" t="s">
        <v>6</v>
      </c>
      <c r="D1095" s="19">
        <f>SUMIFS(Sensitivities!$E$8:$E$1023,Sensitivities!$D$8:$D$1023,Delta_GIRR!$D$24,Sensitivities!$C$8:$C$1023,Delta_GIRR!G1095)</f>
        <v>0</v>
      </c>
      <c r="E1095" s="19"/>
      <c r="F1095" s="19"/>
      <c r="G1095" s="19" t="str">
        <f>C1095 &amp; ".Delta|GIRR|" &amp; C1089 &amp; "|" &amp; C1091</f>
        <v>FRA592133890.Delta|GIRR|GBP|0.25 year</v>
      </c>
    </row>
    <row r="1096" spans="3:7" hidden="1" outlineLevel="1" x14ac:dyDescent="0.25">
      <c r="C1096" s="21" t="s">
        <v>7</v>
      </c>
      <c r="D1096" s="19">
        <f>SUMIFS(Sensitivities!$E$8:$E$1023,Sensitivities!$D$8:$D$1023,Delta_GIRR!$D$24,Sensitivities!$C$8:$C$1023,Delta_GIRR!G1096)</f>
        <v>0</v>
      </c>
      <c r="E1096" s="19"/>
      <c r="F1096" s="19"/>
      <c r="G1096" s="19" t="str">
        <f>C1096 &amp; ".Delta|GIRR|" &amp; C1089 &amp; "|" &amp; C1091</f>
        <v>FRA554616290.Delta|GIRR|GBP|0.25 year</v>
      </c>
    </row>
    <row r="1097" spans="3:7" hidden="1" outlineLevel="1" x14ac:dyDescent="0.25">
      <c r="C1097" s="21" t="s">
        <v>8</v>
      </c>
      <c r="D1097" s="19">
        <f>SUMIFS(Sensitivities!$E$8:$E$1023,Sensitivities!$D$8:$D$1023,Delta_GIRR!$D$24,Sensitivities!$C$8:$C$1023,Delta_GIRR!G1097)</f>
        <v>0</v>
      </c>
      <c r="E1097" s="19"/>
      <c r="F1097" s="19"/>
      <c r="G1097" s="19" t="str">
        <f>C1097 &amp; ".Delta|GIRR|" &amp; C1089 &amp; "|" &amp; C1091</f>
        <v>FRA822851518.Delta|GIRR|GBP|0.25 year</v>
      </c>
    </row>
    <row r="1098" spans="3:7" hidden="1" outlineLevel="1" x14ac:dyDescent="0.25">
      <c r="C1098" s="21" t="s">
        <v>1140</v>
      </c>
      <c r="D1098" s="19">
        <f>SUMIFS(Sensitivities!$E$8:$E$1023,Sensitivities!$D$8:$D$1023,Delta_GIRR!$D$24,Sensitivities!$C$8:$C$1023,Delta_GIRR!G1098)</f>
        <v>0</v>
      </c>
      <c r="E1098" s="19"/>
      <c r="F1098" s="19"/>
      <c r="G1098" s="19" t="str">
        <f>C1098 &amp; ".Delta|GIRR|" &amp; C1089 &amp; "|" &amp; C1091</f>
        <v>FRA101797833.Delta|GIRR|GBP|0.25 year</v>
      </c>
    </row>
    <row r="1099" spans="3:7" hidden="1" outlineLevel="1" x14ac:dyDescent="0.25">
      <c r="C1099" s="21" t="s">
        <v>9</v>
      </c>
      <c r="D1099" s="19">
        <f>SUMIFS(Sensitivities!$E$8:$E$1023,Sensitivities!$D$8:$D$1023,Delta_GIRR!$D$24,Sensitivities!$C$8:$C$1023,Delta_GIRR!G1099)</f>
        <v>0</v>
      </c>
      <c r="E1099" s="19"/>
      <c r="F1099" s="19"/>
      <c r="G1099" s="19" t="str">
        <f>C1099 &amp; ".Delta|GIRR|" &amp; C1089 &amp; "|" &amp; C1091</f>
        <v>IRS190841856.Delta|GIRR|GBP|0.25 year</v>
      </c>
    </row>
    <row r="1100" spans="3:7" hidden="1" outlineLevel="1" x14ac:dyDescent="0.25">
      <c r="C1100" s="21" t="s">
        <v>11</v>
      </c>
      <c r="D1100" s="19">
        <f>SUMIFS(Sensitivities!$E$8:$E$1023,Sensitivities!$D$8:$D$1023,Delta_GIRR!$D$24,Sensitivities!$C$8:$C$1023,Delta_GIRR!G1100)</f>
        <v>0</v>
      </c>
      <c r="E1100" s="19"/>
      <c r="F1100" s="19"/>
      <c r="G1100" s="19" t="str">
        <f>C1100 &amp; ".Delta|GIRR|" &amp; C1089 &amp; "|" &amp; C1091</f>
        <v>IRS399330126.Delta|GIRR|GBP|0.25 year</v>
      </c>
    </row>
    <row r="1101" spans="3:7" hidden="1" outlineLevel="1" x14ac:dyDescent="0.25">
      <c r="C1101" s="21" t="s">
        <v>12</v>
      </c>
      <c r="D1101" s="19">
        <f>SUMIFS(Sensitivities!$E$8:$E$1023,Sensitivities!$D$8:$D$1023,Delta_GIRR!$D$24,Sensitivities!$C$8:$C$1023,Delta_GIRR!G1101)</f>
        <v>0</v>
      </c>
      <c r="E1101" s="19"/>
      <c r="F1101" s="19"/>
      <c r="G1101" s="19" t="str">
        <f>C1101 &amp; ".Delta|GIRR|" &amp; C1089 &amp; "|" &amp; C1091</f>
        <v>IRS233250637.Delta|GIRR|GBP|0.25 year</v>
      </c>
    </row>
    <row r="1102" spans="3:7" hidden="1" outlineLevel="1" x14ac:dyDescent="0.25">
      <c r="C1102" s="21" t="s">
        <v>13</v>
      </c>
      <c r="D1102" s="19">
        <f>SUMIFS(Sensitivities!$E$8:$E$1023,Sensitivities!$D$8:$D$1023,Delta_GIRR!$D$24,Sensitivities!$C$8:$C$1023,Delta_GIRR!G1102)</f>
        <v>0</v>
      </c>
      <c r="E1102" s="19"/>
      <c r="F1102" s="19"/>
      <c r="G1102" s="19" t="str">
        <f>C1102 &amp; ".Delta|GIRR|" &amp; C1089 &amp; "|" &amp; C1091</f>
        <v>CS768096133.Delta|GIRR|GBP|0.25 year</v>
      </c>
    </row>
    <row r="1103" spans="3:7" hidden="1" outlineLevel="1" x14ac:dyDescent="0.25">
      <c r="C1103" s="21" t="s">
        <v>15</v>
      </c>
      <c r="D1103" s="19">
        <f>SUMIFS(Sensitivities!$E$8:$E$1023,Sensitivities!$D$8:$D$1023,Delta_GIRR!$D$24,Sensitivities!$C$8:$C$1023,Delta_GIRR!G1103)</f>
        <v>-5.2998075261712101E-5</v>
      </c>
      <c r="E1103" s="19"/>
      <c r="F1103" s="19"/>
      <c r="G1103" s="19" t="str">
        <f>C1103 &amp; ".Delta|GIRR|" &amp; C1089 &amp; "|" &amp; C1091</f>
        <v>CS561670611.Delta|GIRR|GBP|0.25 year</v>
      </c>
    </row>
    <row r="1104" spans="3:7" hidden="1" outlineLevel="1" x14ac:dyDescent="0.25">
      <c r="C1104" s="21" t="s">
        <v>16</v>
      </c>
      <c r="D1104" s="19">
        <f>SUMIFS(Sensitivities!$E$8:$E$1023,Sensitivities!$D$8:$D$1023,Delta_GIRR!$D$24,Sensitivities!$C$8:$C$1023,Delta_GIRR!G1104)</f>
        <v>0</v>
      </c>
      <c r="E1104" s="19"/>
      <c r="F1104" s="19"/>
      <c r="G1104" s="19" t="str">
        <f>C1104 &amp; ".Delta|GIRR|" &amp; C1089 &amp; "|" &amp; C1091</f>
        <v>CS931854092.Delta|GIRR|GBP|0.25 year</v>
      </c>
    </row>
    <row r="1105" spans="3:7" hidden="1" outlineLevel="1" x14ac:dyDescent="0.25">
      <c r="C1105" s="21" t="s">
        <v>17</v>
      </c>
      <c r="D1105" s="19">
        <f>SUMIFS(Sensitivities!$E$8:$E$1023,Sensitivities!$D$8:$D$1023,Delta_GIRR!$D$24,Sensitivities!$C$8:$C$1023,Delta_GIRR!G1105)</f>
        <v>0</v>
      </c>
      <c r="E1105" s="19"/>
      <c r="F1105" s="19"/>
      <c r="G1105" s="19" t="str">
        <f>C1105 &amp; ".Delta|GIRR|" &amp; C1089 &amp; "|" &amp; C1091</f>
        <v>IRS307262619.Delta|GIRR|GBP|0.25 year</v>
      </c>
    </row>
    <row r="1106" spans="3:7" hidden="1" outlineLevel="1" x14ac:dyDescent="0.25">
      <c r="C1106" s="21" t="s">
        <v>18</v>
      </c>
      <c r="D1106" s="19">
        <f>SUMIFS(Sensitivities!$E$8:$E$1023,Sensitivities!$D$8:$D$1023,Delta_GIRR!$D$24,Sensitivities!$C$8:$C$1023,Delta_GIRR!G1106)</f>
        <v>0</v>
      </c>
      <c r="E1106" s="19"/>
      <c r="F1106" s="19"/>
      <c r="G1106" s="19" t="str">
        <f>C1106 &amp; ".Delta|GIRR|" &amp; C1089 &amp; "|" &amp; C1091</f>
        <v>IRS686490893.Delta|GIRR|GBP|0.25 year</v>
      </c>
    </row>
    <row r="1107" spans="3:7" hidden="1" outlineLevel="1" x14ac:dyDescent="0.25">
      <c r="C1107" s="21" t="s">
        <v>19</v>
      </c>
      <c r="D1107" s="19">
        <f>SUMIFS(Sensitivities!$E$8:$E$1023,Sensitivities!$D$8:$D$1023,Delta_GIRR!$D$24,Sensitivities!$C$8:$C$1023,Delta_GIRR!G1107)</f>
        <v>0</v>
      </c>
      <c r="E1107" s="19"/>
      <c r="F1107" s="19"/>
      <c r="G1107" s="19" t="str">
        <f>C1107 &amp; ".Delta|GIRR|" &amp; C1089 &amp; "|" &amp; C1091</f>
        <v>IRS682313805.Delta|GIRR|GBP|0.25 year</v>
      </c>
    </row>
    <row r="1108" spans="3:7" hidden="1" outlineLevel="1" x14ac:dyDescent="0.25">
      <c r="C1108" s="21" t="s">
        <v>20</v>
      </c>
      <c r="D1108" s="19">
        <f>SUMIFS(Sensitivities!$E$8:$E$1023,Sensitivities!$D$8:$D$1023,Delta_GIRR!$D$24,Sensitivities!$C$8:$C$1023,Delta_GIRR!G1108)</f>
        <v>31.3643840432633</v>
      </c>
      <c r="E1108" s="19"/>
      <c r="F1108" s="19"/>
      <c r="G1108" s="19" t="str">
        <f>C1108 &amp; ".Delta|GIRR|" &amp; C1089 &amp; "|" &amp; C1091</f>
        <v>IRS545554400.Delta|GIRR|GBP|0.25 year</v>
      </c>
    </row>
    <row r="1109" spans="3:7" hidden="1" outlineLevel="1" x14ac:dyDescent="0.25">
      <c r="C1109" s="21" t="s">
        <v>21</v>
      </c>
      <c r="D1109" s="19">
        <f>SUMIFS(Sensitivities!$E$8:$E$1023,Sensitivities!$D$8:$D$1023,Delta_GIRR!$D$24,Sensitivities!$C$8:$C$1023,Delta_GIRR!G1109)</f>
        <v>0</v>
      </c>
      <c r="E1109" s="19"/>
      <c r="F1109" s="19"/>
      <c r="G1109" s="19" t="str">
        <f>C1109 &amp; ".Delta|GIRR|" &amp; C1089 &amp; "|" &amp; C1091</f>
        <v>CS821810096.Delta|GIRR|GBP|0.25 year</v>
      </c>
    </row>
    <row r="1110" spans="3:7" hidden="1" outlineLevel="1" x14ac:dyDescent="0.25">
      <c r="C1110" s="21" t="s">
        <v>22</v>
      </c>
      <c r="D1110" s="19">
        <f>SUMIFS(Sensitivities!$E$8:$E$1023,Sensitivities!$D$8:$D$1023,Delta_GIRR!$D$24,Sensitivities!$C$8:$C$1023,Delta_GIRR!G1110)</f>
        <v>0</v>
      </c>
      <c r="E1110" s="19"/>
      <c r="F1110" s="19"/>
      <c r="G1110" s="19" t="str">
        <f>C1110 &amp; ".Delta|GIRR|" &amp; C1089 &amp; "|" &amp; C1091</f>
        <v>CF832287444.Delta|GIRR|GBP|0.25 year</v>
      </c>
    </row>
    <row r="1111" spans="3:7" hidden="1" outlineLevel="1" x14ac:dyDescent="0.25">
      <c r="C1111" s="21" t="s">
        <v>1141</v>
      </c>
      <c r="D1111" s="19">
        <f>SUMIFS(Sensitivities!$E$8:$E$1023,Sensitivities!$D$8:$D$1023,Delta_GIRR!$D$24,Sensitivities!$C$8:$C$1023,Delta_GIRR!G1111)</f>
        <v>0</v>
      </c>
      <c r="E1111" s="19"/>
      <c r="F1111" s="19"/>
      <c r="G1111" s="19" t="str">
        <f>C1111 &amp; ".Delta|GIRR|" &amp; C1089 &amp; "|" &amp; C1091</f>
        <v>CF505971413.Delta|GIRR|GBP|0.25 year</v>
      </c>
    </row>
    <row r="1112" spans="3:7" hidden="1" outlineLevel="1" x14ac:dyDescent="0.25">
      <c r="C1112" s="21" t="s">
        <v>24</v>
      </c>
      <c r="D1112" s="19">
        <f>SUMIFS(Sensitivities!$E$8:$E$1023,Sensitivities!$D$8:$D$1023,Delta_GIRR!$D$24,Sensitivities!$C$8:$C$1023,Delta_GIRR!G1112)</f>
        <v>0</v>
      </c>
      <c r="E1112" s="19"/>
      <c r="F1112" s="19"/>
      <c r="G1112" s="19" t="str">
        <f>C1112 &amp; ".Delta|GIRR|" &amp; C1089 &amp; "|" &amp; C1091</f>
        <v>CF670766805.Delta|GIRR|GBP|0.25 year</v>
      </c>
    </row>
    <row r="1113" spans="3:7" hidden="1" outlineLevel="1" x14ac:dyDescent="0.25">
      <c r="C1113" s="21" t="s">
        <v>25</v>
      </c>
      <c r="D1113" s="19">
        <f>SUMIFS(Sensitivities!$E$8:$E$1023,Sensitivities!$D$8:$D$1023,Delta_GIRR!$D$24,Sensitivities!$C$8:$C$1023,Delta_GIRR!G1113)</f>
        <v>0</v>
      </c>
      <c r="E1113" s="19"/>
      <c r="F1113" s="19"/>
      <c r="G1113" s="19" t="str">
        <f>C1113 &amp; ".Delta|GIRR|" &amp; C1089 &amp; "|" &amp; C1091</f>
        <v>CF558972956.Delta|GIRR|GBP|0.25 year</v>
      </c>
    </row>
    <row r="1114" spans="3:7" hidden="1" outlineLevel="1" x14ac:dyDescent="0.25">
      <c r="C1114" s="21" t="s">
        <v>26</v>
      </c>
      <c r="D1114" s="19">
        <f>SUMIFS(Sensitivities!$E$8:$E$1023,Sensitivities!$D$8:$D$1023,Delta_GIRR!$D$24,Sensitivities!$C$8:$C$1023,Delta_GIRR!G1114)</f>
        <v>0</v>
      </c>
      <c r="E1114" s="19"/>
      <c r="F1114" s="19"/>
      <c r="G1114" s="19" t="str">
        <f>C1114 &amp; ".Delta|GIRR|" &amp; C1089 &amp; "|" &amp; C1091</f>
        <v>CF994071627.Delta|GIRR|GBP|0.25 year</v>
      </c>
    </row>
    <row r="1115" spans="3:7" hidden="1" outlineLevel="1" x14ac:dyDescent="0.25">
      <c r="C1115" s="21" t="s">
        <v>27</v>
      </c>
      <c r="D1115" s="19">
        <f>SUMIFS(Sensitivities!$E$8:$E$1023,Sensitivities!$D$8:$D$1023,Delta_GIRR!$D$24,Sensitivities!$C$8:$C$1023,Delta_GIRR!G1115)</f>
        <v>0</v>
      </c>
      <c r="E1115" s="19"/>
      <c r="F1115" s="19"/>
      <c r="G1115" s="19" t="str">
        <f>C1115 &amp; ".Delta|GIRR|" &amp; C1089 &amp; "|" &amp; C1091</f>
        <v>CF546911893.Delta|GIRR|GBP|0.25 year</v>
      </c>
    </row>
    <row r="1116" spans="3:7" hidden="1" outlineLevel="1" x14ac:dyDescent="0.25">
      <c r="C1116" s="21" t="s">
        <v>28</v>
      </c>
      <c r="D1116" s="19">
        <f>SUMIFS(Sensitivities!$E$8:$E$1023,Sensitivities!$D$8:$D$1023,Delta_GIRR!$D$24,Sensitivities!$C$8:$C$1023,Delta_GIRR!G1116)</f>
        <v>0</v>
      </c>
      <c r="E1116" s="19"/>
      <c r="F1116" s="19"/>
      <c r="G1116" s="19" t="str">
        <f>C1116 &amp; ".Delta|GIRR|" &amp; C1089 &amp; "|" &amp; C1091</f>
        <v>CF798421943.Delta|GIRR|GBP|0.25 year</v>
      </c>
    </row>
    <row r="1117" spans="3:7" hidden="1" outlineLevel="1" x14ac:dyDescent="0.25">
      <c r="C1117" s="21" t="s">
        <v>29</v>
      </c>
      <c r="D1117" s="19">
        <f>SUMIFS(Sensitivities!$E$8:$E$1023,Sensitivities!$D$8:$D$1023,Delta_GIRR!$D$24,Sensitivities!$C$8:$C$1023,Delta_GIRR!G1117)</f>
        <v>0</v>
      </c>
      <c r="E1117" s="19"/>
      <c r="F1117" s="19"/>
      <c r="G1117" s="19" t="str">
        <f>C1117 &amp; ".Delta|GIRR|" &amp; C1089 &amp; "|" &amp; C1091</f>
        <v>SWN651253389.Delta|GIRR|GBP|0.25 year</v>
      </c>
    </row>
    <row r="1118" spans="3:7" hidden="1" outlineLevel="1" x14ac:dyDescent="0.25">
      <c r="C1118" s="21" t="s">
        <v>31</v>
      </c>
      <c r="D1118" s="19">
        <f>SUMIFS(Sensitivities!$E$8:$E$1023,Sensitivities!$D$8:$D$1023,Delta_GIRR!$D$24,Sensitivities!$C$8:$C$1023,Delta_GIRR!G1118)</f>
        <v>0</v>
      </c>
      <c r="E1118" s="19"/>
      <c r="F1118" s="19"/>
      <c r="G1118" s="19" t="str">
        <f>C1118 &amp; ".Delta|GIRR|" &amp; C1089 &amp; "|" &amp; C1091</f>
        <v>FXF690057364.Delta|GIRR|GBP|0.25 year</v>
      </c>
    </row>
    <row r="1119" spans="3:7" hidden="1" outlineLevel="1" x14ac:dyDescent="0.25">
      <c r="C1119" s="21" t="s">
        <v>1142</v>
      </c>
      <c r="D1119" s="19">
        <f>SUMIFS(Sensitivities!$E$8:$E$1023,Sensitivities!$D$8:$D$1023,Delta_GIRR!$D$24,Sensitivities!$C$8:$C$1023,Delta_GIRR!G1119)</f>
        <v>0</v>
      </c>
      <c r="E1119" s="19"/>
      <c r="F1119" s="19"/>
      <c r="G1119" s="19" t="str">
        <f>C1119 &amp; ".Delta|GIRR|" &amp; C1089 &amp; "|" &amp; C1091</f>
        <v>FXF276314354.Delta|GIRR|GBP|0.25 year</v>
      </c>
    </row>
    <row r="1120" spans="3:7" hidden="1" outlineLevel="1" x14ac:dyDescent="0.25">
      <c r="C1120" s="21" t="s">
        <v>33</v>
      </c>
      <c r="D1120" s="19">
        <f>SUMIFS(Sensitivities!$E$8:$E$1023,Sensitivities!$D$8:$D$1023,Delta_GIRR!$D$24,Sensitivities!$C$8:$C$1023,Delta_GIRR!G1120)</f>
        <v>0</v>
      </c>
      <c r="E1120" s="19"/>
      <c r="F1120" s="19"/>
      <c r="G1120" s="19" t="str">
        <f>C1120 &amp; ".Delta|GIRR|" &amp; C1089 &amp; "|" &amp; C1091</f>
        <v>FXF811380623.Delta|GIRR|GBP|0.25 year</v>
      </c>
    </row>
    <row r="1121" spans="3:7" hidden="1" outlineLevel="1" x14ac:dyDescent="0.25">
      <c r="C1121" s="21" t="s">
        <v>34</v>
      </c>
      <c r="D1121" s="19">
        <f>SUMIFS(Sensitivities!$E$8:$E$1023,Sensitivities!$D$8:$D$1023,Delta_GIRR!$D$24,Sensitivities!$C$8:$C$1023,Delta_GIRR!G1121)</f>
        <v>0</v>
      </c>
      <c r="E1121" s="19"/>
      <c r="F1121" s="19"/>
      <c r="G1121" s="19" t="str">
        <f>C1121 &amp; ".Delta|GIRR|" &amp; C1089 &amp; "|" &amp; C1091</f>
        <v>FXF313102980.Delta|GIRR|GBP|0.25 year</v>
      </c>
    </row>
    <row r="1122" spans="3:7" hidden="1" outlineLevel="1" x14ac:dyDescent="0.25">
      <c r="C1122" s="21" t="s">
        <v>35</v>
      </c>
      <c r="D1122" s="19">
        <f>SUMIFS(Sensitivities!$E$8:$E$1023,Sensitivities!$D$8:$D$1023,Delta_GIRR!$D$24,Sensitivities!$C$8:$C$1023,Delta_GIRR!G1122)</f>
        <v>0</v>
      </c>
      <c r="E1122" s="19"/>
      <c r="F1122" s="19"/>
      <c r="G1122" s="19" t="str">
        <f>C1122 &amp; ".Delta|GIRR|" &amp; C1089 &amp; "|" &amp; C1091</f>
        <v>FXF168255439.Delta|GIRR|GBP|0.25 year</v>
      </c>
    </row>
    <row r="1123" spans="3:7" hidden="1" outlineLevel="1" x14ac:dyDescent="0.25">
      <c r="C1123" s="21" t="s">
        <v>36</v>
      </c>
      <c r="D1123" s="19">
        <f>SUMIFS(Sensitivities!$E$8:$E$1023,Sensitivities!$D$8:$D$1023,Delta_GIRR!$D$24,Sensitivities!$C$8:$C$1023,Delta_GIRR!G1123)</f>
        <v>0</v>
      </c>
      <c r="E1123" s="19"/>
      <c r="F1123" s="19"/>
      <c r="G1123" s="19" t="str">
        <f>C1123 &amp; ".Delta|GIRR|" &amp; C1089 &amp; "|" &amp; C1091</f>
        <v>FXF177155290.Delta|GIRR|GBP|0.25 year</v>
      </c>
    </row>
    <row r="1124" spans="3:7" hidden="1" outlineLevel="1" x14ac:dyDescent="0.25">
      <c r="C1124" s="21" t="s">
        <v>37</v>
      </c>
      <c r="D1124" s="19">
        <f>SUMIFS(Sensitivities!$E$8:$E$1023,Sensitivities!$D$8:$D$1023,Delta_GIRR!$D$24,Sensitivities!$C$8:$C$1023,Delta_GIRR!G1124)</f>
        <v>0</v>
      </c>
      <c r="E1124" s="19"/>
      <c r="F1124" s="19"/>
      <c r="G1124" s="19" t="str">
        <f>C1124 &amp; ".Delta|GIRR|" &amp; C1089 &amp; "|" &amp; C1091</f>
        <v>FXF598460264.Delta|GIRR|GBP|0.25 year</v>
      </c>
    </row>
    <row r="1125" spans="3:7" hidden="1" outlineLevel="1" x14ac:dyDescent="0.25">
      <c r="C1125" s="21" t="s">
        <v>38</v>
      </c>
      <c r="D1125" s="19">
        <f>SUMIFS(Sensitivities!$E$8:$E$1023,Sensitivities!$D$8:$D$1023,Delta_GIRR!$D$24,Sensitivities!$C$8:$C$1023,Delta_GIRR!G1125)</f>
        <v>0</v>
      </c>
      <c r="E1125" s="19"/>
      <c r="F1125" s="19"/>
      <c r="G1125" s="19" t="str">
        <f>C1125 &amp; ".Delta|GIRR|" &amp; C1089 &amp; "|" &amp; C1091</f>
        <v>FXO271821100.Delta|GIRR|GBP|0.25 year</v>
      </c>
    </row>
    <row r="1126" spans="3:7" hidden="1" outlineLevel="1" x14ac:dyDescent="0.25">
      <c r="C1126" s="21" t="s">
        <v>40</v>
      </c>
      <c r="D1126" s="19">
        <f>SUMIFS(Sensitivities!$E$8:$E$1023,Sensitivities!$D$8:$D$1023,Delta_GIRR!$D$24,Sensitivities!$C$8:$C$1023,Delta_GIRR!G1126)</f>
        <v>0</v>
      </c>
      <c r="E1126" s="19"/>
      <c r="F1126" s="19"/>
      <c r="G1126" s="19" t="str">
        <f>C1126 &amp; ".Delta|GIRR|" &amp; C1089 &amp; "|" &amp; C1091</f>
        <v>FXO136170122.Delta|GIRR|GBP|0.25 year</v>
      </c>
    </row>
    <row r="1127" spans="3:7" hidden="1" outlineLevel="1" x14ac:dyDescent="0.25">
      <c r="C1127" s="21" t="s">
        <v>1139</v>
      </c>
      <c r="D1127" s="19">
        <f>SUMIFS(Sensitivities!$E$8:$E$1023,Sensitivities!$D$8:$D$1023,Delta_GIRR!$D$24,Sensitivities!$C$8:$C$1023,Delta_GIRR!G1127)</f>
        <v>0</v>
      </c>
      <c r="E1127" s="19"/>
      <c r="F1127" s="19"/>
      <c r="G1127" s="19" t="str">
        <f>C1127 &amp; ".Delta|GIRR|" &amp; C1089 &amp; "|" &amp; C1091</f>
        <v>FXO623149061.Delta|GIRR|GBP|0.25 year</v>
      </c>
    </row>
    <row r="1128" spans="3:7" hidden="1" outlineLevel="1" x14ac:dyDescent="0.25">
      <c r="C1128" s="21" t="s">
        <v>41</v>
      </c>
      <c r="D1128" s="19">
        <f>SUMIFS(Sensitivities!$E$8:$E$1023,Sensitivities!$D$8:$D$1023,Delta_GIRR!$D$24,Sensitivities!$C$8:$C$1023,Delta_GIRR!G1128)</f>
        <v>0</v>
      </c>
      <c r="E1128" s="19"/>
      <c r="F1128" s="19"/>
      <c r="G1128" s="19" t="str">
        <f>C1128 &amp; ".Delta|GIRR|" &amp; C1089 &amp; "|" &amp; C1091</f>
        <v>FXO676548755.Delta|GIRR|GBP|0.25 year</v>
      </c>
    </row>
    <row r="1129" spans="3:7" hidden="1" outlineLevel="1" x14ac:dyDescent="0.25">
      <c r="C1129" s="21" t="s">
        <v>42</v>
      </c>
      <c r="D1129" s="19">
        <f>SUMIFS(Sensitivities!$E$8:$E$1023,Sensitivities!$D$8:$D$1023,Delta_GIRR!$D$24,Sensitivities!$C$8:$C$1023,Delta_GIRR!G1129)</f>
        <v>0</v>
      </c>
      <c r="E1129" s="19"/>
      <c r="F1129" s="19"/>
      <c r="G1129" s="19" t="str">
        <f>C1129 &amp; ".Delta|GIRR|" &amp; C1089 &amp; "|" &amp; C1091</f>
        <v>FXO403688438.Delta|GIRR|GBP|0.25 year</v>
      </c>
    </row>
    <row r="1130" spans="3:7" hidden="1" outlineLevel="1" x14ac:dyDescent="0.25">
      <c r="C1130" s="21" t="s">
        <v>43</v>
      </c>
      <c r="D1130" s="19">
        <f>SUMIFS(Sensitivities!$E$8:$E$1023,Sensitivities!$D$8:$D$1023,Delta_GIRR!$D$24,Sensitivities!$C$8:$C$1023,Delta_GIRR!G1130)</f>
        <v>0</v>
      </c>
      <c r="E1130" s="19"/>
      <c r="F1130" s="19"/>
      <c r="G1130" s="19" t="str">
        <f>C1130 &amp; ".Delta|GIRR|" &amp; C1089 &amp; "|" &amp; C1091</f>
        <v>FXO302436425.Delta|GIRR|GBP|0.25 year</v>
      </c>
    </row>
    <row r="1131" spans="3:7" hidden="1" outlineLevel="1" x14ac:dyDescent="0.25">
      <c r="C1131" s="21" t="s">
        <v>44</v>
      </c>
      <c r="D1131" s="19">
        <f>SUMIFS(Sensitivities!$E$8:$E$1023,Sensitivities!$D$8:$D$1023,Delta_GIRR!$D$24,Sensitivities!$C$8:$C$1023,Delta_GIRR!G1131)</f>
        <v>3.42215207638219E-4</v>
      </c>
      <c r="E1131" s="19"/>
      <c r="F1131" s="19"/>
      <c r="G1131" s="19" t="str">
        <f>C1131 &amp; ".Delta|GIRR|" &amp; C1089 &amp; "|" &amp; C1091</f>
        <v>FXO920656386.Delta|GIRR|GBP|0.25 year</v>
      </c>
    </row>
    <row r="1132" spans="3:7" hidden="1" outlineLevel="1" x14ac:dyDescent="0.25">
      <c r="C1132" s="21" t="s">
        <v>45</v>
      </c>
      <c r="D1132" s="19">
        <f>SUMIFS(Sensitivities!$E$8:$E$1023,Sensitivities!$D$8:$D$1023,Delta_GIRR!$D$24,Sensitivities!$C$8:$C$1023,Delta_GIRR!G1132)</f>
        <v>0</v>
      </c>
      <c r="E1132" s="19"/>
      <c r="F1132" s="19"/>
      <c r="G1132" s="19" t="str">
        <f>C1132 &amp; ".Delta|GIRR|" &amp; C1089 &amp; "|" &amp; C1091</f>
        <v>FXO931276392.Delta|GIRR|GBP|0.25 year</v>
      </c>
    </row>
    <row r="1133" spans="3:7" hidden="1" outlineLevel="1" x14ac:dyDescent="0.25">
      <c r="C1133" s="21" t="s">
        <v>46</v>
      </c>
      <c r="D1133" s="19">
        <f>SUMIFS(Sensitivities!$E$8:$E$1023,Sensitivities!$D$8:$D$1023,Delta_GIRR!$D$24,Sensitivities!$C$8:$C$1023,Delta_GIRR!G1133)</f>
        <v>0</v>
      </c>
      <c r="E1133" s="19"/>
      <c r="F1133" s="19"/>
      <c r="G1133" s="19" t="str">
        <f>C1133 &amp; ".Delta|GIRR|" &amp; C1089 &amp; "|" &amp; C1091</f>
        <v>PRDC295207601.Delta|GIRR|GBP|0.25 year</v>
      </c>
    </row>
    <row r="1134" spans="3:7" hidden="1" outlineLevel="1" x14ac:dyDescent="0.25">
      <c r="C1134" s="21" t="s">
        <v>48</v>
      </c>
      <c r="D1134" s="19">
        <f>SUMIFS(Sensitivities!$E$8:$E$1023,Sensitivities!$D$8:$D$1023,Delta_GIRR!$D$24,Sensitivities!$C$8:$C$1023,Delta_GIRR!G1134)</f>
        <v>0</v>
      </c>
      <c r="E1134" s="19"/>
      <c r="F1134" s="19"/>
      <c r="G1134" s="19" t="str">
        <f>C1134 &amp; ".Delta|GIRR|" &amp; C1089 &amp; "|" &amp; C1091</f>
        <v>PRDC172891670.Delta|GIRR|GBP|0.25 year</v>
      </c>
    </row>
    <row r="1135" spans="3:7" hidden="1" outlineLevel="1" x14ac:dyDescent="0.25">
      <c r="C1135" s="21" t="s">
        <v>49</v>
      </c>
      <c r="D1135" s="19">
        <f>SUMIFS(Sensitivities!$E$8:$E$1023,Sensitivities!$D$8:$D$1023,Delta_GIRR!$D$24,Sensitivities!$C$8:$C$1023,Delta_GIRR!G1135)</f>
        <v>0</v>
      </c>
      <c r="E1135" s="19"/>
      <c r="F1135" s="19"/>
      <c r="G1135" s="19" t="str">
        <f>C1135 &amp; ".Delta|GIRR|" &amp; C1089 &amp; "|" &amp; C1091</f>
        <v>PRDC666969162.Delta|GIRR|GBP|0.25 year</v>
      </c>
    </row>
    <row r="1136" spans="3:7" hidden="1" outlineLevel="1" x14ac:dyDescent="0.25">
      <c r="C1136" s="21" t="s">
        <v>50</v>
      </c>
      <c r="D1136" s="19">
        <f>SUMIFS(Sensitivities!$E$8:$E$1023,Sensitivities!$D$8:$D$1023,Delta_GIRR!$D$24,Sensitivities!$C$8:$C$1023,Delta_GIRR!G1136)</f>
        <v>0</v>
      </c>
      <c r="E1136" s="19"/>
      <c r="F1136" s="19"/>
      <c r="G1136" s="19" t="str">
        <f>C1136 &amp; ".Delta|GIRR|" &amp; C1089 &amp; "|" &amp; C1091</f>
        <v>PRDC591610726.Delta|GIRR|GBP|0.25 year</v>
      </c>
    </row>
    <row r="1137" spans="3:7" hidden="1" outlineLevel="1" x14ac:dyDescent="0.25">
      <c r="C1137" s="21" t="s">
        <v>51</v>
      </c>
      <c r="D1137" s="19">
        <f>SUMIFS(Sensitivities!$E$8:$E$1023,Sensitivities!$D$8:$D$1023,Delta_GIRR!$D$24,Sensitivities!$C$8:$C$1023,Delta_GIRR!G1137)</f>
        <v>0</v>
      </c>
      <c r="E1137" s="19"/>
      <c r="F1137" s="19"/>
      <c r="G1137" s="19" t="str">
        <f>C1137 &amp; ".Delta|GIRR|" &amp; C1089 &amp; "|" &amp; C1091</f>
        <v>PRDC213021841.Delta|GIRR|GBP|0.25 year</v>
      </c>
    </row>
    <row r="1138" spans="3:7" hidden="1" outlineLevel="1" x14ac:dyDescent="0.25">
      <c r="C1138" s="21" t="s">
        <v>52</v>
      </c>
      <c r="D1138" s="19">
        <f>SUMIFS(Sensitivities!$E$8:$E$1023,Sensitivities!$D$8:$D$1023,Delta_GIRR!$D$24,Sensitivities!$C$8:$C$1023,Delta_GIRR!G1138)</f>
        <v>0</v>
      </c>
      <c r="E1138" s="19"/>
      <c r="F1138" s="19"/>
      <c r="G1138" s="19" t="str">
        <f>C1138 &amp; ".Delta|GIRR|" &amp; C1089 &amp; "|" &amp; C1091</f>
        <v>RA211261264.Delta|GIRR|GBP|0.25 year</v>
      </c>
    </row>
    <row r="1139" spans="3:7" hidden="1" outlineLevel="1" x14ac:dyDescent="0.25">
      <c r="C1139" s="21" t="s">
        <v>54</v>
      </c>
      <c r="D1139" s="19">
        <f>SUMIFS(Sensitivities!$E$8:$E$1023,Sensitivities!$D$8:$D$1023,Delta_GIRR!$D$24,Sensitivities!$C$8:$C$1023,Delta_GIRR!G1139)</f>
        <v>0</v>
      </c>
      <c r="E1139" s="19"/>
      <c r="F1139" s="19"/>
      <c r="G1139" s="19" t="str">
        <f>C1139 &amp; ".Delta|GIRR|" &amp; C1089 &amp; "|" &amp; C1091</f>
        <v>RA511169792.Delta|GIRR|GBP|0.25 year</v>
      </c>
    </row>
    <row r="1140" spans="3:7" hidden="1" outlineLevel="1" x14ac:dyDescent="0.25">
      <c r="C1140" s="21" t="s">
        <v>1143</v>
      </c>
      <c r="D1140" s="19">
        <f>SUMIFS(Sensitivities!$E$8:$E$1023,Sensitivities!$D$8:$D$1023,Delta_GIRR!$D$24,Sensitivities!$C$8:$C$1023,Delta_GIRR!G1140)</f>
        <v>0</v>
      </c>
      <c r="E1140" s="19"/>
      <c r="F1140" s="19"/>
      <c r="G1140" s="19" t="str">
        <f>C1140 &amp; ".Delta|GIRR|" &amp; C1089 &amp; "|" &amp; C1091</f>
        <v>RA844378540.Delta|GIRR|GBP|0.25 year</v>
      </c>
    </row>
    <row r="1141" spans="3:7" hidden="1" outlineLevel="1" x14ac:dyDescent="0.25">
      <c r="C1141" s="21" t="s">
        <v>55</v>
      </c>
      <c r="D1141" s="19">
        <f>SUMIFS(Sensitivities!$E$8:$E$1023,Sensitivities!$D$8:$D$1023,Delta_GIRR!$D$24,Sensitivities!$C$8:$C$1023,Delta_GIRR!G1141)</f>
        <v>0</v>
      </c>
      <c r="E1141" s="19"/>
      <c r="F1141" s="19"/>
      <c r="G1141" s="19" t="str">
        <f>C1141 &amp; ".Delta|GIRR|" &amp; C1089 &amp; "|" &amp; C1091</f>
        <v>RA488554347.Delta|GIRR|GBP|0.25 year</v>
      </c>
    </row>
    <row r="1142" spans="3:7" hidden="1" outlineLevel="1" x14ac:dyDescent="0.25">
      <c r="C1142" s="21" t="s">
        <v>56</v>
      </c>
      <c r="D1142" s="19">
        <f>SUMIFS(Sensitivities!$E$8:$E$1023,Sensitivities!$D$8:$D$1023,Delta_GIRR!$D$24,Sensitivities!$C$8:$C$1023,Delta_GIRR!G1142)</f>
        <v>0</v>
      </c>
      <c r="E1142" s="19"/>
      <c r="F1142" s="19"/>
      <c r="G1142" s="19" t="str">
        <f>C1142 &amp; ".Delta|GIRR|" &amp; C1089 &amp; "|" &amp; C1091</f>
        <v>RA899728209.Delta|GIRR|GBP|0.25 year</v>
      </c>
    </row>
    <row r="1143" spans="3:7" hidden="1" outlineLevel="1" x14ac:dyDescent="0.25">
      <c r="C1143" s="10"/>
      <c r="D1143" s="13"/>
      <c r="E1143" s="11"/>
      <c r="F1143" s="12"/>
      <c r="G1143" s="12"/>
    </row>
    <row r="1144" spans="3:7" collapsed="1" x14ac:dyDescent="0.25">
      <c r="C1144" s="106" t="s">
        <v>61</v>
      </c>
      <c r="D1144" s="102">
        <f>SUM(D1146:D1195)</f>
        <v>2769.0186836014586</v>
      </c>
      <c r="E1144" s="103">
        <f>VLOOKUP(C1144,$G$10:$H$19,2,FALSE)</f>
        <v>1.2020815280171309E-2</v>
      </c>
      <c r="F1144" s="105">
        <f>D1144*E1144</f>
        <v>33.285862102916255</v>
      </c>
    </row>
    <row r="1145" spans="3:7" hidden="1" outlineLevel="1" x14ac:dyDescent="0.25">
      <c r="C1145" s="40" t="s">
        <v>1138</v>
      </c>
      <c r="D1145" s="101" t="s">
        <v>116</v>
      </c>
      <c r="E1145" s="101" t="s">
        <v>66</v>
      </c>
      <c r="F1145" s="101" t="s">
        <v>68</v>
      </c>
      <c r="G1145" s="39" t="s">
        <v>57</v>
      </c>
    </row>
    <row r="1146" spans="3:7" hidden="1" outlineLevel="1" x14ac:dyDescent="0.25">
      <c r="C1146" s="42" t="s">
        <v>3</v>
      </c>
      <c r="D1146" s="38">
        <f>SUMIFS(Sensitivities!$E$8:$E$1023,Sensitivities!$D$8:$D$1023,Delta_GIRR!$D$24,Sensitivities!$C$8:$C$1023,Delta_GIRR!G1146)</f>
        <v>0</v>
      </c>
      <c r="E1146" s="38"/>
      <c r="F1146" s="38"/>
      <c r="G1146" s="38" t="str">
        <f>C1146 &amp; ".Delta|GIRR|" &amp; C1089 &amp; "|" &amp; C1144</f>
        <v>FRA791220419.Delta|GIRR|GBP|0.5 year</v>
      </c>
    </row>
    <row r="1147" spans="3:7" hidden="1" outlineLevel="1" x14ac:dyDescent="0.25">
      <c r="C1147" s="21" t="s">
        <v>5</v>
      </c>
      <c r="D1147" s="19">
        <f>SUMIFS(Sensitivities!$E$8:$E$1023,Sensitivities!$D$8:$D$1023,Delta_GIRR!$D$24,Sensitivities!$C$8:$C$1023,Delta_GIRR!G1147)</f>
        <v>0</v>
      </c>
      <c r="E1147" s="19"/>
      <c r="F1147" s="19"/>
      <c r="G1147" s="19" t="str">
        <f>C1147 &amp; ".Delta|GIRR|" &amp; C1089 &amp; "|" &amp; C1144</f>
        <v>FRA983936126.Delta|GIRR|GBP|0.5 year</v>
      </c>
    </row>
    <row r="1148" spans="3:7" hidden="1" outlineLevel="1" x14ac:dyDescent="0.25">
      <c r="C1148" s="21" t="s">
        <v>6</v>
      </c>
      <c r="D1148" s="19">
        <f>SUMIFS(Sensitivities!$E$8:$E$1023,Sensitivities!$D$8:$D$1023,Delta_GIRR!$D$24,Sensitivities!$C$8:$C$1023,Delta_GIRR!G1148)</f>
        <v>0</v>
      </c>
      <c r="E1148" s="19"/>
      <c r="F1148" s="19"/>
      <c r="G1148" s="19" t="str">
        <f>C1148 &amp; ".Delta|GIRR|" &amp; C1089 &amp; "|" &amp; C1144</f>
        <v>FRA592133890.Delta|GIRR|GBP|0.5 year</v>
      </c>
    </row>
    <row r="1149" spans="3:7" hidden="1" outlineLevel="1" x14ac:dyDescent="0.25">
      <c r="C1149" s="21" t="s">
        <v>7</v>
      </c>
      <c r="D1149" s="19">
        <f>SUMIFS(Sensitivities!$E$8:$E$1023,Sensitivities!$D$8:$D$1023,Delta_GIRR!$D$24,Sensitivities!$C$8:$C$1023,Delta_GIRR!G1149)</f>
        <v>0</v>
      </c>
      <c r="E1149" s="19"/>
      <c r="F1149" s="19"/>
      <c r="G1149" s="19" t="str">
        <f>C1149 &amp; ".Delta|GIRR|" &amp; C1089 &amp; "|" &amp; C1144</f>
        <v>FRA554616290.Delta|GIRR|GBP|0.5 year</v>
      </c>
    </row>
    <row r="1150" spans="3:7" hidden="1" outlineLevel="1" x14ac:dyDescent="0.25">
      <c r="C1150" s="21" t="s">
        <v>8</v>
      </c>
      <c r="D1150" s="19">
        <f>SUMIFS(Sensitivities!$E$8:$E$1023,Sensitivities!$D$8:$D$1023,Delta_GIRR!$D$24,Sensitivities!$C$8:$C$1023,Delta_GIRR!G1150)</f>
        <v>0</v>
      </c>
      <c r="E1150" s="19"/>
      <c r="F1150" s="19"/>
      <c r="G1150" s="19" t="str">
        <f>C1150 &amp; ".Delta|GIRR|" &amp; C1089 &amp; "|" &amp; C1144</f>
        <v>FRA822851518.Delta|GIRR|GBP|0.5 year</v>
      </c>
    </row>
    <row r="1151" spans="3:7" hidden="1" outlineLevel="1" x14ac:dyDescent="0.25">
      <c r="C1151" s="21" t="s">
        <v>1140</v>
      </c>
      <c r="D1151" s="19">
        <f>SUMIFS(Sensitivities!$E$8:$E$1023,Sensitivities!$D$8:$D$1023,Delta_GIRR!$D$24,Sensitivities!$C$8:$C$1023,Delta_GIRR!G1151)</f>
        <v>0</v>
      </c>
      <c r="E1151" s="19"/>
      <c r="F1151" s="19"/>
      <c r="G1151" s="19" t="str">
        <f>C1151 &amp; ".Delta|GIRR|" &amp; C1089 &amp; "|" &amp; C1144</f>
        <v>FRA101797833.Delta|GIRR|GBP|0.5 year</v>
      </c>
    </row>
    <row r="1152" spans="3:7" hidden="1" outlineLevel="1" x14ac:dyDescent="0.25">
      <c r="C1152" s="21" t="s">
        <v>9</v>
      </c>
      <c r="D1152" s="19">
        <f>SUMIFS(Sensitivities!$E$8:$E$1023,Sensitivities!$D$8:$D$1023,Delta_GIRR!$D$24,Sensitivities!$C$8:$C$1023,Delta_GIRR!G1152)</f>
        <v>0</v>
      </c>
      <c r="E1152" s="19"/>
      <c r="F1152" s="19"/>
      <c r="G1152" s="19" t="str">
        <f>C1152 &amp; ".Delta|GIRR|" &amp; C1089 &amp; "|" &amp; C1144</f>
        <v>IRS190841856.Delta|GIRR|GBP|0.5 year</v>
      </c>
    </row>
    <row r="1153" spans="3:7" hidden="1" outlineLevel="1" x14ac:dyDescent="0.25">
      <c r="C1153" s="21" t="s">
        <v>11</v>
      </c>
      <c r="D1153" s="19">
        <f>SUMIFS(Sensitivities!$E$8:$E$1023,Sensitivities!$D$8:$D$1023,Delta_GIRR!$D$24,Sensitivities!$C$8:$C$1023,Delta_GIRR!G1153)</f>
        <v>0</v>
      </c>
      <c r="E1153" s="19"/>
      <c r="F1153" s="19"/>
      <c r="G1153" s="19" t="str">
        <f>C1153 &amp; ".Delta|GIRR|" &amp; C1089 &amp; "|" &amp; C1144</f>
        <v>IRS399330126.Delta|GIRR|GBP|0.5 year</v>
      </c>
    </row>
    <row r="1154" spans="3:7" hidden="1" outlineLevel="1" x14ac:dyDescent="0.25">
      <c r="C1154" s="21" t="s">
        <v>12</v>
      </c>
      <c r="D1154" s="19">
        <f>SUMIFS(Sensitivities!$E$8:$E$1023,Sensitivities!$D$8:$D$1023,Delta_GIRR!$D$24,Sensitivities!$C$8:$C$1023,Delta_GIRR!G1154)</f>
        <v>0</v>
      </c>
      <c r="E1154" s="19"/>
      <c r="F1154" s="19"/>
      <c r="G1154" s="19" t="str">
        <f>C1154 &amp; ".Delta|GIRR|" &amp; C1089 &amp; "|" &amp; C1144</f>
        <v>IRS233250637.Delta|GIRR|GBP|0.5 year</v>
      </c>
    </row>
    <row r="1155" spans="3:7" hidden="1" outlineLevel="1" x14ac:dyDescent="0.25">
      <c r="C1155" s="21" t="s">
        <v>13</v>
      </c>
      <c r="D1155" s="19">
        <f>SUMIFS(Sensitivities!$E$8:$E$1023,Sensitivities!$D$8:$D$1023,Delta_GIRR!$D$24,Sensitivities!$C$8:$C$1023,Delta_GIRR!G1155)</f>
        <v>0</v>
      </c>
      <c r="E1155" s="19"/>
      <c r="F1155" s="19"/>
      <c r="G1155" s="19" t="str">
        <f>C1155 &amp; ".Delta|GIRR|" &amp; C1089 &amp; "|" &amp; C1144</f>
        <v>CS768096133.Delta|GIRR|GBP|0.5 year</v>
      </c>
    </row>
    <row r="1156" spans="3:7" hidden="1" outlineLevel="1" x14ac:dyDescent="0.25">
      <c r="C1156" s="21" t="s">
        <v>15</v>
      </c>
      <c r="D1156" s="19">
        <f>SUMIFS(Sensitivities!$E$8:$E$1023,Sensitivities!$D$8:$D$1023,Delta_GIRR!$D$24,Sensitivities!$C$8:$C$1023,Delta_GIRR!G1156)</f>
        <v>-8.2074088044464606</v>
      </c>
      <c r="E1156" s="19"/>
      <c r="F1156" s="19"/>
      <c r="G1156" s="19" t="str">
        <f>C1156 &amp; ".Delta|GIRR|" &amp; C1089 &amp; "|" &amp; C1144</f>
        <v>CS561670611.Delta|GIRR|GBP|0.5 year</v>
      </c>
    </row>
    <row r="1157" spans="3:7" hidden="1" outlineLevel="1" x14ac:dyDescent="0.25">
      <c r="C1157" s="21" t="s">
        <v>16</v>
      </c>
      <c r="D1157" s="19">
        <f>SUMIFS(Sensitivities!$E$8:$E$1023,Sensitivities!$D$8:$D$1023,Delta_GIRR!$D$24,Sensitivities!$C$8:$C$1023,Delta_GIRR!G1157)</f>
        <v>0</v>
      </c>
      <c r="E1157" s="19"/>
      <c r="F1157" s="19"/>
      <c r="G1157" s="19" t="str">
        <f>C1157 &amp; ".Delta|GIRR|" &amp; C1089 &amp; "|" &amp; C1144</f>
        <v>CS931854092.Delta|GIRR|GBP|0.5 year</v>
      </c>
    </row>
    <row r="1158" spans="3:7" hidden="1" outlineLevel="1" x14ac:dyDescent="0.25">
      <c r="C1158" s="21" t="s">
        <v>17</v>
      </c>
      <c r="D1158" s="19">
        <f>SUMIFS(Sensitivities!$E$8:$E$1023,Sensitivities!$D$8:$D$1023,Delta_GIRR!$D$24,Sensitivities!$C$8:$C$1023,Delta_GIRR!G1158)</f>
        <v>0</v>
      </c>
      <c r="E1158" s="19"/>
      <c r="F1158" s="19"/>
      <c r="G1158" s="19" t="str">
        <f>C1158 &amp; ".Delta|GIRR|" &amp; C1089 &amp; "|" &amp; C1144</f>
        <v>IRS307262619.Delta|GIRR|GBP|0.5 year</v>
      </c>
    </row>
    <row r="1159" spans="3:7" hidden="1" outlineLevel="1" x14ac:dyDescent="0.25">
      <c r="C1159" s="21" t="s">
        <v>18</v>
      </c>
      <c r="D1159" s="19">
        <f>SUMIFS(Sensitivities!$E$8:$E$1023,Sensitivities!$D$8:$D$1023,Delta_GIRR!$D$24,Sensitivities!$C$8:$C$1023,Delta_GIRR!G1159)</f>
        <v>0</v>
      </c>
      <c r="E1159" s="19"/>
      <c r="F1159" s="19"/>
      <c r="G1159" s="19" t="str">
        <f>C1159 &amp; ".Delta|GIRR|" &amp; C1089 &amp; "|" &amp; C1144</f>
        <v>IRS686490893.Delta|GIRR|GBP|0.5 year</v>
      </c>
    </row>
    <row r="1160" spans="3:7" hidden="1" outlineLevel="1" x14ac:dyDescent="0.25">
      <c r="C1160" s="21" t="s">
        <v>19</v>
      </c>
      <c r="D1160" s="19">
        <f>SUMIFS(Sensitivities!$E$8:$E$1023,Sensitivities!$D$8:$D$1023,Delta_GIRR!$D$24,Sensitivities!$C$8:$C$1023,Delta_GIRR!G1160)</f>
        <v>0</v>
      </c>
      <c r="E1160" s="19"/>
      <c r="F1160" s="19"/>
      <c r="G1160" s="19" t="str">
        <f>C1160 &amp; ".Delta|GIRR|" &amp; C1089 &amp; "|" &amp; C1144</f>
        <v>IRS682313805.Delta|GIRR|GBP|0.5 year</v>
      </c>
    </row>
    <row r="1161" spans="3:7" hidden="1" outlineLevel="1" x14ac:dyDescent="0.25">
      <c r="C1161" s="21" t="s">
        <v>20</v>
      </c>
      <c r="D1161" s="19">
        <f>SUMIFS(Sensitivities!$E$8:$E$1023,Sensitivities!$D$8:$D$1023,Delta_GIRR!$D$24,Sensitivities!$C$8:$C$1023,Delta_GIRR!G1161)</f>
        <v>111.63078185054501</v>
      </c>
      <c r="E1161" s="19"/>
      <c r="F1161" s="19"/>
      <c r="G1161" s="19" t="str">
        <f>C1161 &amp; ".Delta|GIRR|" &amp; C1089 &amp; "|" &amp; C1144</f>
        <v>IRS545554400.Delta|GIRR|GBP|0.5 year</v>
      </c>
    </row>
    <row r="1162" spans="3:7" hidden="1" outlineLevel="1" x14ac:dyDescent="0.25">
      <c r="C1162" s="21" t="s">
        <v>21</v>
      </c>
      <c r="D1162" s="19">
        <f>SUMIFS(Sensitivities!$E$8:$E$1023,Sensitivities!$D$8:$D$1023,Delta_GIRR!$D$24,Sensitivities!$C$8:$C$1023,Delta_GIRR!G1162)</f>
        <v>0</v>
      </c>
      <c r="E1162" s="19"/>
      <c r="F1162" s="19"/>
      <c r="G1162" s="19" t="str">
        <f>C1162 &amp; ".Delta|GIRR|" &amp; C1089 &amp; "|" &amp; C1144</f>
        <v>CS821810096.Delta|GIRR|GBP|0.5 year</v>
      </c>
    </row>
    <row r="1163" spans="3:7" hidden="1" outlineLevel="1" x14ac:dyDescent="0.25">
      <c r="C1163" s="21" t="s">
        <v>22</v>
      </c>
      <c r="D1163" s="19">
        <f>SUMIFS(Sensitivities!$E$8:$E$1023,Sensitivities!$D$8:$D$1023,Delta_GIRR!$D$24,Sensitivities!$C$8:$C$1023,Delta_GIRR!G1163)</f>
        <v>0</v>
      </c>
      <c r="E1163" s="19"/>
      <c r="F1163" s="19"/>
      <c r="G1163" s="19" t="str">
        <f>C1163 &amp; ".Delta|GIRR|" &amp; C1089 &amp; "|" &amp; C1144</f>
        <v>CF832287444.Delta|GIRR|GBP|0.5 year</v>
      </c>
    </row>
    <row r="1164" spans="3:7" hidden="1" outlineLevel="1" x14ac:dyDescent="0.25">
      <c r="C1164" s="21" t="s">
        <v>1141</v>
      </c>
      <c r="D1164" s="19">
        <f>SUMIFS(Sensitivities!$E$8:$E$1023,Sensitivities!$D$8:$D$1023,Delta_GIRR!$D$24,Sensitivities!$C$8:$C$1023,Delta_GIRR!G1164)</f>
        <v>0</v>
      </c>
      <c r="E1164" s="19"/>
      <c r="F1164" s="19"/>
      <c r="G1164" s="19" t="str">
        <f>C1164 &amp; ".Delta|GIRR|" &amp; C1089 &amp; "|" &amp; C1144</f>
        <v>CF505971413.Delta|GIRR|GBP|0.5 year</v>
      </c>
    </row>
    <row r="1165" spans="3:7" hidden="1" outlineLevel="1" x14ac:dyDescent="0.25">
      <c r="C1165" s="21" t="s">
        <v>24</v>
      </c>
      <c r="D1165" s="19">
        <f>SUMIFS(Sensitivities!$E$8:$E$1023,Sensitivities!$D$8:$D$1023,Delta_GIRR!$D$24,Sensitivities!$C$8:$C$1023,Delta_GIRR!G1165)</f>
        <v>0</v>
      </c>
      <c r="E1165" s="19"/>
      <c r="F1165" s="19"/>
      <c r="G1165" s="19" t="str">
        <f>C1165 &amp; ".Delta|GIRR|" &amp; C1089 &amp; "|" &amp; C1144</f>
        <v>CF670766805.Delta|GIRR|GBP|0.5 year</v>
      </c>
    </row>
    <row r="1166" spans="3:7" hidden="1" outlineLevel="1" x14ac:dyDescent="0.25">
      <c r="C1166" s="21" t="s">
        <v>25</v>
      </c>
      <c r="D1166" s="19">
        <f>SUMIFS(Sensitivities!$E$8:$E$1023,Sensitivities!$D$8:$D$1023,Delta_GIRR!$D$24,Sensitivities!$C$8:$C$1023,Delta_GIRR!G1166)</f>
        <v>0</v>
      </c>
      <c r="E1166" s="19"/>
      <c r="F1166" s="19"/>
      <c r="G1166" s="19" t="str">
        <f>C1166 &amp; ".Delta|GIRR|" &amp; C1089 &amp; "|" &amp; C1144</f>
        <v>CF558972956.Delta|GIRR|GBP|0.5 year</v>
      </c>
    </row>
    <row r="1167" spans="3:7" hidden="1" outlineLevel="1" x14ac:dyDescent="0.25">
      <c r="C1167" s="21" t="s">
        <v>26</v>
      </c>
      <c r="D1167" s="19">
        <f>SUMIFS(Sensitivities!$E$8:$E$1023,Sensitivities!$D$8:$D$1023,Delta_GIRR!$D$24,Sensitivities!$C$8:$C$1023,Delta_GIRR!G1167)</f>
        <v>0</v>
      </c>
      <c r="E1167" s="19"/>
      <c r="F1167" s="19"/>
      <c r="G1167" s="19" t="str">
        <f>C1167 &amp; ".Delta|GIRR|" &amp; C1089 &amp; "|" &amp; C1144</f>
        <v>CF994071627.Delta|GIRR|GBP|0.5 year</v>
      </c>
    </row>
    <row r="1168" spans="3:7" hidden="1" outlineLevel="1" x14ac:dyDescent="0.25">
      <c r="C1168" s="21" t="s">
        <v>27</v>
      </c>
      <c r="D1168" s="19">
        <f>SUMIFS(Sensitivities!$E$8:$E$1023,Sensitivities!$D$8:$D$1023,Delta_GIRR!$D$24,Sensitivities!$C$8:$C$1023,Delta_GIRR!G1168)</f>
        <v>0</v>
      </c>
      <c r="E1168" s="19"/>
      <c r="F1168" s="19"/>
      <c r="G1168" s="19" t="str">
        <f>C1168 &amp; ".Delta|GIRR|" &amp; C1089 &amp; "|" &amp; C1144</f>
        <v>CF546911893.Delta|GIRR|GBP|0.5 year</v>
      </c>
    </row>
    <row r="1169" spans="3:7" hidden="1" outlineLevel="1" x14ac:dyDescent="0.25">
      <c r="C1169" s="21" t="s">
        <v>28</v>
      </c>
      <c r="D1169" s="19">
        <f>SUMIFS(Sensitivities!$E$8:$E$1023,Sensitivities!$D$8:$D$1023,Delta_GIRR!$D$24,Sensitivities!$C$8:$C$1023,Delta_GIRR!G1169)</f>
        <v>0</v>
      </c>
      <c r="E1169" s="19"/>
      <c r="F1169" s="19"/>
      <c r="G1169" s="19" t="str">
        <f>C1169 &amp; ".Delta|GIRR|" &amp; C1089 &amp; "|" &amp; C1144</f>
        <v>CF798421943.Delta|GIRR|GBP|0.5 year</v>
      </c>
    </row>
    <row r="1170" spans="3:7" hidden="1" outlineLevel="1" x14ac:dyDescent="0.25">
      <c r="C1170" s="21" t="s">
        <v>29</v>
      </c>
      <c r="D1170" s="19">
        <f>SUMIFS(Sensitivities!$E$8:$E$1023,Sensitivities!$D$8:$D$1023,Delta_GIRR!$D$24,Sensitivities!$C$8:$C$1023,Delta_GIRR!G1170)</f>
        <v>0</v>
      </c>
      <c r="E1170" s="19"/>
      <c r="F1170" s="19"/>
      <c r="G1170" s="19" t="str">
        <f>C1170 &amp; ".Delta|GIRR|" &amp; C1089 &amp; "|" &amp; C1144</f>
        <v>SWN651253389.Delta|GIRR|GBP|0.5 year</v>
      </c>
    </row>
    <row r="1171" spans="3:7" hidden="1" outlineLevel="1" x14ac:dyDescent="0.25">
      <c r="C1171" s="21" t="s">
        <v>31</v>
      </c>
      <c r="D1171" s="19">
        <f>SUMIFS(Sensitivities!$E$8:$E$1023,Sensitivities!$D$8:$D$1023,Delta_GIRR!$D$24,Sensitivities!$C$8:$C$1023,Delta_GIRR!G1171)</f>
        <v>0</v>
      </c>
      <c r="E1171" s="19"/>
      <c r="F1171" s="19"/>
      <c r="G1171" s="19" t="str">
        <f>C1171 &amp; ".Delta|GIRR|" &amp; C1089 &amp; "|" &amp; C1144</f>
        <v>FXF690057364.Delta|GIRR|GBP|0.5 year</v>
      </c>
    </row>
    <row r="1172" spans="3:7" hidden="1" outlineLevel="1" x14ac:dyDescent="0.25">
      <c r="C1172" s="21" t="s">
        <v>1142</v>
      </c>
      <c r="D1172" s="19">
        <f>SUMIFS(Sensitivities!$E$8:$E$1023,Sensitivities!$D$8:$D$1023,Delta_GIRR!$D$24,Sensitivities!$C$8:$C$1023,Delta_GIRR!G1172)</f>
        <v>0</v>
      </c>
      <c r="E1172" s="19"/>
      <c r="F1172" s="19"/>
      <c r="G1172" s="19" t="str">
        <f>C1172 &amp; ".Delta|GIRR|" &amp; C1089 &amp; "|" &amp; C1144</f>
        <v>FXF276314354.Delta|GIRR|GBP|0.5 year</v>
      </c>
    </row>
    <row r="1173" spans="3:7" hidden="1" outlineLevel="1" x14ac:dyDescent="0.25">
      <c r="C1173" s="21" t="s">
        <v>33</v>
      </c>
      <c r="D1173" s="19">
        <f>SUMIFS(Sensitivities!$E$8:$E$1023,Sensitivities!$D$8:$D$1023,Delta_GIRR!$D$24,Sensitivities!$C$8:$C$1023,Delta_GIRR!G1173)</f>
        <v>0</v>
      </c>
      <c r="E1173" s="19"/>
      <c r="F1173" s="19"/>
      <c r="G1173" s="19" t="str">
        <f>C1173 &amp; ".Delta|GIRR|" &amp; C1089 &amp; "|" &amp; C1144</f>
        <v>FXF811380623.Delta|GIRR|GBP|0.5 year</v>
      </c>
    </row>
    <row r="1174" spans="3:7" hidden="1" outlineLevel="1" x14ac:dyDescent="0.25">
      <c r="C1174" s="21" t="s">
        <v>34</v>
      </c>
      <c r="D1174" s="19">
        <f>SUMIFS(Sensitivities!$E$8:$E$1023,Sensitivities!$D$8:$D$1023,Delta_GIRR!$D$24,Sensitivities!$C$8:$C$1023,Delta_GIRR!G1174)</f>
        <v>0</v>
      </c>
      <c r="E1174" s="19"/>
      <c r="F1174" s="19"/>
      <c r="G1174" s="19" t="str">
        <f>C1174 &amp; ".Delta|GIRR|" &amp; C1089 &amp; "|" &amp; C1144</f>
        <v>FXF313102980.Delta|GIRR|GBP|0.5 year</v>
      </c>
    </row>
    <row r="1175" spans="3:7" hidden="1" outlineLevel="1" x14ac:dyDescent="0.25">
      <c r="C1175" s="21" t="s">
        <v>35</v>
      </c>
      <c r="D1175" s="19">
        <f>SUMIFS(Sensitivities!$E$8:$E$1023,Sensitivities!$D$8:$D$1023,Delta_GIRR!$D$24,Sensitivities!$C$8:$C$1023,Delta_GIRR!G1175)</f>
        <v>0</v>
      </c>
      <c r="E1175" s="19"/>
      <c r="F1175" s="19"/>
      <c r="G1175" s="19" t="str">
        <f>C1175 &amp; ".Delta|GIRR|" &amp; C1089 &amp; "|" &amp; C1144</f>
        <v>FXF168255439.Delta|GIRR|GBP|0.5 year</v>
      </c>
    </row>
    <row r="1176" spans="3:7" hidden="1" outlineLevel="1" x14ac:dyDescent="0.25">
      <c r="C1176" s="21" t="s">
        <v>36</v>
      </c>
      <c r="D1176" s="19">
        <f>SUMIFS(Sensitivities!$E$8:$E$1023,Sensitivities!$D$8:$D$1023,Delta_GIRR!$D$24,Sensitivities!$C$8:$C$1023,Delta_GIRR!G1176)</f>
        <v>0</v>
      </c>
      <c r="E1176" s="19"/>
      <c r="F1176" s="19"/>
      <c r="G1176" s="19" t="str">
        <f>C1176 &amp; ".Delta|GIRR|" &amp; C1089 &amp; "|" &amp; C1144</f>
        <v>FXF177155290.Delta|GIRR|GBP|0.5 year</v>
      </c>
    </row>
    <row r="1177" spans="3:7" hidden="1" outlineLevel="1" x14ac:dyDescent="0.25">
      <c r="C1177" s="21" t="s">
        <v>37</v>
      </c>
      <c r="D1177" s="19">
        <f>SUMIFS(Sensitivities!$E$8:$E$1023,Sensitivities!$D$8:$D$1023,Delta_GIRR!$D$24,Sensitivities!$C$8:$C$1023,Delta_GIRR!G1177)</f>
        <v>0</v>
      </c>
      <c r="E1177" s="19"/>
      <c r="F1177" s="19"/>
      <c r="G1177" s="19" t="str">
        <f>C1177 &amp; ".Delta|GIRR|" &amp; C1089 &amp; "|" &amp; C1144</f>
        <v>FXF598460264.Delta|GIRR|GBP|0.5 year</v>
      </c>
    </row>
    <row r="1178" spans="3:7" hidden="1" outlineLevel="1" x14ac:dyDescent="0.25">
      <c r="C1178" s="21" t="s">
        <v>38</v>
      </c>
      <c r="D1178" s="19">
        <f>SUMIFS(Sensitivities!$E$8:$E$1023,Sensitivities!$D$8:$D$1023,Delta_GIRR!$D$24,Sensitivities!$C$8:$C$1023,Delta_GIRR!G1178)</f>
        <v>0</v>
      </c>
      <c r="E1178" s="19"/>
      <c r="F1178" s="19"/>
      <c r="G1178" s="19" t="str">
        <f>C1178 &amp; ".Delta|GIRR|" &amp; C1089 &amp; "|" &amp; C1144</f>
        <v>FXO271821100.Delta|GIRR|GBP|0.5 year</v>
      </c>
    </row>
    <row r="1179" spans="3:7" hidden="1" outlineLevel="1" x14ac:dyDescent="0.25">
      <c r="C1179" s="21" t="s">
        <v>40</v>
      </c>
      <c r="D1179" s="19">
        <f>SUMIFS(Sensitivities!$E$8:$E$1023,Sensitivities!$D$8:$D$1023,Delta_GIRR!$D$24,Sensitivities!$C$8:$C$1023,Delta_GIRR!G1179)</f>
        <v>0</v>
      </c>
      <c r="E1179" s="19"/>
      <c r="F1179" s="19"/>
      <c r="G1179" s="19" t="str">
        <f>C1179 &amp; ".Delta|GIRR|" &amp; C1089 &amp; "|" &amp; C1144</f>
        <v>FXO136170122.Delta|GIRR|GBP|0.5 year</v>
      </c>
    </row>
    <row r="1180" spans="3:7" hidden="1" outlineLevel="1" x14ac:dyDescent="0.25">
      <c r="C1180" s="21" t="s">
        <v>1139</v>
      </c>
      <c r="D1180" s="19">
        <f>SUMIFS(Sensitivities!$E$8:$E$1023,Sensitivities!$D$8:$D$1023,Delta_GIRR!$D$24,Sensitivities!$C$8:$C$1023,Delta_GIRR!G1180)</f>
        <v>0</v>
      </c>
      <c r="E1180" s="19"/>
      <c r="F1180" s="19"/>
      <c r="G1180" s="19" t="str">
        <f>C1180 &amp; ".Delta|GIRR|" &amp; C1089 &amp; "|" &amp; C1144</f>
        <v>FXO623149061.Delta|GIRR|GBP|0.5 year</v>
      </c>
    </row>
    <row r="1181" spans="3:7" hidden="1" outlineLevel="1" x14ac:dyDescent="0.25">
      <c r="C1181" s="21" t="s">
        <v>41</v>
      </c>
      <c r="D1181" s="19">
        <f>SUMIFS(Sensitivities!$E$8:$E$1023,Sensitivities!$D$8:$D$1023,Delta_GIRR!$D$24,Sensitivities!$C$8:$C$1023,Delta_GIRR!G1181)</f>
        <v>0</v>
      </c>
      <c r="E1181" s="19"/>
      <c r="F1181" s="19"/>
      <c r="G1181" s="19" t="str">
        <f>C1181 &amp; ".Delta|GIRR|" &amp; C1089 &amp; "|" &amp; C1144</f>
        <v>FXO676548755.Delta|GIRR|GBP|0.5 year</v>
      </c>
    </row>
    <row r="1182" spans="3:7" hidden="1" outlineLevel="1" x14ac:dyDescent="0.25">
      <c r="C1182" s="21" t="s">
        <v>42</v>
      </c>
      <c r="D1182" s="19">
        <f>SUMIFS(Sensitivities!$E$8:$E$1023,Sensitivities!$D$8:$D$1023,Delta_GIRR!$D$24,Sensitivities!$C$8:$C$1023,Delta_GIRR!G1182)</f>
        <v>0</v>
      </c>
      <c r="E1182" s="19"/>
      <c r="F1182" s="19"/>
      <c r="G1182" s="19" t="str">
        <f>C1182 &amp; ".Delta|GIRR|" &amp; C1089 &amp; "|" &amp; C1144</f>
        <v>FXO403688438.Delta|GIRR|GBP|0.5 year</v>
      </c>
    </row>
    <row r="1183" spans="3:7" hidden="1" outlineLevel="1" x14ac:dyDescent="0.25">
      <c r="C1183" s="21" t="s">
        <v>43</v>
      </c>
      <c r="D1183" s="19">
        <f>SUMIFS(Sensitivities!$E$8:$E$1023,Sensitivities!$D$8:$D$1023,Delta_GIRR!$D$24,Sensitivities!$C$8:$C$1023,Delta_GIRR!G1183)</f>
        <v>0</v>
      </c>
      <c r="E1183" s="19"/>
      <c r="F1183" s="19"/>
      <c r="G1183" s="19" t="str">
        <f>C1183 &amp; ".Delta|GIRR|" &amp; C1089 &amp; "|" &amp; C1144</f>
        <v>FXO302436425.Delta|GIRR|GBP|0.5 year</v>
      </c>
    </row>
    <row r="1184" spans="3:7" hidden="1" outlineLevel="1" x14ac:dyDescent="0.25">
      <c r="C1184" s="21" t="s">
        <v>44</v>
      </c>
      <c r="D1184" s="19">
        <f>SUMIFS(Sensitivities!$E$8:$E$1023,Sensitivities!$D$8:$D$1023,Delta_GIRR!$D$24,Sensitivities!$C$8:$C$1023,Delta_GIRR!G1184)</f>
        <v>2665.5953105553599</v>
      </c>
      <c r="E1184" s="19"/>
      <c r="F1184" s="19"/>
      <c r="G1184" s="19" t="str">
        <f>C1184 &amp; ".Delta|GIRR|" &amp; C1089 &amp; "|" &amp; C1144</f>
        <v>FXO920656386.Delta|GIRR|GBP|0.5 year</v>
      </c>
    </row>
    <row r="1185" spans="3:7" hidden="1" outlineLevel="1" x14ac:dyDescent="0.25">
      <c r="C1185" s="21" t="s">
        <v>45</v>
      </c>
      <c r="D1185" s="19">
        <f>SUMIFS(Sensitivities!$E$8:$E$1023,Sensitivities!$D$8:$D$1023,Delta_GIRR!$D$24,Sensitivities!$C$8:$C$1023,Delta_GIRR!G1185)</f>
        <v>0</v>
      </c>
      <c r="E1185" s="19"/>
      <c r="F1185" s="19"/>
      <c r="G1185" s="19" t="str">
        <f>C1185 &amp; ".Delta|GIRR|" &amp; C1089 &amp; "|" &amp; C1144</f>
        <v>FXO931276392.Delta|GIRR|GBP|0.5 year</v>
      </c>
    </row>
    <row r="1186" spans="3:7" hidden="1" outlineLevel="1" x14ac:dyDescent="0.25">
      <c r="C1186" s="21" t="s">
        <v>46</v>
      </c>
      <c r="D1186" s="19">
        <f>SUMIFS(Sensitivities!$E$8:$E$1023,Sensitivities!$D$8:$D$1023,Delta_GIRR!$D$24,Sensitivities!$C$8:$C$1023,Delta_GIRR!G1186)</f>
        <v>0</v>
      </c>
      <c r="E1186" s="19"/>
      <c r="F1186" s="19"/>
      <c r="G1186" s="19" t="str">
        <f>C1186 &amp; ".Delta|GIRR|" &amp; C1089 &amp; "|" &amp; C1144</f>
        <v>PRDC295207601.Delta|GIRR|GBP|0.5 year</v>
      </c>
    </row>
    <row r="1187" spans="3:7" hidden="1" outlineLevel="1" x14ac:dyDescent="0.25">
      <c r="C1187" s="21" t="s">
        <v>48</v>
      </c>
      <c r="D1187" s="19">
        <f>SUMIFS(Sensitivities!$E$8:$E$1023,Sensitivities!$D$8:$D$1023,Delta_GIRR!$D$24,Sensitivities!$C$8:$C$1023,Delta_GIRR!G1187)</f>
        <v>0</v>
      </c>
      <c r="E1187" s="19"/>
      <c r="F1187" s="19"/>
      <c r="G1187" s="19" t="str">
        <f>C1187 &amp; ".Delta|GIRR|" &amp; C1089 &amp; "|" &amp; C1144</f>
        <v>PRDC172891670.Delta|GIRR|GBP|0.5 year</v>
      </c>
    </row>
    <row r="1188" spans="3:7" hidden="1" outlineLevel="1" x14ac:dyDescent="0.25">
      <c r="C1188" s="21" t="s">
        <v>49</v>
      </c>
      <c r="D1188" s="19">
        <f>SUMIFS(Sensitivities!$E$8:$E$1023,Sensitivities!$D$8:$D$1023,Delta_GIRR!$D$24,Sensitivities!$C$8:$C$1023,Delta_GIRR!G1188)</f>
        <v>0</v>
      </c>
      <c r="E1188" s="19"/>
      <c r="F1188" s="19"/>
      <c r="G1188" s="19" t="str">
        <f>C1188 &amp; ".Delta|GIRR|" &amp; C1089 &amp; "|" &amp; C1144</f>
        <v>PRDC666969162.Delta|GIRR|GBP|0.5 year</v>
      </c>
    </row>
    <row r="1189" spans="3:7" hidden="1" outlineLevel="1" x14ac:dyDescent="0.25">
      <c r="C1189" s="21" t="s">
        <v>50</v>
      </c>
      <c r="D1189" s="19">
        <f>SUMIFS(Sensitivities!$E$8:$E$1023,Sensitivities!$D$8:$D$1023,Delta_GIRR!$D$24,Sensitivities!$C$8:$C$1023,Delta_GIRR!G1189)</f>
        <v>0</v>
      </c>
      <c r="E1189" s="19"/>
      <c r="F1189" s="19"/>
      <c r="G1189" s="19" t="str">
        <f>C1189 &amp; ".Delta|GIRR|" &amp; C1089 &amp; "|" &amp; C1144</f>
        <v>PRDC591610726.Delta|GIRR|GBP|0.5 year</v>
      </c>
    </row>
    <row r="1190" spans="3:7" hidden="1" outlineLevel="1" x14ac:dyDescent="0.25">
      <c r="C1190" s="21" t="s">
        <v>51</v>
      </c>
      <c r="D1190" s="19">
        <f>SUMIFS(Sensitivities!$E$8:$E$1023,Sensitivities!$D$8:$D$1023,Delta_GIRR!$D$24,Sensitivities!$C$8:$C$1023,Delta_GIRR!G1190)</f>
        <v>0</v>
      </c>
      <c r="E1190" s="19"/>
      <c r="F1190" s="19"/>
      <c r="G1190" s="19" t="str">
        <f>C1190 &amp; ".Delta|GIRR|" &amp; C1089 &amp; "|" &amp; C1144</f>
        <v>PRDC213021841.Delta|GIRR|GBP|0.5 year</v>
      </c>
    </row>
    <row r="1191" spans="3:7" hidden="1" outlineLevel="1" x14ac:dyDescent="0.25">
      <c r="C1191" s="21" t="s">
        <v>52</v>
      </c>
      <c r="D1191" s="19">
        <f>SUMIFS(Sensitivities!$E$8:$E$1023,Sensitivities!$D$8:$D$1023,Delta_GIRR!$D$24,Sensitivities!$C$8:$C$1023,Delta_GIRR!G1191)</f>
        <v>0</v>
      </c>
      <c r="E1191" s="19"/>
      <c r="F1191" s="19"/>
      <c r="G1191" s="19" t="str">
        <f>C1191 &amp; ".Delta|GIRR|" &amp; C1089 &amp; "|" &amp; C1144</f>
        <v>RA211261264.Delta|GIRR|GBP|0.5 year</v>
      </c>
    </row>
    <row r="1192" spans="3:7" hidden="1" outlineLevel="1" x14ac:dyDescent="0.25">
      <c r="C1192" s="21" t="s">
        <v>54</v>
      </c>
      <c r="D1192" s="19">
        <f>SUMIFS(Sensitivities!$E$8:$E$1023,Sensitivities!$D$8:$D$1023,Delta_GIRR!$D$24,Sensitivities!$C$8:$C$1023,Delta_GIRR!G1192)</f>
        <v>0</v>
      </c>
      <c r="E1192" s="19"/>
      <c r="F1192" s="19"/>
      <c r="G1192" s="19" t="str">
        <f>C1192 &amp; ".Delta|GIRR|" &amp; C1089 &amp; "|" &amp; C1144</f>
        <v>RA511169792.Delta|GIRR|GBP|0.5 year</v>
      </c>
    </row>
    <row r="1193" spans="3:7" hidden="1" outlineLevel="1" x14ac:dyDescent="0.25">
      <c r="C1193" s="21" t="s">
        <v>1143</v>
      </c>
      <c r="D1193" s="19">
        <f>SUMIFS(Sensitivities!$E$8:$E$1023,Sensitivities!$D$8:$D$1023,Delta_GIRR!$D$24,Sensitivities!$C$8:$C$1023,Delta_GIRR!G1193)</f>
        <v>0</v>
      </c>
      <c r="E1193" s="19"/>
      <c r="F1193" s="19"/>
      <c r="G1193" s="19" t="str">
        <f>C1193 &amp; ".Delta|GIRR|" &amp; C1089 &amp; "|" &amp; C1144</f>
        <v>RA844378540.Delta|GIRR|GBP|0.5 year</v>
      </c>
    </row>
    <row r="1194" spans="3:7" hidden="1" outlineLevel="1" x14ac:dyDescent="0.25">
      <c r="C1194" s="21" t="s">
        <v>55</v>
      </c>
      <c r="D1194" s="19">
        <f>SUMIFS(Sensitivities!$E$8:$E$1023,Sensitivities!$D$8:$D$1023,Delta_GIRR!$D$24,Sensitivities!$C$8:$C$1023,Delta_GIRR!G1194)</f>
        <v>0</v>
      </c>
      <c r="E1194" s="19"/>
      <c r="F1194" s="19"/>
      <c r="G1194" s="19" t="str">
        <f>C1194 &amp; ".Delta|GIRR|" &amp; C1089 &amp; "|" &amp; C1144</f>
        <v>RA488554347.Delta|GIRR|GBP|0.5 year</v>
      </c>
    </row>
    <row r="1195" spans="3:7" hidden="1" outlineLevel="1" x14ac:dyDescent="0.25">
      <c r="C1195" s="21" t="s">
        <v>56</v>
      </c>
      <c r="D1195" s="19">
        <f>SUMIFS(Sensitivities!$E$8:$E$1023,Sensitivities!$D$8:$D$1023,Delta_GIRR!$D$24,Sensitivities!$C$8:$C$1023,Delta_GIRR!G1195)</f>
        <v>0</v>
      </c>
      <c r="E1195" s="19"/>
      <c r="F1195" s="19"/>
      <c r="G1195" s="19" t="str">
        <f>C1195 &amp; ".Delta|GIRR|" &amp; C1089 &amp; "|" &amp; C1144</f>
        <v>RA899728209.Delta|GIRR|GBP|0.5 year</v>
      </c>
    </row>
    <row r="1196" spans="3:7" hidden="1" outlineLevel="1" x14ac:dyDescent="0.25">
      <c r="C1196" s="10"/>
      <c r="D1196" s="13"/>
      <c r="E1196" s="11"/>
      <c r="F1196" s="12"/>
      <c r="G1196" s="12"/>
    </row>
    <row r="1197" spans="3:7" collapsed="1" x14ac:dyDescent="0.25">
      <c r="C1197" s="106" t="s">
        <v>62</v>
      </c>
      <c r="D1197" s="102">
        <f>SUM(D1199:D1248)</f>
        <v>444.95899167704914</v>
      </c>
      <c r="E1197" s="103">
        <f>VLOOKUP(C1197,$G$10:$H$19,2,FALSE)</f>
        <v>1.131370849898476E-2</v>
      </c>
      <c r="F1197" s="105">
        <f>D1197*E1197</f>
        <v>5.0341363258363199</v>
      </c>
    </row>
    <row r="1198" spans="3:7" hidden="1" outlineLevel="1" x14ac:dyDescent="0.25">
      <c r="C1198" s="40" t="s">
        <v>1138</v>
      </c>
      <c r="D1198" s="101" t="s">
        <v>116</v>
      </c>
      <c r="E1198" s="101" t="s">
        <v>66</v>
      </c>
      <c r="F1198" s="101" t="s">
        <v>68</v>
      </c>
      <c r="G1198" s="39" t="s">
        <v>57</v>
      </c>
    </row>
    <row r="1199" spans="3:7" hidden="1" outlineLevel="1" x14ac:dyDescent="0.25">
      <c r="C1199" s="42" t="s">
        <v>3</v>
      </c>
      <c r="D1199" s="38">
        <f>SUMIFS(Sensitivities!$E$8:$E$1023,Sensitivities!$D$8:$D$1023,Delta_GIRR!$D$24,Sensitivities!$C$8:$C$1023,Delta_GIRR!G1199)</f>
        <v>0</v>
      </c>
      <c r="E1199" s="38"/>
      <c r="F1199" s="38"/>
      <c r="G1199" s="38" t="str">
        <f>C1199 &amp; ".Delta|GIRR|" &amp; C1089 &amp; "|" &amp; C1197</f>
        <v>FRA791220419.Delta|GIRR|GBP|1 year</v>
      </c>
    </row>
    <row r="1200" spans="3:7" hidden="1" outlineLevel="1" x14ac:dyDescent="0.25">
      <c r="C1200" s="21" t="s">
        <v>5</v>
      </c>
      <c r="D1200" s="19">
        <f>SUMIFS(Sensitivities!$E$8:$E$1023,Sensitivities!$D$8:$D$1023,Delta_GIRR!$D$24,Sensitivities!$C$8:$C$1023,Delta_GIRR!G1200)</f>
        <v>0</v>
      </c>
      <c r="E1200" s="19"/>
      <c r="F1200" s="19"/>
      <c r="G1200" s="19" t="str">
        <f>C1200 &amp; ".Delta|GIRR|" &amp; C1089 &amp; "|" &amp; C1197</f>
        <v>FRA983936126.Delta|GIRR|GBP|1 year</v>
      </c>
    </row>
    <row r="1201" spans="3:7" hidden="1" outlineLevel="1" x14ac:dyDescent="0.25">
      <c r="C1201" s="21" t="s">
        <v>6</v>
      </c>
      <c r="D1201" s="19">
        <f>SUMIFS(Sensitivities!$E$8:$E$1023,Sensitivities!$D$8:$D$1023,Delta_GIRR!$D$24,Sensitivities!$C$8:$C$1023,Delta_GIRR!G1201)</f>
        <v>0</v>
      </c>
      <c r="E1201" s="19"/>
      <c r="F1201" s="19"/>
      <c r="G1201" s="19" t="str">
        <f>C1201 &amp; ".Delta|GIRR|" &amp; C1089 &amp; "|" &amp; C1197</f>
        <v>FRA592133890.Delta|GIRR|GBP|1 year</v>
      </c>
    </row>
    <row r="1202" spans="3:7" hidden="1" outlineLevel="1" x14ac:dyDescent="0.25">
      <c r="C1202" s="21" t="s">
        <v>7</v>
      </c>
      <c r="D1202" s="19">
        <f>SUMIFS(Sensitivities!$E$8:$E$1023,Sensitivities!$D$8:$D$1023,Delta_GIRR!$D$24,Sensitivities!$C$8:$C$1023,Delta_GIRR!G1202)</f>
        <v>0</v>
      </c>
      <c r="E1202" s="19"/>
      <c r="F1202" s="19"/>
      <c r="G1202" s="19" t="str">
        <f>C1202 &amp; ".Delta|GIRR|" &amp; C1089 &amp; "|" &amp; C1197</f>
        <v>FRA554616290.Delta|GIRR|GBP|1 year</v>
      </c>
    </row>
    <row r="1203" spans="3:7" hidden="1" outlineLevel="1" x14ac:dyDescent="0.25">
      <c r="C1203" s="21" t="s">
        <v>8</v>
      </c>
      <c r="D1203" s="19">
        <f>SUMIFS(Sensitivities!$E$8:$E$1023,Sensitivities!$D$8:$D$1023,Delta_GIRR!$D$24,Sensitivities!$C$8:$C$1023,Delta_GIRR!G1203)</f>
        <v>0</v>
      </c>
      <c r="E1203" s="19"/>
      <c r="F1203" s="19"/>
      <c r="G1203" s="19" t="str">
        <f>C1203 &amp; ".Delta|GIRR|" &amp; C1089 &amp; "|" &amp; C1197</f>
        <v>FRA822851518.Delta|GIRR|GBP|1 year</v>
      </c>
    </row>
    <row r="1204" spans="3:7" hidden="1" outlineLevel="1" x14ac:dyDescent="0.25">
      <c r="C1204" s="21" t="s">
        <v>1140</v>
      </c>
      <c r="D1204" s="19">
        <f>SUMIFS(Sensitivities!$E$8:$E$1023,Sensitivities!$D$8:$D$1023,Delta_GIRR!$D$24,Sensitivities!$C$8:$C$1023,Delta_GIRR!G1204)</f>
        <v>0</v>
      </c>
      <c r="E1204" s="19"/>
      <c r="F1204" s="19"/>
      <c r="G1204" s="19" t="str">
        <f>C1204 &amp; ".Delta|GIRR|" &amp; C1089 &amp; "|" &amp; C1197</f>
        <v>FRA101797833.Delta|GIRR|GBP|1 year</v>
      </c>
    </row>
    <row r="1205" spans="3:7" hidden="1" outlineLevel="1" x14ac:dyDescent="0.25">
      <c r="C1205" s="21" t="s">
        <v>9</v>
      </c>
      <c r="D1205" s="19">
        <f>SUMIFS(Sensitivities!$E$8:$E$1023,Sensitivities!$D$8:$D$1023,Delta_GIRR!$D$24,Sensitivities!$C$8:$C$1023,Delta_GIRR!G1205)</f>
        <v>0</v>
      </c>
      <c r="E1205" s="19"/>
      <c r="F1205" s="19"/>
      <c r="G1205" s="19" t="str">
        <f>C1205 &amp; ".Delta|GIRR|" &amp; C1089 &amp; "|" &amp; C1197</f>
        <v>IRS190841856.Delta|GIRR|GBP|1 year</v>
      </c>
    </row>
    <row r="1206" spans="3:7" hidden="1" outlineLevel="1" x14ac:dyDescent="0.25">
      <c r="C1206" s="21" t="s">
        <v>11</v>
      </c>
      <c r="D1206" s="19">
        <f>SUMIFS(Sensitivities!$E$8:$E$1023,Sensitivities!$D$8:$D$1023,Delta_GIRR!$D$24,Sensitivities!$C$8:$C$1023,Delta_GIRR!G1206)</f>
        <v>0</v>
      </c>
      <c r="E1206" s="19"/>
      <c r="F1206" s="19"/>
      <c r="G1206" s="19" t="str">
        <f>C1206 &amp; ".Delta|GIRR|" &amp; C1089 &amp; "|" &amp; C1197</f>
        <v>IRS399330126.Delta|GIRR|GBP|1 year</v>
      </c>
    </row>
    <row r="1207" spans="3:7" hidden="1" outlineLevel="1" x14ac:dyDescent="0.25">
      <c r="C1207" s="21" t="s">
        <v>12</v>
      </c>
      <c r="D1207" s="19">
        <f>SUMIFS(Sensitivities!$E$8:$E$1023,Sensitivities!$D$8:$D$1023,Delta_GIRR!$D$24,Sensitivities!$C$8:$C$1023,Delta_GIRR!G1207)</f>
        <v>0</v>
      </c>
      <c r="E1207" s="19"/>
      <c r="F1207" s="19"/>
      <c r="G1207" s="19" t="str">
        <f>C1207 &amp; ".Delta|GIRR|" &amp; C1089 &amp; "|" &amp; C1197</f>
        <v>IRS233250637.Delta|GIRR|GBP|1 year</v>
      </c>
    </row>
    <row r="1208" spans="3:7" hidden="1" outlineLevel="1" x14ac:dyDescent="0.25">
      <c r="C1208" s="21" t="s">
        <v>13</v>
      </c>
      <c r="D1208" s="19">
        <f>SUMIFS(Sensitivities!$E$8:$E$1023,Sensitivities!$D$8:$D$1023,Delta_GIRR!$D$24,Sensitivities!$C$8:$C$1023,Delta_GIRR!G1208)</f>
        <v>0</v>
      </c>
      <c r="E1208" s="19"/>
      <c r="F1208" s="19"/>
      <c r="G1208" s="19" t="str">
        <f>C1208 &amp; ".Delta|GIRR|" &amp; C1089 &amp; "|" &amp; C1197</f>
        <v>CS768096133.Delta|GIRR|GBP|1 year</v>
      </c>
    </row>
    <row r="1209" spans="3:7" hidden="1" outlineLevel="1" x14ac:dyDescent="0.25">
      <c r="C1209" s="21" t="s">
        <v>15</v>
      </c>
      <c r="D1209" s="19">
        <f>SUMIFS(Sensitivities!$E$8:$E$1023,Sensitivities!$D$8:$D$1023,Delta_GIRR!$D$24,Sensitivities!$C$8:$C$1023,Delta_GIRR!G1209)</f>
        <v>-28.834871674916901</v>
      </c>
      <c r="E1209" s="19"/>
      <c r="F1209" s="19"/>
      <c r="G1209" s="19" t="str">
        <f>C1209 &amp; ".Delta|GIRR|" &amp; C1089 &amp; "|" &amp; C1197</f>
        <v>CS561670611.Delta|GIRR|GBP|1 year</v>
      </c>
    </row>
    <row r="1210" spans="3:7" hidden="1" outlineLevel="1" x14ac:dyDescent="0.25">
      <c r="C1210" s="21" t="s">
        <v>16</v>
      </c>
      <c r="D1210" s="19">
        <f>SUMIFS(Sensitivities!$E$8:$E$1023,Sensitivities!$D$8:$D$1023,Delta_GIRR!$D$24,Sensitivities!$C$8:$C$1023,Delta_GIRR!G1210)</f>
        <v>0</v>
      </c>
      <c r="E1210" s="19"/>
      <c r="F1210" s="19"/>
      <c r="G1210" s="19" t="str">
        <f>C1210 &amp; ".Delta|GIRR|" &amp; C1089 &amp; "|" &amp; C1197</f>
        <v>CS931854092.Delta|GIRR|GBP|1 year</v>
      </c>
    </row>
    <row r="1211" spans="3:7" hidden="1" outlineLevel="1" x14ac:dyDescent="0.25">
      <c r="C1211" s="21" t="s">
        <v>17</v>
      </c>
      <c r="D1211" s="19">
        <f>SUMIFS(Sensitivities!$E$8:$E$1023,Sensitivities!$D$8:$D$1023,Delta_GIRR!$D$24,Sensitivities!$C$8:$C$1023,Delta_GIRR!G1211)</f>
        <v>0</v>
      </c>
      <c r="E1211" s="19"/>
      <c r="F1211" s="19"/>
      <c r="G1211" s="19" t="str">
        <f>C1211 &amp; ".Delta|GIRR|" &amp; C1089 &amp; "|" &amp; C1197</f>
        <v>IRS307262619.Delta|GIRR|GBP|1 year</v>
      </c>
    </row>
    <row r="1212" spans="3:7" hidden="1" outlineLevel="1" x14ac:dyDescent="0.25">
      <c r="C1212" s="21" t="s">
        <v>18</v>
      </c>
      <c r="D1212" s="19">
        <f>SUMIFS(Sensitivities!$E$8:$E$1023,Sensitivities!$D$8:$D$1023,Delta_GIRR!$D$24,Sensitivities!$C$8:$C$1023,Delta_GIRR!G1212)</f>
        <v>0</v>
      </c>
      <c r="E1212" s="19"/>
      <c r="F1212" s="19"/>
      <c r="G1212" s="19" t="str">
        <f>C1212 &amp; ".Delta|GIRR|" &amp; C1089 &amp; "|" &amp; C1197</f>
        <v>IRS686490893.Delta|GIRR|GBP|1 year</v>
      </c>
    </row>
    <row r="1213" spans="3:7" hidden="1" outlineLevel="1" x14ac:dyDescent="0.25">
      <c r="C1213" s="21" t="s">
        <v>19</v>
      </c>
      <c r="D1213" s="19">
        <f>SUMIFS(Sensitivities!$E$8:$E$1023,Sensitivities!$D$8:$D$1023,Delta_GIRR!$D$24,Sensitivities!$C$8:$C$1023,Delta_GIRR!G1213)</f>
        <v>0</v>
      </c>
      <c r="E1213" s="19"/>
      <c r="F1213" s="19"/>
      <c r="G1213" s="19" t="str">
        <f>C1213 &amp; ".Delta|GIRR|" &amp; C1089 &amp; "|" &amp; C1197</f>
        <v>IRS682313805.Delta|GIRR|GBP|1 year</v>
      </c>
    </row>
    <row r="1214" spans="3:7" hidden="1" outlineLevel="1" x14ac:dyDescent="0.25">
      <c r="C1214" s="21" t="s">
        <v>20</v>
      </c>
      <c r="D1214" s="19">
        <f>SUMIFS(Sensitivities!$E$8:$E$1023,Sensitivities!$D$8:$D$1023,Delta_GIRR!$D$24,Sensitivities!$C$8:$C$1023,Delta_GIRR!G1214)</f>
        <v>444.655397243332</v>
      </c>
      <c r="E1214" s="19"/>
      <c r="F1214" s="19"/>
      <c r="G1214" s="19" t="str">
        <f>C1214 &amp; ".Delta|GIRR|" &amp; C1089 &amp; "|" &amp; C1197</f>
        <v>IRS545554400.Delta|GIRR|GBP|1 year</v>
      </c>
    </row>
    <row r="1215" spans="3:7" hidden="1" outlineLevel="1" x14ac:dyDescent="0.25">
      <c r="C1215" s="21" t="s">
        <v>21</v>
      </c>
      <c r="D1215" s="19">
        <f>SUMIFS(Sensitivities!$E$8:$E$1023,Sensitivities!$D$8:$D$1023,Delta_GIRR!$D$24,Sensitivities!$C$8:$C$1023,Delta_GIRR!G1215)</f>
        <v>0</v>
      </c>
      <c r="E1215" s="19"/>
      <c r="F1215" s="19"/>
      <c r="G1215" s="19" t="str">
        <f>C1215 &amp; ".Delta|GIRR|" &amp; C1089 &amp; "|" &amp; C1197</f>
        <v>CS821810096.Delta|GIRR|GBP|1 year</v>
      </c>
    </row>
    <row r="1216" spans="3:7" hidden="1" outlineLevel="1" x14ac:dyDescent="0.25">
      <c r="C1216" s="21" t="s">
        <v>22</v>
      </c>
      <c r="D1216" s="19">
        <f>SUMIFS(Sensitivities!$E$8:$E$1023,Sensitivities!$D$8:$D$1023,Delta_GIRR!$D$24,Sensitivities!$C$8:$C$1023,Delta_GIRR!G1216)</f>
        <v>0</v>
      </c>
      <c r="E1216" s="19"/>
      <c r="F1216" s="19"/>
      <c r="G1216" s="19" t="str">
        <f>C1216 &amp; ".Delta|GIRR|" &amp; C1089 &amp; "|" &amp; C1197</f>
        <v>CF832287444.Delta|GIRR|GBP|1 year</v>
      </c>
    </row>
    <row r="1217" spans="3:7" hidden="1" outlineLevel="1" x14ac:dyDescent="0.25">
      <c r="C1217" s="21" t="s">
        <v>1141</v>
      </c>
      <c r="D1217" s="19">
        <f>SUMIFS(Sensitivities!$E$8:$E$1023,Sensitivities!$D$8:$D$1023,Delta_GIRR!$D$24,Sensitivities!$C$8:$C$1023,Delta_GIRR!G1217)</f>
        <v>0</v>
      </c>
      <c r="E1217" s="19"/>
      <c r="F1217" s="19"/>
      <c r="G1217" s="19" t="str">
        <f>C1217 &amp; ".Delta|GIRR|" &amp; C1089 &amp; "|" &amp; C1197</f>
        <v>CF505971413.Delta|GIRR|GBP|1 year</v>
      </c>
    </row>
    <row r="1218" spans="3:7" hidden="1" outlineLevel="1" x14ac:dyDescent="0.25">
      <c r="C1218" s="21" t="s">
        <v>24</v>
      </c>
      <c r="D1218" s="19">
        <f>SUMIFS(Sensitivities!$E$8:$E$1023,Sensitivities!$D$8:$D$1023,Delta_GIRR!$D$24,Sensitivities!$C$8:$C$1023,Delta_GIRR!G1218)</f>
        <v>0</v>
      </c>
      <c r="E1218" s="19"/>
      <c r="F1218" s="19"/>
      <c r="G1218" s="19" t="str">
        <f>C1218 &amp; ".Delta|GIRR|" &amp; C1089 &amp; "|" &amp; C1197</f>
        <v>CF670766805.Delta|GIRR|GBP|1 year</v>
      </c>
    </row>
    <row r="1219" spans="3:7" hidden="1" outlineLevel="1" x14ac:dyDescent="0.25">
      <c r="C1219" s="21" t="s">
        <v>25</v>
      </c>
      <c r="D1219" s="19">
        <f>SUMIFS(Sensitivities!$E$8:$E$1023,Sensitivities!$D$8:$D$1023,Delta_GIRR!$D$24,Sensitivities!$C$8:$C$1023,Delta_GIRR!G1219)</f>
        <v>0</v>
      </c>
      <c r="E1219" s="19"/>
      <c r="F1219" s="19"/>
      <c r="G1219" s="19" t="str">
        <f>C1219 &amp; ".Delta|GIRR|" &amp; C1089 &amp; "|" &amp; C1197</f>
        <v>CF558972956.Delta|GIRR|GBP|1 year</v>
      </c>
    </row>
    <row r="1220" spans="3:7" hidden="1" outlineLevel="1" x14ac:dyDescent="0.25">
      <c r="C1220" s="21" t="s">
        <v>26</v>
      </c>
      <c r="D1220" s="19">
        <f>SUMIFS(Sensitivities!$E$8:$E$1023,Sensitivities!$D$8:$D$1023,Delta_GIRR!$D$24,Sensitivities!$C$8:$C$1023,Delta_GIRR!G1220)</f>
        <v>0</v>
      </c>
      <c r="E1220" s="19"/>
      <c r="F1220" s="19"/>
      <c r="G1220" s="19" t="str">
        <f>C1220 &amp; ".Delta|GIRR|" &amp; C1089 &amp; "|" &amp; C1197</f>
        <v>CF994071627.Delta|GIRR|GBP|1 year</v>
      </c>
    </row>
    <row r="1221" spans="3:7" hidden="1" outlineLevel="1" x14ac:dyDescent="0.25">
      <c r="C1221" s="21" t="s">
        <v>27</v>
      </c>
      <c r="D1221" s="19">
        <f>SUMIFS(Sensitivities!$E$8:$E$1023,Sensitivities!$D$8:$D$1023,Delta_GIRR!$D$24,Sensitivities!$C$8:$C$1023,Delta_GIRR!G1221)</f>
        <v>0</v>
      </c>
      <c r="E1221" s="19"/>
      <c r="F1221" s="19"/>
      <c r="G1221" s="19" t="str">
        <f>C1221 &amp; ".Delta|GIRR|" &amp; C1089 &amp; "|" &amp; C1197</f>
        <v>CF546911893.Delta|GIRR|GBP|1 year</v>
      </c>
    </row>
    <row r="1222" spans="3:7" hidden="1" outlineLevel="1" x14ac:dyDescent="0.25">
      <c r="C1222" s="21" t="s">
        <v>28</v>
      </c>
      <c r="D1222" s="19">
        <f>SUMIFS(Sensitivities!$E$8:$E$1023,Sensitivities!$D$8:$D$1023,Delta_GIRR!$D$24,Sensitivities!$C$8:$C$1023,Delta_GIRR!G1222)</f>
        <v>0</v>
      </c>
      <c r="E1222" s="19"/>
      <c r="F1222" s="19"/>
      <c r="G1222" s="19" t="str">
        <f>C1222 &amp; ".Delta|GIRR|" &amp; C1089 &amp; "|" &amp; C1197</f>
        <v>CF798421943.Delta|GIRR|GBP|1 year</v>
      </c>
    </row>
    <row r="1223" spans="3:7" hidden="1" outlineLevel="1" x14ac:dyDescent="0.25">
      <c r="C1223" s="21" t="s">
        <v>29</v>
      </c>
      <c r="D1223" s="19">
        <f>SUMIFS(Sensitivities!$E$8:$E$1023,Sensitivities!$D$8:$D$1023,Delta_GIRR!$D$24,Sensitivities!$C$8:$C$1023,Delta_GIRR!G1223)</f>
        <v>0</v>
      </c>
      <c r="E1223" s="19"/>
      <c r="F1223" s="19"/>
      <c r="G1223" s="19" t="str">
        <f>C1223 &amp; ".Delta|GIRR|" &amp; C1089 &amp; "|" &amp; C1197</f>
        <v>SWN651253389.Delta|GIRR|GBP|1 year</v>
      </c>
    </row>
    <row r="1224" spans="3:7" hidden="1" outlineLevel="1" x14ac:dyDescent="0.25">
      <c r="C1224" s="21" t="s">
        <v>31</v>
      </c>
      <c r="D1224" s="19">
        <f>SUMIFS(Sensitivities!$E$8:$E$1023,Sensitivities!$D$8:$D$1023,Delta_GIRR!$D$24,Sensitivities!$C$8:$C$1023,Delta_GIRR!G1224)</f>
        <v>0</v>
      </c>
      <c r="E1224" s="19"/>
      <c r="F1224" s="19"/>
      <c r="G1224" s="19" t="str">
        <f>C1224 &amp; ".Delta|GIRR|" &amp; C1089 &amp; "|" &amp; C1197</f>
        <v>FXF690057364.Delta|GIRR|GBP|1 year</v>
      </c>
    </row>
    <row r="1225" spans="3:7" hidden="1" outlineLevel="1" x14ac:dyDescent="0.25">
      <c r="C1225" s="21" t="s">
        <v>1142</v>
      </c>
      <c r="D1225" s="19">
        <f>SUMIFS(Sensitivities!$E$8:$E$1023,Sensitivities!$D$8:$D$1023,Delta_GIRR!$D$24,Sensitivities!$C$8:$C$1023,Delta_GIRR!G1225)</f>
        <v>0</v>
      </c>
      <c r="E1225" s="19"/>
      <c r="F1225" s="19"/>
      <c r="G1225" s="19" t="str">
        <f>C1225 &amp; ".Delta|GIRR|" &amp; C1089 &amp; "|" &amp; C1197</f>
        <v>FXF276314354.Delta|GIRR|GBP|1 year</v>
      </c>
    </row>
    <row r="1226" spans="3:7" hidden="1" outlineLevel="1" x14ac:dyDescent="0.25">
      <c r="C1226" s="21" t="s">
        <v>33</v>
      </c>
      <c r="D1226" s="19">
        <f>SUMIFS(Sensitivities!$E$8:$E$1023,Sensitivities!$D$8:$D$1023,Delta_GIRR!$D$24,Sensitivities!$C$8:$C$1023,Delta_GIRR!G1226)</f>
        <v>0</v>
      </c>
      <c r="E1226" s="19"/>
      <c r="F1226" s="19"/>
      <c r="G1226" s="19" t="str">
        <f>C1226 &amp; ".Delta|GIRR|" &amp; C1089 &amp; "|" &amp; C1197</f>
        <v>FXF811380623.Delta|GIRR|GBP|1 year</v>
      </c>
    </row>
    <row r="1227" spans="3:7" hidden="1" outlineLevel="1" x14ac:dyDescent="0.25">
      <c r="C1227" s="21" t="s">
        <v>34</v>
      </c>
      <c r="D1227" s="19">
        <f>SUMIFS(Sensitivities!$E$8:$E$1023,Sensitivities!$D$8:$D$1023,Delta_GIRR!$D$24,Sensitivities!$C$8:$C$1023,Delta_GIRR!G1227)</f>
        <v>0</v>
      </c>
      <c r="E1227" s="19"/>
      <c r="F1227" s="19"/>
      <c r="G1227" s="19" t="str">
        <f>C1227 &amp; ".Delta|GIRR|" &amp; C1089 &amp; "|" &amp; C1197</f>
        <v>FXF313102980.Delta|GIRR|GBP|1 year</v>
      </c>
    </row>
    <row r="1228" spans="3:7" hidden="1" outlineLevel="1" x14ac:dyDescent="0.25">
      <c r="C1228" s="21" t="s">
        <v>35</v>
      </c>
      <c r="D1228" s="19">
        <f>SUMIFS(Sensitivities!$E$8:$E$1023,Sensitivities!$D$8:$D$1023,Delta_GIRR!$D$24,Sensitivities!$C$8:$C$1023,Delta_GIRR!G1228)</f>
        <v>0</v>
      </c>
      <c r="E1228" s="19"/>
      <c r="F1228" s="19"/>
      <c r="G1228" s="19" t="str">
        <f>C1228 &amp; ".Delta|GIRR|" &amp; C1089 &amp; "|" &amp; C1197</f>
        <v>FXF168255439.Delta|GIRR|GBP|1 year</v>
      </c>
    </row>
    <row r="1229" spans="3:7" hidden="1" outlineLevel="1" x14ac:dyDescent="0.25">
      <c r="C1229" s="21" t="s">
        <v>36</v>
      </c>
      <c r="D1229" s="19">
        <f>SUMIFS(Sensitivities!$E$8:$E$1023,Sensitivities!$D$8:$D$1023,Delta_GIRR!$D$24,Sensitivities!$C$8:$C$1023,Delta_GIRR!G1229)</f>
        <v>0</v>
      </c>
      <c r="E1229" s="19"/>
      <c r="F1229" s="19"/>
      <c r="G1229" s="19" t="str">
        <f>C1229 &amp; ".Delta|GIRR|" &amp; C1089 &amp; "|" &amp; C1197</f>
        <v>FXF177155290.Delta|GIRR|GBP|1 year</v>
      </c>
    </row>
    <row r="1230" spans="3:7" hidden="1" outlineLevel="1" x14ac:dyDescent="0.25">
      <c r="C1230" s="21" t="s">
        <v>37</v>
      </c>
      <c r="D1230" s="19">
        <f>SUMIFS(Sensitivities!$E$8:$E$1023,Sensitivities!$D$8:$D$1023,Delta_GIRR!$D$24,Sensitivities!$C$8:$C$1023,Delta_GIRR!G1230)</f>
        <v>0</v>
      </c>
      <c r="E1230" s="19"/>
      <c r="F1230" s="19"/>
      <c r="G1230" s="19" t="str">
        <f>C1230 &amp; ".Delta|GIRR|" &amp; C1089 &amp; "|" &amp; C1197</f>
        <v>FXF598460264.Delta|GIRR|GBP|1 year</v>
      </c>
    </row>
    <row r="1231" spans="3:7" hidden="1" outlineLevel="1" x14ac:dyDescent="0.25">
      <c r="C1231" s="21" t="s">
        <v>38</v>
      </c>
      <c r="D1231" s="19">
        <f>SUMIFS(Sensitivities!$E$8:$E$1023,Sensitivities!$D$8:$D$1023,Delta_GIRR!$D$24,Sensitivities!$C$8:$C$1023,Delta_GIRR!G1231)</f>
        <v>0</v>
      </c>
      <c r="E1231" s="19"/>
      <c r="F1231" s="19"/>
      <c r="G1231" s="19" t="str">
        <f>C1231 &amp; ".Delta|GIRR|" &amp; C1089 &amp; "|" &amp; C1197</f>
        <v>FXO271821100.Delta|GIRR|GBP|1 year</v>
      </c>
    </row>
    <row r="1232" spans="3:7" hidden="1" outlineLevel="1" x14ac:dyDescent="0.25">
      <c r="C1232" s="21" t="s">
        <v>40</v>
      </c>
      <c r="D1232" s="19">
        <f>SUMIFS(Sensitivities!$E$8:$E$1023,Sensitivities!$D$8:$D$1023,Delta_GIRR!$D$24,Sensitivities!$C$8:$C$1023,Delta_GIRR!G1232)</f>
        <v>0</v>
      </c>
      <c r="E1232" s="19"/>
      <c r="F1232" s="19"/>
      <c r="G1232" s="19" t="str">
        <f>C1232 &amp; ".Delta|GIRR|" &amp; C1089 &amp; "|" &amp; C1197</f>
        <v>FXO136170122.Delta|GIRR|GBP|1 year</v>
      </c>
    </row>
    <row r="1233" spans="3:7" hidden="1" outlineLevel="1" x14ac:dyDescent="0.25">
      <c r="C1233" s="21" t="s">
        <v>1139</v>
      </c>
      <c r="D1233" s="19">
        <f>SUMIFS(Sensitivities!$E$8:$E$1023,Sensitivities!$D$8:$D$1023,Delta_GIRR!$D$24,Sensitivities!$C$8:$C$1023,Delta_GIRR!G1233)</f>
        <v>0</v>
      </c>
      <c r="E1233" s="19"/>
      <c r="F1233" s="19"/>
      <c r="G1233" s="19" t="str">
        <f>C1233 &amp; ".Delta|GIRR|" &amp; C1089 &amp; "|" &amp; C1197</f>
        <v>FXO623149061.Delta|GIRR|GBP|1 year</v>
      </c>
    </row>
    <row r="1234" spans="3:7" hidden="1" outlineLevel="1" x14ac:dyDescent="0.25">
      <c r="C1234" s="21" t="s">
        <v>41</v>
      </c>
      <c r="D1234" s="19">
        <f>SUMIFS(Sensitivities!$E$8:$E$1023,Sensitivities!$D$8:$D$1023,Delta_GIRR!$D$24,Sensitivities!$C$8:$C$1023,Delta_GIRR!G1234)</f>
        <v>0</v>
      </c>
      <c r="E1234" s="19"/>
      <c r="F1234" s="19"/>
      <c r="G1234" s="19" t="str">
        <f>C1234 &amp; ".Delta|GIRR|" &amp; C1089 &amp; "|" &amp; C1197</f>
        <v>FXO676548755.Delta|GIRR|GBP|1 year</v>
      </c>
    </row>
    <row r="1235" spans="3:7" hidden="1" outlineLevel="1" x14ac:dyDescent="0.25">
      <c r="C1235" s="21" t="s">
        <v>42</v>
      </c>
      <c r="D1235" s="19">
        <f>SUMIFS(Sensitivities!$E$8:$E$1023,Sensitivities!$D$8:$D$1023,Delta_GIRR!$D$24,Sensitivities!$C$8:$C$1023,Delta_GIRR!G1235)</f>
        <v>0</v>
      </c>
      <c r="E1235" s="19"/>
      <c r="F1235" s="19"/>
      <c r="G1235" s="19" t="str">
        <f>C1235 &amp; ".Delta|GIRR|" &amp; C1089 &amp; "|" &amp; C1197</f>
        <v>FXO403688438.Delta|GIRR|GBP|1 year</v>
      </c>
    </row>
    <row r="1236" spans="3:7" hidden="1" outlineLevel="1" x14ac:dyDescent="0.25">
      <c r="C1236" s="21" t="s">
        <v>43</v>
      </c>
      <c r="D1236" s="19">
        <f>SUMIFS(Sensitivities!$E$8:$E$1023,Sensitivities!$D$8:$D$1023,Delta_GIRR!$D$24,Sensitivities!$C$8:$C$1023,Delta_GIRR!G1236)</f>
        <v>0</v>
      </c>
      <c r="E1236" s="19"/>
      <c r="F1236" s="19"/>
      <c r="G1236" s="19" t="str">
        <f>C1236 &amp; ".Delta|GIRR|" &amp; C1089 &amp; "|" &amp; C1197</f>
        <v>FXO302436425.Delta|GIRR|GBP|1 year</v>
      </c>
    </row>
    <row r="1237" spans="3:7" hidden="1" outlineLevel="1" x14ac:dyDescent="0.25">
      <c r="C1237" s="21" t="s">
        <v>44</v>
      </c>
      <c r="D1237" s="19">
        <f>SUMIFS(Sensitivities!$E$8:$E$1023,Sensitivities!$D$8:$D$1023,Delta_GIRR!$D$24,Sensitivities!$C$8:$C$1023,Delta_GIRR!G1237)</f>
        <v>29.138466108633999</v>
      </c>
      <c r="E1237" s="19"/>
      <c r="F1237" s="19"/>
      <c r="G1237" s="19" t="str">
        <f>C1237 &amp; ".Delta|GIRR|" &amp; C1089 &amp; "|" &amp; C1197</f>
        <v>FXO920656386.Delta|GIRR|GBP|1 year</v>
      </c>
    </row>
    <row r="1238" spans="3:7" hidden="1" outlineLevel="1" x14ac:dyDescent="0.25">
      <c r="C1238" s="21" t="s">
        <v>45</v>
      </c>
      <c r="D1238" s="19">
        <f>SUMIFS(Sensitivities!$E$8:$E$1023,Sensitivities!$D$8:$D$1023,Delta_GIRR!$D$24,Sensitivities!$C$8:$C$1023,Delta_GIRR!G1238)</f>
        <v>0</v>
      </c>
      <c r="E1238" s="19"/>
      <c r="F1238" s="19"/>
      <c r="G1238" s="19" t="str">
        <f>C1238 &amp; ".Delta|GIRR|" &amp; C1089 &amp; "|" &amp; C1197</f>
        <v>FXO931276392.Delta|GIRR|GBP|1 year</v>
      </c>
    </row>
    <row r="1239" spans="3:7" hidden="1" outlineLevel="1" x14ac:dyDescent="0.25">
      <c r="C1239" s="21" t="s">
        <v>46</v>
      </c>
      <c r="D1239" s="19">
        <f>SUMIFS(Sensitivities!$E$8:$E$1023,Sensitivities!$D$8:$D$1023,Delta_GIRR!$D$24,Sensitivities!$C$8:$C$1023,Delta_GIRR!G1239)</f>
        <v>0</v>
      </c>
      <c r="E1239" s="19"/>
      <c r="F1239" s="19"/>
      <c r="G1239" s="19" t="str">
        <f>C1239 &amp; ".Delta|GIRR|" &amp; C1089 &amp; "|" &amp; C1197</f>
        <v>PRDC295207601.Delta|GIRR|GBP|1 year</v>
      </c>
    </row>
    <row r="1240" spans="3:7" hidden="1" outlineLevel="1" x14ac:dyDescent="0.25">
      <c r="C1240" s="21" t="s">
        <v>48</v>
      </c>
      <c r="D1240" s="19">
        <f>SUMIFS(Sensitivities!$E$8:$E$1023,Sensitivities!$D$8:$D$1023,Delta_GIRR!$D$24,Sensitivities!$C$8:$C$1023,Delta_GIRR!G1240)</f>
        <v>0</v>
      </c>
      <c r="E1240" s="19"/>
      <c r="F1240" s="19"/>
      <c r="G1240" s="19" t="str">
        <f>C1240 &amp; ".Delta|GIRR|" &amp; C1089 &amp; "|" &amp; C1197</f>
        <v>PRDC172891670.Delta|GIRR|GBP|1 year</v>
      </c>
    </row>
    <row r="1241" spans="3:7" hidden="1" outlineLevel="1" x14ac:dyDescent="0.25">
      <c r="C1241" s="21" t="s">
        <v>49</v>
      </c>
      <c r="D1241" s="19">
        <f>SUMIFS(Sensitivities!$E$8:$E$1023,Sensitivities!$D$8:$D$1023,Delta_GIRR!$D$24,Sensitivities!$C$8:$C$1023,Delta_GIRR!G1241)</f>
        <v>0</v>
      </c>
      <c r="E1241" s="19"/>
      <c r="F1241" s="19"/>
      <c r="G1241" s="19" t="str">
        <f>C1241 &amp; ".Delta|GIRR|" &amp; C1089 &amp; "|" &amp; C1197</f>
        <v>PRDC666969162.Delta|GIRR|GBP|1 year</v>
      </c>
    </row>
    <row r="1242" spans="3:7" hidden="1" outlineLevel="1" x14ac:dyDescent="0.25">
      <c r="C1242" s="21" t="s">
        <v>50</v>
      </c>
      <c r="D1242" s="19">
        <f>SUMIFS(Sensitivities!$E$8:$E$1023,Sensitivities!$D$8:$D$1023,Delta_GIRR!$D$24,Sensitivities!$C$8:$C$1023,Delta_GIRR!G1242)</f>
        <v>0</v>
      </c>
      <c r="E1242" s="19"/>
      <c r="F1242" s="19"/>
      <c r="G1242" s="19" t="str">
        <f>C1242 &amp; ".Delta|GIRR|" &amp; C1089 &amp; "|" &amp; C1197</f>
        <v>PRDC591610726.Delta|GIRR|GBP|1 year</v>
      </c>
    </row>
    <row r="1243" spans="3:7" hidden="1" outlineLevel="1" x14ac:dyDescent="0.25">
      <c r="C1243" s="21" t="s">
        <v>51</v>
      </c>
      <c r="D1243" s="19">
        <f>SUMIFS(Sensitivities!$E$8:$E$1023,Sensitivities!$D$8:$D$1023,Delta_GIRR!$D$24,Sensitivities!$C$8:$C$1023,Delta_GIRR!G1243)</f>
        <v>0</v>
      </c>
      <c r="E1243" s="19"/>
      <c r="F1243" s="19"/>
      <c r="G1243" s="19" t="str">
        <f>C1243 &amp; ".Delta|GIRR|" &amp; C1089 &amp; "|" &amp; C1197</f>
        <v>PRDC213021841.Delta|GIRR|GBP|1 year</v>
      </c>
    </row>
    <row r="1244" spans="3:7" hidden="1" outlineLevel="1" x14ac:dyDescent="0.25">
      <c r="C1244" s="21" t="s">
        <v>52</v>
      </c>
      <c r="D1244" s="19">
        <f>SUMIFS(Sensitivities!$E$8:$E$1023,Sensitivities!$D$8:$D$1023,Delta_GIRR!$D$24,Sensitivities!$C$8:$C$1023,Delta_GIRR!G1244)</f>
        <v>0</v>
      </c>
      <c r="E1244" s="19"/>
      <c r="F1244" s="19"/>
      <c r="G1244" s="19" t="str">
        <f>C1244 &amp; ".Delta|GIRR|" &amp; C1089 &amp; "|" &amp; C1197</f>
        <v>RA211261264.Delta|GIRR|GBP|1 year</v>
      </c>
    </row>
    <row r="1245" spans="3:7" hidden="1" outlineLevel="1" x14ac:dyDescent="0.25">
      <c r="C1245" s="21" t="s">
        <v>54</v>
      </c>
      <c r="D1245" s="19">
        <f>SUMIFS(Sensitivities!$E$8:$E$1023,Sensitivities!$D$8:$D$1023,Delta_GIRR!$D$24,Sensitivities!$C$8:$C$1023,Delta_GIRR!G1245)</f>
        <v>0</v>
      </c>
      <c r="E1245" s="19"/>
      <c r="F1245" s="19"/>
      <c r="G1245" s="19" t="str">
        <f>C1245 &amp; ".Delta|GIRR|" &amp; C1089 &amp; "|" &amp; C1197</f>
        <v>RA511169792.Delta|GIRR|GBP|1 year</v>
      </c>
    </row>
    <row r="1246" spans="3:7" hidden="1" outlineLevel="1" x14ac:dyDescent="0.25">
      <c r="C1246" s="21" t="s">
        <v>1143</v>
      </c>
      <c r="D1246" s="19">
        <f>SUMIFS(Sensitivities!$E$8:$E$1023,Sensitivities!$D$8:$D$1023,Delta_GIRR!$D$24,Sensitivities!$C$8:$C$1023,Delta_GIRR!G1246)</f>
        <v>0</v>
      </c>
      <c r="E1246" s="19"/>
      <c r="F1246" s="19"/>
      <c r="G1246" s="19" t="str">
        <f>C1246 &amp; ".Delta|GIRR|" &amp; C1089 &amp; "|" &amp; C1197</f>
        <v>RA844378540.Delta|GIRR|GBP|1 year</v>
      </c>
    </row>
    <row r="1247" spans="3:7" hidden="1" outlineLevel="1" x14ac:dyDescent="0.25">
      <c r="C1247" s="21" t="s">
        <v>55</v>
      </c>
      <c r="D1247" s="19">
        <f>SUMIFS(Sensitivities!$E$8:$E$1023,Sensitivities!$D$8:$D$1023,Delta_GIRR!$D$24,Sensitivities!$C$8:$C$1023,Delta_GIRR!G1247)</f>
        <v>0</v>
      </c>
      <c r="E1247" s="19"/>
      <c r="F1247" s="19"/>
      <c r="G1247" s="19" t="str">
        <f>C1247 &amp; ".Delta|GIRR|" &amp; C1089 &amp; "|" &amp; C1197</f>
        <v>RA488554347.Delta|GIRR|GBP|1 year</v>
      </c>
    </row>
    <row r="1248" spans="3:7" hidden="1" outlineLevel="1" x14ac:dyDescent="0.25">
      <c r="C1248" s="21" t="s">
        <v>56</v>
      </c>
      <c r="D1248" s="19">
        <f>SUMIFS(Sensitivities!$E$8:$E$1023,Sensitivities!$D$8:$D$1023,Delta_GIRR!$D$24,Sensitivities!$C$8:$C$1023,Delta_GIRR!G1248)</f>
        <v>0</v>
      </c>
      <c r="E1248" s="19"/>
      <c r="F1248" s="19"/>
      <c r="G1248" s="19" t="str">
        <f>C1248 &amp; ".Delta|GIRR|" &amp; C1089 &amp; "|" &amp; C1197</f>
        <v>RA899728209.Delta|GIRR|GBP|1 year</v>
      </c>
    </row>
    <row r="1249" spans="3:7" hidden="1" outlineLevel="1" x14ac:dyDescent="0.25">
      <c r="C1249" s="10"/>
      <c r="D1249" s="13"/>
      <c r="E1249" s="11"/>
      <c r="F1249" s="12"/>
      <c r="G1249" s="12"/>
    </row>
    <row r="1250" spans="3:7" collapsed="1" x14ac:dyDescent="0.25">
      <c r="C1250" s="106" t="s">
        <v>1135</v>
      </c>
      <c r="D1250" s="102">
        <f>SUM(D1252:D1301)</f>
        <v>946.71121295614364</v>
      </c>
      <c r="E1250" s="103">
        <f>VLOOKUP(C1250,$G$10:$H$19,2,FALSE)</f>
        <v>9.1923881554251165E-3</v>
      </c>
      <c r="F1250" s="105">
        <f>D1250*E1250</f>
        <v>8.7025369405861994</v>
      </c>
    </row>
    <row r="1251" spans="3:7" hidden="1" outlineLevel="1" x14ac:dyDescent="0.25">
      <c r="C1251" s="40" t="s">
        <v>1138</v>
      </c>
      <c r="D1251" s="101" t="s">
        <v>116</v>
      </c>
      <c r="E1251" s="101" t="s">
        <v>66</v>
      </c>
      <c r="F1251" s="101" t="s">
        <v>68</v>
      </c>
      <c r="G1251" s="39" t="s">
        <v>57</v>
      </c>
    </row>
    <row r="1252" spans="3:7" hidden="1" outlineLevel="1" x14ac:dyDescent="0.25">
      <c r="C1252" s="42" t="s">
        <v>3</v>
      </c>
      <c r="D1252" s="38">
        <f>SUMIFS(Sensitivities!$E$8:$E$1023,Sensitivities!$D$8:$D$1023,Delta_GIRR!$D$24,Sensitivities!$C$8:$C$1023,Delta_GIRR!G1252)</f>
        <v>0</v>
      </c>
      <c r="E1252" s="38"/>
      <c r="F1252" s="38"/>
      <c r="G1252" s="38" t="str">
        <f>C1252 &amp; ".Delta|GIRR|" &amp; C1089 &amp; "|" &amp; C1250</f>
        <v>FRA791220419.Delta|GIRR|GBP|2 year</v>
      </c>
    </row>
    <row r="1253" spans="3:7" hidden="1" outlineLevel="1" x14ac:dyDescent="0.25">
      <c r="C1253" s="21" t="s">
        <v>5</v>
      </c>
      <c r="D1253" s="19">
        <f>SUMIFS(Sensitivities!$E$8:$E$1023,Sensitivities!$D$8:$D$1023,Delta_GIRR!$D$24,Sensitivities!$C$8:$C$1023,Delta_GIRR!G1253)</f>
        <v>0</v>
      </c>
      <c r="E1253" s="19"/>
      <c r="F1253" s="19"/>
      <c r="G1253" s="19" t="str">
        <f>C1253 &amp; ".Delta|GIRR|" &amp; C1089 &amp; "|" &amp; C1250</f>
        <v>FRA983936126.Delta|GIRR|GBP|2 year</v>
      </c>
    </row>
    <row r="1254" spans="3:7" hidden="1" outlineLevel="1" x14ac:dyDescent="0.25">
      <c r="C1254" s="21" t="s">
        <v>6</v>
      </c>
      <c r="D1254" s="19">
        <f>SUMIFS(Sensitivities!$E$8:$E$1023,Sensitivities!$D$8:$D$1023,Delta_GIRR!$D$24,Sensitivities!$C$8:$C$1023,Delta_GIRR!G1254)</f>
        <v>0</v>
      </c>
      <c r="E1254" s="19"/>
      <c r="F1254" s="19"/>
      <c r="G1254" s="19" t="str">
        <f>C1254 &amp; ".Delta|GIRR|" &amp; C1089 &amp; "|" &amp; C1250</f>
        <v>FRA592133890.Delta|GIRR|GBP|2 year</v>
      </c>
    </row>
    <row r="1255" spans="3:7" hidden="1" outlineLevel="1" x14ac:dyDescent="0.25">
      <c r="C1255" s="21" t="s">
        <v>7</v>
      </c>
      <c r="D1255" s="19">
        <f>SUMIFS(Sensitivities!$E$8:$E$1023,Sensitivities!$D$8:$D$1023,Delta_GIRR!$D$24,Sensitivities!$C$8:$C$1023,Delta_GIRR!G1255)</f>
        <v>0</v>
      </c>
      <c r="E1255" s="19"/>
      <c r="F1255" s="19"/>
      <c r="G1255" s="19" t="str">
        <f>C1255 &amp; ".Delta|GIRR|" &amp; C1089 &amp; "|" &amp; C1250</f>
        <v>FRA554616290.Delta|GIRR|GBP|2 year</v>
      </c>
    </row>
    <row r="1256" spans="3:7" hidden="1" outlineLevel="1" x14ac:dyDescent="0.25">
      <c r="C1256" s="21" t="s">
        <v>8</v>
      </c>
      <c r="D1256" s="19">
        <f>SUMIFS(Sensitivities!$E$8:$E$1023,Sensitivities!$D$8:$D$1023,Delta_GIRR!$D$24,Sensitivities!$C$8:$C$1023,Delta_GIRR!G1256)</f>
        <v>0</v>
      </c>
      <c r="E1256" s="19"/>
      <c r="F1256" s="19"/>
      <c r="G1256" s="19" t="str">
        <f>C1256 &amp; ".Delta|GIRR|" &amp; C1089 &amp; "|" &amp; C1250</f>
        <v>FRA822851518.Delta|GIRR|GBP|2 year</v>
      </c>
    </row>
    <row r="1257" spans="3:7" hidden="1" outlineLevel="1" x14ac:dyDescent="0.25">
      <c r="C1257" s="21" t="s">
        <v>1140</v>
      </c>
      <c r="D1257" s="19">
        <f>SUMIFS(Sensitivities!$E$8:$E$1023,Sensitivities!$D$8:$D$1023,Delta_GIRR!$D$24,Sensitivities!$C$8:$C$1023,Delta_GIRR!G1257)</f>
        <v>0</v>
      </c>
      <c r="E1257" s="19"/>
      <c r="F1257" s="19"/>
      <c r="G1257" s="19" t="str">
        <f>C1257 &amp; ".Delta|GIRR|" &amp; C1089 &amp; "|" &amp; C1250</f>
        <v>FRA101797833.Delta|GIRR|GBP|2 year</v>
      </c>
    </row>
    <row r="1258" spans="3:7" hidden="1" outlineLevel="1" x14ac:dyDescent="0.25">
      <c r="C1258" s="21" t="s">
        <v>9</v>
      </c>
      <c r="D1258" s="19">
        <f>SUMIFS(Sensitivities!$E$8:$E$1023,Sensitivities!$D$8:$D$1023,Delta_GIRR!$D$24,Sensitivities!$C$8:$C$1023,Delta_GIRR!G1258)</f>
        <v>0</v>
      </c>
      <c r="E1258" s="19"/>
      <c r="F1258" s="19"/>
      <c r="G1258" s="19" t="str">
        <f>C1258 &amp; ".Delta|GIRR|" &amp; C1089 &amp; "|" &amp; C1250</f>
        <v>IRS190841856.Delta|GIRR|GBP|2 year</v>
      </c>
    </row>
    <row r="1259" spans="3:7" hidden="1" outlineLevel="1" x14ac:dyDescent="0.25">
      <c r="C1259" s="21" t="s">
        <v>11</v>
      </c>
      <c r="D1259" s="19">
        <f>SUMIFS(Sensitivities!$E$8:$E$1023,Sensitivities!$D$8:$D$1023,Delta_GIRR!$D$24,Sensitivities!$C$8:$C$1023,Delta_GIRR!G1259)</f>
        <v>0</v>
      </c>
      <c r="E1259" s="19"/>
      <c r="F1259" s="19"/>
      <c r="G1259" s="19" t="str">
        <f>C1259 &amp; ".Delta|GIRR|" &amp; C1089 &amp; "|" &amp; C1250</f>
        <v>IRS399330126.Delta|GIRR|GBP|2 year</v>
      </c>
    </row>
    <row r="1260" spans="3:7" hidden="1" outlineLevel="1" x14ac:dyDescent="0.25">
      <c r="C1260" s="21" t="s">
        <v>12</v>
      </c>
      <c r="D1260" s="19">
        <f>SUMIFS(Sensitivities!$E$8:$E$1023,Sensitivities!$D$8:$D$1023,Delta_GIRR!$D$24,Sensitivities!$C$8:$C$1023,Delta_GIRR!G1260)</f>
        <v>0</v>
      </c>
      <c r="E1260" s="19"/>
      <c r="F1260" s="19"/>
      <c r="G1260" s="19" t="str">
        <f>C1260 &amp; ".Delta|GIRR|" &amp; C1089 &amp; "|" &amp; C1250</f>
        <v>IRS233250637.Delta|GIRR|GBP|2 year</v>
      </c>
    </row>
    <row r="1261" spans="3:7" hidden="1" outlineLevel="1" x14ac:dyDescent="0.25">
      <c r="C1261" s="21" t="s">
        <v>13</v>
      </c>
      <c r="D1261" s="19">
        <f>SUMIFS(Sensitivities!$E$8:$E$1023,Sensitivities!$D$8:$D$1023,Delta_GIRR!$D$24,Sensitivities!$C$8:$C$1023,Delta_GIRR!G1261)</f>
        <v>0</v>
      </c>
      <c r="E1261" s="19"/>
      <c r="F1261" s="19"/>
      <c r="G1261" s="19" t="str">
        <f>C1261 &amp; ".Delta|GIRR|" &amp; C1089 &amp; "|" &amp; C1250</f>
        <v>CS768096133.Delta|GIRR|GBP|2 year</v>
      </c>
    </row>
    <row r="1262" spans="3:7" hidden="1" outlineLevel="1" x14ac:dyDescent="0.25">
      <c r="C1262" s="21" t="s">
        <v>15</v>
      </c>
      <c r="D1262" s="19">
        <f>SUMIFS(Sensitivities!$E$8:$E$1023,Sensitivities!$D$8:$D$1023,Delta_GIRR!$D$24,Sensitivities!$C$8:$C$1023,Delta_GIRR!G1262)</f>
        <v>-65.605737273290302</v>
      </c>
      <c r="E1262" s="19"/>
      <c r="F1262" s="19"/>
      <c r="G1262" s="19" t="str">
        <f>C1262 &amp; ".Delta|GIRR|" &amp; C1089 &amp; "|" &amp; C1250</f>
        <v>CS561670611.Delta|GIRR|GBP|2 year</v>
      </c>
    </row>
    <row r="1263" spans="3:7" hidden="1" outlineLevel="1" x14ac:dyDescent="0.25">
      <c r="C1263" s="21" t="s">
        <v>16</v>
      </c>
      <c r="D1263" s="19">
        <f>SUMIFS(Sensitivities!$E$8:$E$1023,Sensitivities!$D$8:$D$1023,Delta_GIRR!$D$24,Sensitivities!$C$8:$C$1023,Delta_GIRR!G1263)</f>
        <v>0</v>
      </c>
      <c r="E1263" s="19"/>
      <c r="F1263" s="19"/>
      <c r="G1263" s="19" t="str">
        <f>C1263 &amp; ".Delta|GIRR|" &amp; C1089 &amp; "|" &amp; C1250</f>
        <v>CS931854092.Delta|GIRR|GBP|2 year</v>
      </c>
    </row>
    <row r="1264" spans="3:7" hidden="1" outlineLevel="1" x14ac:dyDescent="0.25">
      <c r="C1264" s="21" t="s">
        <v>17</v>
      </c>
      <c r="D1264" s="19">
        <f>SUMIFS(Sensitivities!$E$8:$E$1023,Sensitivities!$D$8:$D$1023,Delta_GIRR!$D$24,Sensitivities!$C$8:$C$1023,Delta_GIRR!G1264)</f>
        <v>0</v>
      </c>
      <c r="E1264" s="19"/>
      <c r="F1264" s="19"/>
      <c r="G1264" s="19" t="str">
        <f>C1264 &amp; ".Delta|GIRR|" &amp; C1089 &amp; "|" &amp; C1250</f>
        <v>IRS307262619.Delta|GIRR|GBP|2 year</v>
      </c>
    </row>
    <row r="1265" spans="3:7" hidden="1" outlineLevel="1" x14ac:dyDescent="0.25">
      <c r="C1265" s="21" t="s">
        <v>18</v>
      </c>
      <c r="D1265" s="19">
        <f>SUMIFS(Sensitivities!$E$8:$E$1023,Sensitivities!$D$8:$D$1023,Delta_GIRR!$D$24,Sensitivities!$C$8:$C$1023,Delta_GIRR!G1265)</f>
        <v>0</v>
      </c>
      <c r="E1265" s="19"/>
      <c r="F1265" s="19"/>
      <c r="G1265" s="19" t="str">
        <f>C1265 &amp; ".Delta|GIRR|" &amp; C1089 &amp; "|" &amp; C1250</f>
        <v>IRS686490893.Delta|GIRR|GBP|2 year</v>
      </c>
    </row>
    <row r="1266" spans="3:7" hidden="1" outlineLevel="1" x14ac:dyDescent="0.25">
      <c r="C1266" s="21" t="s">
        <v>19</v>
      </c>
      <c r="D1266" s="19">
        <f>SUMIFS(Sensitivities!$E$8:$E$1023,Sensitivities!$D$8:$D$1023,Delta_GIRR!$D$24,Sensitivities!$C$8:$C$1023,Delta_GIRR!G1266)</f>
        <v>0</v>
      </c>
      <c r="E1266" s="19"/>
      <c r="F1266" s="19"/>
      <c r="G1266" s="19" t="str">
        <f>C1266 &amp; ".Delta|GIRR|" &amp; C1089 &amp; "|" &amp; C1250</f>
        <v>IRS682313805.Delta|GIRR|GBP|2 year</v>
      </c>
    </row>
    <row r="1267" spans="3:7" hidden="1" outlineLevel="1" x14ac:dyDescent="0.25">
      <c r="C1267" s="21" t="s">
        <v>20</v>
      </c>
      <c r="D1267" s="19">
        <f>SUMIFS(Sensitivities!$E$8:$E$1023,Sensitivities!$D$8:$D$1023,Delta_GIRR!$D$24,Sensitivities!$C$8:$C$1023,Delta_GIRR!G1267)</f>
        <v>1012.31698874035</v>
      </c>
      <c r="E1267" s="19"/>
      <c r="F1267" s="19"/>
      <c r="G1267" s="19" t="str">
        <f>C1267 &amp; ".Delta|GIRR|" &amp; C1089 &amp; "|" &amp; C1250</f>
        <v>IRS545554400.Delta|GIRR|GBP|2 year</v>
      </c>
    </row>
    <row r="1268" spans="3:7" hidden="1" outlineLevel="1" x14ac:dyDescent="0.25">
      <c r="C1268" s="21" t="s">
        <v>21</v>
      </c>
      <c r="D1268" s="19">
        <f>SUMIFS(Sensitivities!$E$8:$E$1023,Sensitivities!$D$8:$D$1023,Delta_GIRR!$D$24,Sensitivities!$C$8:$C$1023,Delta_GIRR!G1268)</f>
        <v>0</v>
      </c>
      <c r="E1268" s="19"/>
      <c r="F1268" s="19"/>
      <c r="G1268" s="19" t="str">
        <f>C1268 &amp; ".Delta|GIRR|" &amp; C1089 &amp; "|" &amp; C1250</f>
        <v>CS821810096.Delta|GIRR|GBP|2 year</v>
      </c>
    </row>
    <row r="1269" spans="3:7" hidden="1" outlineLevel="1" x14ac:dyDescent="0.25">
      <c r="C1269" s="21" t="s">
        <v>22</v>
      </c>
      <c r="D1269" s="19">
        <f>SUMIFS(Sensitivities!$E$8:$E$1023,Sensitivities!$D$8:$D$1023,Delta_GIRR!$D$24,Sensitivities!$C$8:$C$1023,Delta_GIRR!G1269)</f>
        <v>0</v>
      </c>
      <c r="E1269" s="19"/>
      <c r="F1269" s="19"/>
      <c r="G1269" s="19" t="str">
        <f>C1269 &amp; ".Delta|GIRR|" &amp; C1089 &amp; "|" &amp; C1250</f>
        <v>CF832287444.Delta|GIRR|GBP|2 year</v>
      </c>
    </row>
    <row r="1270" spans="3:7" hidden="1" outlineLevel="1" x14ac:dyDescent="0.25">
      <c r="C1270" s="21" t="s">
        <v>1141</v>
      </c>
      <c r="D1270" s="19">
        <f>SUMIFS(Sensitivities!$E$8:$E$1023,Sensitivities!$D$8:$D$1023,Delta_GIRR!$D$24,Sensitivities!$C$8:$C$1023,Delta_GIRR!G1270)</f>
        <v>0</v>
      </c>
      <c r="E1270" s="19"/>
      <c r="F1270" s="19"/>
      <c r="G1270" s="19" t="str">
        <f>C1270 &amp; ".Delta|GIRR|" &amp; C1089 &amp; "|" &amp; C1250</f>
        <v>CF505971413.Delta|GIRR|GBP|2 year</v>
      </c>
    </row>
    <row r="1271" spans="3:7" hidden="1" outlineLevel="1" x14ac:dyDescent="0.25">
      <c r="C1271" s="21" t="s">
        <v>24</v>
      </c>
      <c r="D1271" s="19">
        <f>SUMIFS(Sensitivities!$E$8:$E$1023,Sensitivities!$D$8:$D$1023,Delta_GIRR!$D$24,Sensitivities!$C$8:$C$1023,Delta_GIRR!G1271)</f>
        <v>0</v>
      </c>
      <c r="E1271" s="19"/>
      <c r="F1271" s="19"/>
      <c r="G1271" s="19" t="str">
        <f>C1271 &amp; ".Delta|GIRR|" &amp; C1089 &amp; "|" &amp; C1250</f>
        <v>CF670766805.Delta|GIRR|GBP|2 year</v>
      </c>
    </row>
    <row r="1272" spans="3:7" hidden="1" outlineLevel="1" x14ac:dyDescent="0.25">
      <c r="C1272" s="21" t="s">
        <v>25</v>
      </c>
      <c r="D1272" s="19">
        <f>SUMIFS(Sensitivities!$E$8:$E$1023,Sensitivities!$D$8:$D$1023,Delta_GIRR!$D$24,Sensitivities!$C$8:$C$1023,Delta_GIRR!G1272)</f>
        <v>0</v>
      </c>
      <c r="E1272" s="19"/>
      <c r="F1272" s="19"/>
      <c r="G1272" s="19" t="str">
        <f>C1272 &amp; ".Delta|GIRR|" &amp; C1089 &amp; "|" &amp; C1250</f>
        <v>CF558972956.Delta|GIRR|GBP|2 year</v>
      </c>
    </row>
    <row r="1273" spans="3:7" hidden="1" outlineLevel="1" x14ac:dyDescent="0.25">
      <c r="C1273" s="21" t="s">
        <v>26</v>
      </c>
      <c r="D1273" s="19">
        <f>SUMIFS(Sensitivities!$E$8:$E$1023,Sensitivities!$D$8:$D$1023,Delta_GIRR!$D$24,Sensitivities!$C$8:$C$1023,Delta_GIRR!G1273)</f>
        <v>0</v>
      </c>
      <c r="E1273" s="19"/>
      <c r="F1273" s="19"/>
      <c r="G1273" s="19" t="str">
        <f>C1273 &amp; ".Delta|GIRR|" &amp; C1089 &amp; "|" &amp; C1250</f>
        <v>CF994071627.Delta|GIRR|GBP|2 year</v>
      </c>
    </row>
    <row r="1274" spans="3:7" hidden="1" outlineLevel="1" x14ac:dyDescent="0.25">
      <c r="C1274" s="21" t="s">
        <v>27</v>
      </c>
      <c r="D1274" s="19">
        <f>SUMIFS(Sensitivities!$E$8:$E$1023,Sensitivities!$D$8:$D$1023,Delta_GIRR!$D$24,Sensitivities!$C$8:$C$1023,Delta_GIRR!G1274)</f>
        <v>0</v>
      </c>
      <c r="E1274" s="19"/>
      <c r="F1274" s="19"/>
      <c r="G1274" s="19" t="str">
        <f>C1274 &amp; ".Delta|GIRR|" &amp; C1089 &amp; "|" &amp; C1250</f>
        <v>CF546911893.Delta|GIRR|GBP|2 year</v>
      </c>
    </row>
    <row r="1275" spans="3:7" hidden="1" outlineLevel="1" x14ac:dyDescent="0.25">
      <c r="C1275" s="21" t="s">
        <v>28</v>
      </c>
      <c r="D1275" s="19">
        <f>SUMIFS(Sensitivities!$E$8:$E$1023,Sensitivities!$D$8:$D$1023,Delta_GIRR!$D$24,Sensitivities!$C$8:$C$1023,Delta_GIRR!G1275)</f>
        <v>0</v>
      </c>
      <c r="E1275" s="19"/>
      <c r="F1275" s="19"/>
      <c r="G1275" s="19" t="str">
        <f>C1275 &amp; ".Delta|GIRR|" &amp; C1089 &amp; "|" &amp; C1250</f>
        <v>CF798421943.Delta|GIRR|GBP|2 year</v>
      </c>
    </row>
    <row r="1276" spans="3:7" hidden="1" outlineLevel="1" x14ac:dyDescent="0.25">
      <c r="C1276" s="21" t="s">
        <v>29</v>
      </c>
      <c r="D1276" s="19">
        <f>SUMIFS(Sensitivities!$E$8:$E$1023,Sensitivities!$D$8:$D$1023,Delta_GIRR!$D$24,Sensitivities!$C$8:$C$1023,Delta_GIRR!G1276)</f>
        <v>0</v>
      </c>
      <c r="E1276" s="19"/>
      <c r="F1276" s="19"/>
      <c r="G1276" s="19" t="str">
        <f>C1276 &amp; ".Delta|GIRR|" &amp; C1089 &amp; "|" &amp; C1250</f>
        <v>SWN651253389.Delta|GIRR|GBP|2 year</v>
      </c>
    </row>
    <row r="1277" spans="3:7" hidden="1" outlineLevel="1" x14ac:dyDescent="0.25">
      <c r="C1277" s="21" t="s">
        <v>31</v>
      </c>
      <c r="D1277" s="19">
        <f>SUMIFS(Sensitivities!$E$8:$E$1023,Sensitivities!$D$8:$D$1023,Delta_GIRR!$D$24,Sensitivities!$C$8:$C$1023,Delta_GIRR!G1277)</f>
        <v>0</v>
      </c>
      <c r="E1277" s="19"/>
      <c r="F1277" s="19"/>
      <c r="G1277" s="19" t="str">
        <f>C1277 &amp; ".Delta|GIRR|" &amp; C1089 &amp; "|" &amp; C1250</f>
        <v>FXF690057364.Delta|GIRR|GBP|2 year</v>
      </c>
    </row>
    <row r="1278" spans="3:7" hidden="1" outlineLevel="1" x14ac:dyDescent="0.25">
      <c r="C1278" s="21" t="s">
        <v>1142</v>
      </c>
      <c r="D1278" s="19">
        <f>SUMIFS(Sensitivities!$E$8:$E$1023,Sensitivities!$D$8:$D$1023,Delta_GIRR!$D$24,Sensitivities!$C$8:$C$1023,Delta_GIRR!G1278)</f>
        <v>0</v>
      </c>
      <c r="E1278" s="19"/>
      <c r="F1278" s="19"/>
      <c r="G1278" s="19" t="str">
        <f>C1278 &amp; ".Delta|GIRR|" &amp; C1089 &amp; "|" &amp; C1250</f>
        <v>FXF276314354.Delta|GIRR|GBP|2 year</v>
      </c>
    </row>
    <row r="1279" spans="3:7" hidden="1" outlineLevel="1" x14ac:dyDescent="0.25">
      <c r="C1279" s="21" t="s">
        <v>33</v>
      </c>
      <c r="D1279" s="19">
        <f>SUMIFS(Sensitivities!$E$8:$E$1023,Sensitivities!$D$8:$D$1023,Delta_GIRR!$D$24,Sensitivities!$C$8:$C$1023,Delta_GIRR!G1279)</f>
        <v>0</v>
      </c>
      <c r="E1279" s="19"/>
      <c r="F1279" s="19"/>
      <c r="G1279" s="19" t="str">
        <f>C1279 &amp; ".Delta|GIRR|" &amp; C1089 &amp; "|" &amp; C1250</f>
        <v>FXF811380623.Delta|GIRR|GBP|2 year</v>
      </c>
    </row>
    <row r="1280" spans="3:7" hidden="1" outlineLevel="1" x14ac:dyDescent="0.25">
      <c r="C1280" s="21" t="s">
        <v>34</v>
      </c>
      <c r="D1280" s="19">
        <f>SUMIFS(Sensitivities!$E$8:$E$1023,Sensitivities!$D$8:$D$1023,Delta_GIRR!$D$24,Sensitivities!$C$8:$C$1023,Delta_GIRR!G1280)</f>
        <v>0</v>
      </c>
      <c r="E1280" s="19"/>
      <c r="F1280" s="19"/>
      <c r="G1280" s="19" t="str">
        <f>C1280 &amp; ".Delta|GIRR|" &amp; C1089 &amp; "|" &amp; C1250</f>
        <v>FXF313102980.Delta|GIRR|GBP|2 year</v>
      </c>
    </row>
    <row r="1281" spans="3:7" hidden="1" outlineLevel="1" x14ac:dyDescent="0.25">
      <c r="C1281" s="21" t="s">
        <v>35</v>
      </c>
      <c r="D1281" s="19">
        <f>SUMIFS(Sensitivities!$E$8:$E$1023,Sensitivities!$D$8:$D$1023,Delta_GIRR!$D$24,Sensitivities!$C$8:$C$1023,Delta_GIRR!G1281)</f>
        <v>0</v>
      </c>
      <c r="E1281" s="19"/>
      <c r="F1281" s="19"/>
      <c r="G1281" s="19" t="str">
        <f>C1281 &amp; ".Delta|GIRR|" &amp; C1089 &amp; "|" &amp; C1250</f>
        <v>FXF168255439.Delta|GIRR|GBP|2 year</v>
      </c>
    </row>
    <row r="1282" spans="3:7" hidden="1" outlineLevel="1" x14ac:dyDescent="0.25">
      <c r="C1282" s="21" t="s">
        <v>36</v>
      </c>
      <c r="D1282" s="19">
        <f>SUMIFS(Sensitivities!$E$8:$E$1023,Sensitivities!$D$8:$D$1023,Delta_GIRR!$D$24,Sensitivities!$C$8:$C$1023,Delta_GIRR!G1282)</f>
        <v>0</v>
      </c>
      <c r="E1282" s="19"/>
      <c r="F1282" s="19"/>
      <c r="G1282" s="19" t="str">
        <f>C1282 &amp; ".Delta|GIRR|" &amp; C1089 &amp; "|" &amp; C1250</f>
        <v>FXF177155290.Delta|GIRR|GBP|2 year</v>
      </c>
    </row>
    <row r="1283" spans="3:7" hidden="1" outlineLevel="1" x14ac:dyDescent="0.25">
      <c r="C1283" s="21" t="s">
        <v>37</v>
      </c>
      <c r="D1283" s="19">
        <f>SUMIFS(Sensitivities!$E$8:$E$1023,Sensitivities!$D$8:$D$1023,Delta_GIRR!$D$24,Sensitivities!$C$8:$C$1023,Delta_GIRR!G1283)</f>
        <v>0</v>
      </c>
      <c r="E1283" s="19"/>
      <c r="F1283" s="19"/>
      <c r="G1283" s="19" t="str">
        <f>C1283 &amp; ".Delta|GIRR|" &amp; C1089 &amp; "|" &amp; C1250</f>
        <v>FXF598460264.Delta|GIRR|GBP|2 year</v>
      </c>
    </row>
    <row r="1284" spans="3:7" hidden="1" outlineLevel="1" x14ac:dyDescent="0.25">
      <c r="C1284" s="21" t="s">
        <v>38</v>
      </c>
      <c r="D1284" s="19">
        <f>SUMIFS(Sensitivities!$E$8:$E$1023,Sensitivities!$D$8:$D$1023,Delta_GIRR!$D$24,Sensitivities!$C$8:$C$1023,Delta_GIRR!G1284)</f>
        <v>0</v>
      </c>
      <c r="E1284" s="19"/>
      <c r="F1284" s="19"/>
      <c r="G1284" s="19" t="str">
        <f>C1284 &amp; ".Delta|GIRR|" &amp; C1089 &amp; "|" &amp; C1250</f>
        <v>FXO271821100.Delta|GIRR|GBP|2 year</v>
      </c>
    </row>
    <row r="1285" spans="3:7" hidden="1" outlineLevel="1" x14ac:dyDescent="0.25">
      <c r="C1285" s="21" t="s">
        <v>40</v>
      </c>
      <c r="D1285" s="19">
        <f>SUMIFS(Sensitivities!$E$8:$E$1023,Sensitivities!$D$8:$D$1023,Delta_GIRR!$D$24,Sensitivities!$C$8:$C$1023,Delta_GIRR!G1285)</f>
        <v>0</v>
      </c>
      <c r="E1285" s="19"/>
      <c r="F1285" s="19"/>
      <c r="G1285" s="19" t="str">
        <f>C1285 &amp; ".Delta|GIRR|" &amp; C1089 &amp; "|" &amp; C1250</f>
        <v>FXO136170122.Delta|GIRR|GBP|2 year</v>
      </c>
    </row>
    <row r="1286" spans="3:7" hidden="1" outlineLevel="1" x14ac:dyDescent="0.25">
      <c r="C1286" s="21" t="s">
        <v>1139</v>
      </c>
      <c r="D1286" s="19">
        <f>SUMIFS(Sensitivities!$E$8:$E$1023,Sensitivities!$D$8:$D$1023,Delta_GIRR!$D$24,Sensitivities!$C$8:$C$1023,Delta_GIRR!G1286)</f>
        <v>0</v>
      </c>
      <c r="E1286" s="19"/>
      <c r="F1286" s="19"/>
      <c r="G1286" s="19" t="str">
        <f>C1286 &amp; ".Delta|GIRR|" &amp; C1089 &amp; "|" &amp; C1250</f>
        <v>FXO623149061.Delta|GIRR|GBP|2 year</v>
      </c>
    </row>
    <row r="1287" spans="3:7" hidden="1" outlineLevel="1" x14ac:dyDescent="0.25">
      <c r="C1287" s="21" t="s">
        <v>41</v>
      </c>
      <c r="D1287" s="19">
        <f>SUMIFS(Sensitivities!$E$8:$E$1023,Sensitivities!$D$8:$D$1023,Delta_GIRR!$D$24,Sensitivities!$C$8:$C$1023,Delta_GIRR!G1287)</f>
        <v>0</v>
      </c>
      <c r="E1287" s="19"/>
      <c r="F1287" s="19"/>
      <c r="G1287" s="19" t="str">
        <f>C1287 &amp; ".Delta|GIRR|" &amp; C1089 &amp; "|" &amp; C1250</f>
        <v>FXO676548755.Delta|GIRR|GBP|2 year</v>
      </c>
    </row>
    <row r="1288" spans="3:7" hidden="1" outlineLevel="1" x14ac:dyDescent="0.25">
      <c r="C1288" s="21" t="s">
        <v>42</v>
      </c>
      <c r="D1288" s="19">
        <f>SUMIFS(Sensitivities!$E$8:$E$1023,Sensitivities!$D$8:$D$1023,Delta_GIRR!$D$24,Sensitivities!$C$8:$C$1023,Delta_GIRR!G1288)</f>
        <v>0</v>
      </c>
      <c r="E1288" s="19"/>
      <c r="F1288" s="19"/>
      <c r="G1288" s="19" t="str">
        <f>C1288 &amp; ".Delta|GIRR|" &amp; C1089 &amp; "|" &amp; C1250</f>
        <v>FXO403688438.Delta|GIRR|GBP|2 year</v>
      </c>
    </row>
    <row r="1289" spans="3:7" hidden="1" outlineLevel="1" x14ac:dyDescent="0.25">
      <c r="C1289" s="21" t="s">
        <v>43</v>
      </c>
      <c r="D1289" s="19">
        <f>SUMIFS(Sensitivities!$E$8:$E$1023,Sensitivities!$D$8:$D$1023,Delta_GIRR!$D$24,Sensitivities!$C$8:$C$1023,Delta_GIRR!G1289)</f>
        <v>0</v>
      </c>
      <c r="E1289" s="19"/>
      <c r="F1289" s="19"/>
      <c r="G1289" s="19" t="str">
        <f>C1289 &amp; ".Delta|GIRR|" &amp; C1089 &amp; "|" &amp; C1250</f>
        <v>FXO302436425.Delta|GIRR|GBP|2 year</v>
      </c>
    </row>
    <row r="1290" spans="3:7" hidden="1" outlineLevel="1" x14ac:dyDescent="0.25">
      <c r="C1290" s="21" t="s">
        <v>44</v>
      </c>
      <c r="D1290" s="19">
        <f>SUMIFS(Sensitivities!$E$8:$E$1023,Sensitivities!$D$8:$D$1023,Delta_GIRR!$D$24,Sensitivities!$C$8:$C$1023,Delta_GIRR!G1290)</f>
        <v>-3.8510916056111502E-5</v>
      </c>
      <c r="E1290" s="19"/>
      <c r="F1290" s="19"/>
      <c r="G1290" s="19" t="str">
        <f>C1290 &amp; ".Delta|GIRR|" &amp; C1089 &amp; "|" &amp; C1250</f>
        <v>FXO920656386.Delta|GIRR|GBP|2 year</v>
      </c>
    </row>
    <row r="1291" spans="3:7" hidden="1" outlineLevel="1" x14ac:dyDescent="0.25">
      <c r="C1291" s="21" t="s">
        <v>45</v>
      </c>
      <c r="D1291" s="19">
        <f>SUMIFS(Sensitivities!$E$8:$E$1023,Sensitivities!$D$8:$D$1023,Delta_GIRR!$D$24,Sensitivities!$C$8:$C$1023,Delta_GIRR!G1291)</f>
        <v>0</v>
      </c>
      <c r="E1291" s="19"/>
      <c r="F1291" s="19"/>
      <c r="G1291" s="19" t="str">
        <f>C1291 &amp; ".Delta|GIRR|" &amp; C1089 &amp; "|" &amp; C1250</f>
        <v>FXO931276392.Delta|GIRR|GBP|2 year</v>
      </c>
    </row>
    <row r="1292" spans="3:7" hidden="1" outlineLevel="1" x14ac:dyDescent="0.25">
      <c r="C1292" s="21" t="s">
        <v>46</v>
      </c>
      <c r="D1292" s="19">
        <f>SUMIFS(Sensitivities!$E$8:$E$1023,Sensitivities!$D$8:$D$1023,Delta_GIRR!$D$24,Sensitivities!$C$8:$C$1023,Delta_GIRR!G1292)</f>
        <v>0</v>
      </c>
      <c r="E1292" s="19"/>
      <c r="F1292" s="19"/>
      <c r="G1292" s="19" t="str">
        <f>C1292 &amp; ".Delta|GIRR|" &amp; C1089 &amp; "|" &amp; C1250</f>
        <v>PRDC295207601.Delta|GIRR|GBP|2 year</v>
      </c>
    </row>
    <row r="1293" spans="3:7" hidden="1" outlineLevel="1" x14ac:dyDescent="0.25">
      <c r="C1293" s="21" t="s">
        <v>48</v>
      </c>
      <c r="D1293" s="19">
        <f>SUMIFS(Sensitivities!$E$8:$E$1023,Sensitivities!$D$8:$D$1023,Delta_GIRR!$D$24,Sensitivities!$C$8:$C$1023,Delta_GIRR!G1293)</f>
        <v>0</v>
      </c>
      <c r="E1293" s="19"/>
      <c r="F1293" s="19"/>
      <c r="G1293" s="19" t="str">
        <f>C1293 &amp; ".Delta|GIRR|" &amp; C1089 &amp; "|" &amp; C1250</f>
        <v>PRDC172891670.Delta|GIRR|GBP|2 year</v>
      </c>
    </row>
    <row r="1294" spans="3:7" hidden="1" outlineLevel="1" x14ac:dyDescent="0.25">
      <c r="C1294" s="21" t="s">
        <v>49</v>
      </c>
      <c r="D1294" s="19">
        <f>SUMIFS(Sensitivities!$E$8:$E$1023,Sensitivities!$D$8:$D$1023,Delta_GIRR!$D$24,Sensitivities!$C$8:$C$1023,Delta_GIRR!G1294)</f>
        <v>0</v>
      </c>
      <c r="E1294" s="19"/>
      <c r="F1294" s="19"/>
      <c r="G1294" s="19" t="str">
        <f>C1294 &amp; ".Delta|GIRR|" &amp; C1089 &amp; "|" &amp; C1250</f>
        <v>PRDC666969162.Delta|GIRR|GBP|2 year</v>
      </c>
    </row>
    <row r="1295" spans="3:7" hidden="1" outlineLevel="1" x14ac:dyDescent="0.25">
      <c r="C1295" s="21" t="s">
        <v>50</v>
      </c>
      <c r="D1295" s="19">
        <f>SUMIFS(Sensitivities!$E$8:$E$1023,Sensitivities!$D$8:$D$1023,Delta_GIRR!$D$24,Sensitivities!$C$8:$C$1023,Delta_GIRR!G1295)</f>
        <v>0</v>
      </c>
      <c r="E1295" s="19"/>
      <c r="F1295" s="19"/>
      <c r="G1295" s="19" t="str">
        <f>C1295 &amp; ".Delta|GIRR|" &amp; C1089 &amp; "|" &amp; C1250</f>
        <v>PRDC591610726.Delta|GIRR|GBP|2 year</v>
      </c>
    </row>
    <row r="1296" spans="3:7" hidden="1" outlineLevel="1" x14ac:dyDescent="0.25">
      <c r="C1296" s="21" t="s">
        <v>51</v>
      </c>
      <c r="D1296" s="19">
        <f>SUMIFS(Sensitivities!$E$8:$E$1023,Sensitivities!$D$8:$D$1023,Delta_GIRR!$D$24,Sensitivities!$C$8:$C$1023,Delta_GIRR!G1296)</f>
        <v>0</v>
      </c>
      <c r="E1296" s="19"/>
      <c r="F1296" s="19"/>
      <c r="G1296" s="19" t="str">
        <f>C1296 &amp; ".Delta|GIRR|" &amp; C1089 &amp; "|" &amp; C1250</f>
        <v>PRDC213021841.Delta|GIRR|GBP|2 year</v>
      </c>
    </row>
    <row r="1297" spans="3:7" hidden="1" outlineLevel="1" x14ac:dyDescent="0.25">
      <c r="C1297" s="21" t="s">
        <v>52</v>
      </c>
      <c r="D1297" s="19">
        <f>SUMIFS(Sensitivities!$E$8:$E$1023,Sensitivities!$D$8:$D$1023,Delta_GIRR!$D$24,Sensitivities!$C$8:$C$1023,Delta_GIRR!G1297)</f>
        <v>0</v>
      </c>
      <c r="E1297" s="19"/>
      <c r="F1297" s="19"/>
      <c r="G1297" s="19" t="str">
        <f>C1297 &amp; ".Delta|GIRR|" &amp; C1089 &amp; "|" &amp; C1250</f>
        <v>RA211261264.Delta|GIRR|GBP|2 year</v>
      </c>
    </row>
    <row r="1298" spans="3:7" hidden="1" outlineLevel="1" x14ac:dyDescent="0.25">
      <c r="C1298" s="21" t="s">
        <v>54</v>
      </c>
      <c r="D1298" s="19">
        <f>SUMIFS(Sensitivities!$E$8:$E$1023,Sensitivities!$D$8:$D$1023,Delta_GIRR!$D$24,Sensitivities!$C$8:$C$1023,Delta_GIRR!G1298)</f>
        <v>0</v>
      </c>
      <c r="E1298" s="19"/>
      <c r="F1298" s="19"/>
      <c r="G1298" s="19" t="str">
        <f>C1298 &amp; ".Delta|GIRR|" &amp; C1089 &amp; "|" &amp; C1250</f>
        <v>RA511169792.Delta|GIRR|GBP|2 year</v>
      </c>
    </row>
    <row r="1299" spans="3:7" hidden="1" outlineLevel="1" x14ac:dyDescent="0.25">
      <c r="C1299" s="21" t="s">
        <v>1143</v>
      </c>
      <c r="D1299" s="19">
        <f>SUMIFS(Sensitivities!$E$8:$E$1023,Sensitivities!$D$8:$D$1023,Delta_GIRR!$D$24,Sensitivities!$C$8:$C$1023,Delta_GIRR!G1299)</f>
        <v>0</v>
      </c>
      <c r="E1299" s="19"/>
      <c r="F1299" s="19"/>
      <c r="G1299" s="19" t="str">
        <f>C1299 &amp; ".Delta|GIRR|" &amp; C1089 &amp; "|" &amp; C1250</f>
        <v>RA844378540.Delta|GIRR|GBP|2 year</v>
      </c>
    </row>
    <row r="1300" spans="3:7" hidden="1" outlineLevel="1" x14ac:dyDescent="0.25">
      <c r="C1300" s="21" t="s">
        <v>55</v>
      </c>
      <c r="D1300" s="19">
        <f>SUMIFS(Sensitivities!$E$8:$E$1023,Sensitivities!$D$8:$D$1023,Delta_GIRR!$D$24,Sensitivities!$C$8:$C$1023,Delta_GIRR!G1300)</f>
        <v>0</v>
      </c>
      <c r="E1300" s="19"/>
      <c r="F1300" s="19"/>
      <c r="G1300" s="19" t="str">
        <f>C1300 &amp; ".Delta|GIRR|" &amp; C1089 &amp; "|" &amp; C1250</f>
        <v>RA488554347.Delta|GIRR|GBP|2 year</v>
      </c>
    </row>
    <row r="1301" spans="3:7" hidden="1" outlineLevel="1" x14ac:dyDescent="0.25">
      <c r="C1301" s="21" t="s">
        <v>56</v>
      </c>
      <c r="D1301" s="19">
        <f>SUMIFS(Sensitivities!$E$8:$E$1023,Sensitivities!$D$8:$D$1023,Delta_GIRR!$D$24,Sensitivities!$C$8:$C$1023,Delta_GIRR!G1301)</f>
        <v>0</v>
      </c>
      <c r="E1301" s="19"/>
      <c r="F1301" s="19"/>
      <c r="G1301" s="19" t="str">
        <f>C1301 &amp; ".Delta|GIRR|" &amp; C1089 &amp; "|" &amp; C1250</f>
        <v>RA899728209.Delta|GIRR|GBP|2 year</v>
      </c>
    </row>
    <row r="1302" spans="3:7" hidden="1" outlineLevel="1" x14ac:dyDescent="0.25"/>
    <row r="1303" spans="3:7" collapsed="1" x14ac:dyDescent="0.25">
      <c r="C1303" s="106" t="s">
        <v>63</v>
      </c>
      <c r="D1303" s="102">
        <f>SUM(D1305:D1354)</f>
        <v>2353.1647779054747</v>
      </c>
      <c r="E1303" s="103">
        <f>VLOOKUP(C1303,$G$10:$H$19,2,FALSE)</f>
        <v>8.4852813742385697E-3</v>
      </c>
      <c r="F1303" s="105">
        <f>D1303*E1303</f>
        <v>19.967265260475564</v>
      </c>
    </row>
    <row r="1304" spans="3:7" hidden="1" outlineLevel="1" x14ac:dyDescent="0.25">
      <c r="C1304" s="40" t="s">
        <v>1138</v>
      </c>
      <c r="D1304" s="101" t="s">
        <v>116</v>
      </c>
      <c r="E1304" s="101" t="s">
        <v>66</v>
      </c>
      <c r="F1304" s="101" t="s">
        <v>68</v>
      </c>
      <c r="G1304" s="39" t="s">
        <v>57</v>
      </c>
    </row>
    <row r="1305" spans="3:7" hidden="1" outlineLevel="1" x14ac:dyDescent="0.25">
      <c r="C1305" s="42" t="s">
        <v>3</v>
      </c>
      <c r="D1305" s="38">
        <f>SUMIFS(Sensitivities!$E$8:$E$1023,Sensitivities!$D$8:$D$1023,Delta_GIRR!$D$24,Sensitivities!$C$8:$C$1023,Delta_GIRR!G1305)</f>
        <v>0</v>
      </c>
      <c r="E1305" s="38"/>
      <c r="F1305" s="38"/>
      <c r="G1305" s="38" t="str">
        <f>C1305 &amp; ".Delta|GIRR|" &amp; C1089 &amp; "|" &amp; C1303</f>
        <v>FRA791220419.Delta|GIRR|GBP|3 year</v>
      </c>
    </row>
    <row r="1306" spans="3:7" hidden="1" outlineLevel="1" x14ac:dyDescent="0.25">
      <c r="C1306" s="21" t="s">
        <v>5</v>
      </c>
      <c r="D1306" s="19">
        <f>SUMIFS(Sensitivities!$E$8:$E$1023,Sensitivities!$D$8:$D$1023,Delta_GIRR!$D$24,Sensitivities!$C$8:$C$1023,Delta_GIRR!G1306)</f>
        <v>0</v>
      </c>
      <c r="E1306" s="19"/>
      <c r="F1306" s="19"/>
      <c r="G1306" s="19" t="str">
        <f>C1306 &amp; ".Delta|GIRR|" &amp; C1089 &amp; "|" &amp; C1303</f>
        <v>FRA983936126.Delta|GIRR|GBP|3 year</v>
      </c>
    </row>
    <row r="1307" spans="3:7" hidden="1" outlineLevel="1" x14ac:dyDescent="0.25">
      <c r="C1307" s="21" t="s">
        <v>6</v>
      </c>
      <c r="D1307" s="19">
        <f>SUMIFS(Sensitivities!$E$8:$E$1023,Sensitivities!$D$8:$D$1023,Delta_GIRR!$D$24,Sensitivities!$C$8:$C$1023,Delta_GIRR!G1307)</f>
        <v>0</v>
      </c>
      <c r="E1307" s="19"/>
      <c r="F1307" s="19"/>
      <c r="G1307" s="19" t="str">
        <f>C1307 &amp; ".Delta|GIRR|" &amp; C1089 &amp; "|" &amp; C1303</f>
        <v>FRA592133890.Delta|GIRR|GBP|3 year</v>
      </c>
    </row>
    <row r="1308" spans="3:7" hidden="1" outlineLevel="1" x14ac:dyDescent="0.25">
      <c r="C1308" s="21" t="s">
        <v>7</v>
      </c>
      <c r="D1308" s="19">
        <f>SUMIFS(Sensitivities!$E$8:$E$1023,Sensitivities!$D$8:$D$1023,Delta_GIRR!$D$24,Sensitivities!$C$8:$C$1023,Delta_GIRR!G1308)</f>
        <v>0</v>
      </c>
      <c r="E1308" s="19"/>
      <c r="F1308" s="19"/>
      <c r="G1308" s="19" t="str">
        <f>C1308 &amp; ".Delta|GIRR|" &amp; C1089 &amp; "|" &amp; C1303</f>
        <v>FRA554616290.Delta|GIRR|GBP|3 year</v>
      </c>
    </row>
    <row r="1309" spans="3:7" hidden="1" outlineLevel="1" x14ac:dyDescent="0.25">
      <c r="C1309" s="21" t="s">
        <v>8</v>
      </c>
      <c r="D1309" s="19">
        <f>SUMIFS(Sensitivities!$E$8:$E$1023,Sensitivities!$D$8:$D$1023,Delta_GIRR!$D$24,Sensitivities!$C$8:$C$1023,Delta_GIRR!G1309)</f>
        <v>0</v>
      </c>
      <c r="E1309" s="19"/>
      <c r="F1309" s="19"/>
      <c r="G1309" s="19" t="str">
        <f>C1309 &amp; ".Delta|GIRR|" &amp; C1089 &amp; "|" &amp; C1303</f>
        <v>FRA822851518.Delta|GIRR|GBP|3 year</v>
      </c>
    </row>
    <row r="1310" spans="3:7" hidden="1" outlineLevel="1" x14ac:dyDescent="0.25">
      <c r="C1310" s="21" t="s">
        <v>1140</v>
      </c>
      <c r="D1310" s="19">
        <f>SUMIFS(Sensitivities!$E$8:$E$1023,Sensitivities!$D$8:$D$1023,Delta_GIRR!$D$24,Sensitivities!$C$8:$C$1023,Delta_GIRR!G1310)</f>
        <v>0</v>
      </c>
      <c r="E1310" s="19"/>
      <c r="F1310" s="19"/>
      <c r="G1310" s="19" t="str">
        <f>C1310 &amp; ".Delta|GIRR|" &amp; C1089 &amp; "|" &amp; C1303</f>
        <v>FRA101797833.Delta|GIRR|GBP|3 year</v>
      </c>
    </row>
    <row r="1311" spans="3:7" hidden="1" outlineLevel="1" x14ac:dyDescent="0.25">
      <c r="C1311" s="21" t="s">
        <v>9</v>
      </c>
      <c r="D1311" s="19">
        <f>SUMIFS(Sensitivities!$E$8:$E$1023,Sensitivities!$D$8:$D$1023,Delta_GIRR!$D$24,Sensitivities!$C$8:$C$1023,Delta_GIRR!G1311)</f>
        <v>0</v>
      </c>
      <c r="E1311" s="19"/>
      <c r="F1311" s="19"/>
      <c r="G1311" s="19" t="str">
        <f>C1311 &amp; ".Delta|GIRR|" &amp; C1089 &amp; "|" &amp; C1303</f>
        <v>IRS190841856.Delta|GIRR|GBP|3 year</v>
      </c>
    </row>
    <row r="1312" spans="3:7" hidden="1" outlineLevel="1" x14ac:dyDescent="0.25">
      <c r="C1312" s="21" t="s">
        <v>11</v>
      </c>
      <c r="D1312" s="19">
        <f>SUMIFS(Sensitivities!$E$8:$E$1023,Sensitivities!$D$8:$D$1023,Delta_GIRR!$D$24,Sensitivities!$C$8:$C$1023,Delta_GIRR!G1312)</f>
        <v>0</v>
      </c>
      <c r="E1312" s="19"/>
      <c r="F1312" s="19"/>
      <c r="G1312" s="19" t="str">
        <f>C1312 &amp; ".Delta|GIRR|" &amp; C1089 &amp; "|" &amp; C1303</f>
        <v>IRS399330126.Delta|GIRR|GBP|3 year</v>
      </c>
    </row>
    <row r="1313" spans="3:7" hidden="1" outlineLevel="1" x14ac:dyDescent="0.25">
      <c r="C1313" s="21" t="s">
        <v>12</v>
      </c>
      <c r="D1313" s="19">
        <f>SUMIFS(Sensitivities!$E$8:$E$1023,Sensitivities!$D$8:$D$1023,Delta_GIRR!$D$24,Sensitivities!$C$8:$C$1023,Delta_GIRR!G1313)</f>
        <v>0</v>
      </c>
      <c r="E1313" s="19"/>
      <c r="F1313" s="19"/>
      <c r="G1313" s="19" t="str">
        <f>C1313 &amp; ".Delta|GIRR|" &amp; C1089 &amp; "|" &amp; C1303</f>
        <v>IRS233250637.Delta|GIRR|GBP|3 year</v>
      </c>
    </row>
    <row r="1314" spans="3:7" hidden="1" outlineLevel="1" x14ac:dyDescent="0.25">
      <c r="C1314" s="21" t="s">
        <v>13</v>
      </c>
      <c r="D1314" s="19">
        <f>SUMIFS(Sensitivities!$E$8:$E$1023,Sensitivities!$D$8:$D$1023,Delta_GIRR!$D$24,Sensitivities!$C$8:$C$1023,Delta_GIRR!G1314)</f>
        <v>0</v>
      </c>
      <c r="E1314" s="19"/>
      <c r="F1314" s="19"/>
      <c r="G1314" s="19" t="str">
        <f>C1314 &amp; ".Delta|GIRR|" &amp; C1089 &amp; "|" &amp; C1303</f>
        <v>CS768096133.Delta|GIRR|GBP|3 year</v>
      </c>
    </row>
    <row r="1315" spans="3:7" hidden="1" outlineLevel="1" x14ac:dyDescent="0.25">
      <c r="C1315" s="21" t="s">
        <v>15</v>
      </c>
      <c r="D1315" s="19">
        <f>SUMIFS(Sensitivities!$E$8:$E$1023,Sensitivities!$D$8:$D$1023,Delta_GIRR!$D$24,Sensitivities!$C$8:$C$1023,Delta_GIRR!G1315)</f>
        <v>-163.28155266928701</v>
      </c>
      <c r="E1315" s="19"/>
      <c r="F1315" s="19"/>
      <c r="G1315" s="19" t="str">
        <f>C1315 &amp; ".Delta|GIRR|" &amp; C1089 &amp; "|" &amp; C1303</f>
        <v>CS561670611.Delta|GIRR|GBP|3 year</v>
      </c>
    </row>
    <row r="1316" spans="3:7" hidden="1" outlineLevel="1" x14ac:dyDescent="0.25">
      <c r="C1316" s="21" t="s">
        <v>16</v>
      </c>
      <c r="D1316" s="19">
        <f>SUMIFS(Sensitivities!$E$8:$E$1023,Sensitivities!$D$8:$D$1023,Delta_GIRR!$D$24,Sensitivities!$C$8:$C$1023,Delta_GIRR!G1316)</f>
        <v>0</v>
      </c>
      <c r="E1316" s="19"/>
      <c r="F1316" s="19"/>
      <c r="G1316" s="19" t="str">
        <f>C1316 &amp; ".Delta|GIRR|" &amp; C1089 &amp; "|" &amp; C1303</f>
        <v>CS931854092.Delta|GIRR|GBP|3 year</v>
      </c>
    </row>
    <row r="1317" spans="3:7" hidden="1" outlineLevel="1" x14ac:dyDescent="0.25">
      <c r="C1317" s="21" t="s">
        <v>17</v>
      </c>
      <c r="D1317" s="19">
        <f>SUMIFS(Sensitivities!$E$8:$E$1023,Sensitivities!$D$8:$D$1023,Delta_GIRR!$D$24,Sensitivities!$C$8:$C$1023,Delta_GIRR!G1317)</f>
        <v>0</v>
      </c>
      <c r="E1317" s="19"/>
      <c r="F1317" s="19"/>
      <c r="G1317" s="19" t="str">
        <f>C1317 &amp; ".Delta|GIRR|" &amp; C1089 &amp; "|" &amp; C1303</f>
        <v>IRS307262619.Delta|GIRR|GBP|3 year</v>
      </c>
    </row>
    <row r="1318" spans="3:7" hidden="1" outlineLevel="1" x14ac:dyDescent="0.25">
      <c r="C1318" s="21" t="s">
        <v>18</v>
      </c>
      <c r="D1318" s="19">
        <f>SUMIFS(Sensitivities!$E$8:$E$1023,Sensitivities!$D$8:$D$1023,Delta_GIRR!$D$24,Sensitivities!$C$8:$C$1023,Delta_GIRR!G1318)</f>
        <v>0</v>
      </c>
      <c r="E1318" s="19"/>
      <c r="F1318" s="19"/>
      <c r="G1318" s="19" t="str">
        <f>C1318 &amp; ".Delta|GIRR|" &amp; C1089 &amp; "|" &amp; C1303</f>
        <v>IRS686490893.Delta|GIRR|GBP|3 year</v>
      </c>
    </row>
    <row r="1319" spans="3:7" hidden="1" outlineLevel="1" x14ac:dyDescent="0.25">
      <c r="C1319" s="21" t="s">
        <v>19</v>
      </c>
      <c r="D1319" s="19">
        <f>SUMIFS(Sensitivities!$E$8:$E$1023,Sensitivities!$D$8:$D$1023,Delta_GIRR!$D$24,Sensitivities!$C$8:$C$1023,Delta_GIRR!G1319)</f>
        <v>0</v>
      </c>
      <c r="E1319" s="19"/>
      <c r="F1319" s="19"/>
      <c r="G1319" s="19" t="str">
        <f>C1319 &amp; ".Delta|GIRR|" &amp; C1089 &amp; "|" &amp; C1303</f>
        <v>IRS682313805.Delta|GIRR|GBP|3 year</v>
      </c>
    </row>
    <row r="1320" spans="3:7" hidden="1" outlineLevel="1" x14ac:dyDescent="0.25">
      <c r="C1320" s="21" t="s">
        <v>20</v>
      </c>
      <c r="D1320" s="19">
        <f>SUMIFS(Sensitivities!$E$8:$E$1023,Sensitivities!$D$8:$D$1023,Delta_GIRR!$D$24,Sensitivities!$C$8:$C$1023,Delta_GIRR!G1320)</f>
        <v>2516.44638563739</v>
      </c>
      <c r="E1320" s="19"/>
      <c r="F1320" s="19"/>
      <c r="G1320" s="19" t="str">
        <f>C1320 &amp; ".Delta|GIRR|" &amp; C1089 &amp; "|" &amp; C1303</f>
        <v>IRS545554400.Delta|GIRR|GBP|3 year</v>
      </c>
    </row>
    <row r="1321" spans="3:7" hidden="1" outlineLevel="1" x14ac:dyDescent="0.25">
      <c r="C1321" s="21" t="s">
        <v>21</v>
      </c>
      <c r="D1321" s="19">
        <f>SUMIFS(Sensitivities!$E$8:$E$1023,Sensitivities!$D$8:$D$1023,Delta_GIRR!$D$24,Sensitivities!$C$8:$C$1023,Delta_GIRR!G1321)</f>
        <v>0</v>
      </c>
      <c r="E1321" s="19"/>
      <c r="F1321" s="19"/>
      <c r="G1321" s="19" t="str">
        <f>C1321 &amp; ".Delta|GIRR|" &amp; C1089 &amp; "|" &amp; C1303</f>
        <v>CS821810096.Delta|GIRR|GBP|3 year</v>
      </c>
    </row>
    <row r="1322" spans="3:7" hidden="1" outlineLevel="1" x14ac:dyDescent="0.25">
      <c r="C1322" s="21" t="s">
        <v>22</v>
      </c>
      <c r="D1322" s="19">
        <f>SUMIFS(Sensitivities!$E$8:$E$1023,Sensitivities!$D$8:$D$1023,Delta_GIRR!$D$24,Sensitivities!$C$8:$C$1023,Delta_GIRR!G1322)</f>
        <v>0</v>
      </c>
      <c r="E1322" s="19"/>
      <c r="F1322" s="19"/>
      <c r="G1322" s="19" t="str">
        <f>C1322 &amp; ".Delta|GIRR|" &amp; C1089 &amp; "|" &amp; C1303</f>
        <v>CF832287444.Delta|GIRR|GBP|3 year</v>
      </c>
    </row>
    <row r="1323" spans="3:7" hidden="1" outlineLevel="1" x14ac:dyDescent="0.25">
      <c r="C1323" s="21" t="s">
        <v>1141</v>
      </c>
      <c r="D1323" s="19">
        <f>SUMIFS(Sensitivities!$E$8:$E$1023,Sensitivities!$D$8:$D$1023,Delta_GIRR!$D$24,Sensitivities!$C$8:$C$1023,Delta_GIRR!G1323)</f>
        <v>0</v>
      </c>
      <c r="E1323" s="19"/>
      <c r="F1323" s="19"/>
      <c r="G1323" s="19" t="str">
        <f>C1323 &amp; ".Delta|GIRR|" &amp; C1089 &amp; "|" &amp; C1303</f>
        <v>CF505971413.Delta|GIRR|GBP|3 year</v>
      </c>
    </row>
    <row r="1324" spans="3:7" hidden="1" outlineLevel="1" x14ac:dyDescent="0.25">
      <c r="C1324" s="21" t="s">
        <v>24</v>
      </c>
      <c r="D1324" s="19">
        <f>SUMIFS(Sensitivities!$E$8:$E$1023,Sensitivities!$D$8:$D$1023,Delta_GIRR!$D$24,Sensitivities!$C$8:$C$1023,Delta_GIRR!G1324)</f>
        <v>0</v>
      </c>
      <c r="E1324" s="19"/>
      <c r="F1324" s="19"/>
      <c r="G1324" s="19" t="str">
        <f>C1324 &amp; ".Delta|GIRR|" &amp; C1089 &amp; "|" &amp; C1303</f>
        <v>CF670766805.Delta|GIRR|GBP|3 year</v>
      </c>
    </row>
    <row r="1325" spans="3:7" hidden="1" outlineLevel="1" x14ac:dyDescent="0.25">
      <c r="C1325" s="21" t="s">
        <v>25</v>
      </c>
      <c r="D1325" s="19">
        <f>SUMIFS(Sensitivities!$E$8:$E$1023,Sensitivities!$D$8:$D$1023,Delta_GIRR!$D$24,Sensitivities!$C$8:$C$1023,Delta_GIRR!G1325)</f>
        <v>0</v>
      </c>
      <c r="E1325" s="19"/>
      <c r="F1325" s="19"/>
      <c r="G1325" s="19" t="str">
        <f>C1325 &amp; ".Delta|GIRR|" &amp; C1089 &amp; "|" &amp; C1303</f>
        <v>CF558972956.Delta|GIRR|GBP|3 year</v>
      </c>
    </row>
    <row r="1326" spans="3:7" hidden="1" outlineLevel="1" x14ac:dyDescent="0.25">
      <c r="C1326" s="21" t="s">
        <v>26</v>
      </c>
      <c r="D1326" s="19">
        <f>SUMIFS(Sensitivities!$E$8:$E$1023,Sensitivities!$D$8:$D$1023,Delta_GIRR!$D$24,Sensitivities!$C$8:$C$1023,Delta_GIRR!G1326)</f>
        <v>0</v>
      </c>
      <c r="E1326" s="19"/>
      <c r="F1326" s="19"/>
      <c r="G1326" s="19" t="str">
        <f>C1326 &amp; ".Delta|GIRR|" &amp; C1089 &amp; "|" &amp; C1303</f>
        <v>CF994071627.Delta|GIRR|GBP|3 year</v>
      </c>
    </row>
    <row r="1327" spans="3:7" hidden="1" outlineLevel="1" x14ac:dyDescent="0.25">
      <c r="C1327" s="21" t="s">
        <v>27</v>
      </c>
      <c r="D1327" s="19">
        <f>SUMIFS(Sensitivities!$E$8:$E$1023,Sensitivities!$D$8:$D$1023,Delta_GIRR!$D$24,Sensitivities!$C$8:$C$1023,Delta_GIRR!G1327)</f>
        <v>0</v>
      </c>
      <c r="E1327" s="19"/>
      <c r="F1327" s="19"/>
      <c r="G1327" s="19" t="str">
        <f>C1327 &amp; ".Delta|GIRR|" &amp; C1089 &amp; "|" &amp; C1303</f>
        <v>CF546911893.Delta|GIRR|GBP|3 year</v>
      </c>
    </row>
    <row r="1328" spans="3:7" hidden="1" outlineLevel="1" x14ac:dyDescent="0.25">
      <c r="C1328" s="21" t="s">
        <v>28</v>
      </c>
      <c r="D1328" s="19">
        <f>SUMIFS(Sensitivities!$E$8:$E$1023,Sensitivities!$D$8:$D$1023,Delta_GIRR!$D$24,Sensitivities!$C$8:$C$1023,Delta_GIRR!G1328)</f>
        <v>0</v>
      </c>
      <c r="E1328" s="19"/>
      <c r="F1328" s="19"/>
      <c r="G1328" s="19" t="str">
        <f>C1328 &amp; ".Delta|GIRR|" &amp; C1089 &amp; "|" &amp; C1303</f>
        <v>CF798421943.Delta|GIRR|GBP|3 year</v>
      </c>
    </row>
    <row r="1329" spans="3:7" hidden="1" outlineLevel="1" x14ac:dyDescent="0.25">
      <c r="C1329" s="21" t="s">
        <v>29</v>
      </c>
      <c r="D1329" s="19">
        <f>SUMIFS(Sensitivities!$E$8:$E$1023,Sensitivities!$D$8:$D$1023,Delta_GIRR!$D$24,Sensitivities!$C$8:$C$1023,Delta_GIRR!G1329)</f>
        <v>0</v>
      </c>
      <c r="E1329" s="19"/>
      <c r="F1329" s="19"/>
      <c r="G1329" s="19" t="str">
        <f>C1329 &amp; ".Delta|GIRR|" &amp; C1089 &amp; "|" &amp; C1303</f>
        <v>SWN651253389.Delta|GIRR|GBP|3 year</v>
      </c>
    </row>
    <row r="1330" spans="3:7" hidden="1" outlineLevel="1" x14ac:dyDescent="0.25">
      <c r="C1330" s="21" t="s">
        <v>31</v>
      </c>
      <c r="D1330" s="19">
        <f>SUMIFS(Sensitivities!$E$8:$E$1023,Sensitivities!$D$8:$D$1023,Delta_GIRR!$D$24,Sensitivities!$C$8:$C$1023,Delta_GIRR!G1330)</f>
        <v>0</v>
      </c>
      <c r="E1330" s="19"/>
      <c r="F1330" s="19"/>
      <c r="G1330" s="19" t="str">
        <f>C1330 &amp; ".Delta|GIRR|" &amp; C1089 &amp; "|" &amp; C1303</f>
        <v>FXF690057364.Delta|GIRR|GBP|3 year</v>
      </c>
    </row>
    <row r="1331" spans="3:7" hidden="1" outlineLevel="1" x14ac:dyDescent="0.25">
      <c r="C1331" s="21" t="s">
        <v>1142</v>
      </c>
      <c r="D1331" s="19">
        <f>SUMIFS(Sensitivities!$E$8:$E$1023,Sensitivities!$D$8:$D$1023,Delta_GIRR!$D$24,Sensitivities!$C$8:$C$1023,Delta_GIRR!G1331)</f>
        <v>0</v>
      </c>
      <c r="E1331" s="19"/>
      <c r="F1331" s="19"/>
      <c r="G1331" s="19" t="str">
        <f>C1331 &amp; ".Delta|GIRR|" &amp; C1089 &amp; "|" &amp; C1303</f>
        <v>FXF276314354.Delta|GIRR|GBP|3 year</v>
      </c>
    </row>
    <row r="1332" spans="3:7" hidden="1" outlineLevel="1" x14ac:dyDescent="0.25">
      <c r="C1332" s="21" t="s">
        <v>33</v>
      </c>
      <c r="D1332" s="19">
        <f>SUMIFS(Sensitivities!$E$8:$E$1023,Sensitivities!$D$8:$D$1023,Delta_GIRR!$D$24,Sensitivities!$C$8:$C$1023,Delta_GIRR!G1332)</f>
        <v>0</v>
      </c>
      <c r="E1332" s="19"/>
      <c r="F1332" s="19"/>
      <c r="G1332" s="19" t="str">
        <f>C1332 &amp; ".Delta|GIRR|" &amp; C1089 &amp; "|" &amp; C1303</f>
        <v>FXF811380623.Delta|GIRR|GBP|3 year</v>
      </c>
    </row>
    <row r="1333" spans="3:7" hidden="1" outlineLevel="1" x14ac:dyDescent="0.25">
      <c r="C1333" s="21" t="s">
        <v>34</v>
      </c>
      <c r="D1333" s="19">
        <f>SUMIFS(Sensitivities!$E$8:$E$1023,Sensitivities!$D$8:$D$1023,Delta_GIRR!$D$24,Sensitivities!$C$8:$C$1023,Delta_GIRR!G1333)</f>
        <v>0</v>
      </c>
      <c r="E1333" s="19"/>
      <c r="F1333" s="19"/>
      <c r="G1333" s="19" t="str">
        <f>C1333 &amp; ".Delta|GIRR|" &amp; C1089 &amp; "|" &amp; C1303</f>
        <v>FXF313102980.Delta|GIRR|GBP|3 year</v>
      </c>
    </row>
    <row r="1334" spans="3:7" hidden="1" outlineLevel="1" x14ac:dyDescent="0.25">
      <c r="C1334" s="21" t="s">
        <v>35</v>
      </c>
      <c r="D1334" s="19">
        <f>SUMIFS(Sensitivities!$E$8:$E$1023,Sensitivities!$D$8:$D$1023,Delta_GIRR!$D$24,Sensitivities!$C$8:$C$1023,Delta_GIRR!G1334)</f>
        <v>0</v>
      </c>
      <c r="E1334" s="19"/>
      <c r="F1334" s="19"/>
      <c r="G1334" s="19" t="str">
        <f>C1334 &amp; ".Delta|GIRR|" &amp; C1089 &amp; "|" &amp; C1303</f>
        <v>FXF168255439.Delta|GIRR|GBP|3 year</v>
      </c>
    </row>
    <row r="1335" spans="3:7" hidden="1" outlineLevel="1" x14ac:dyDescent="0.25">
      <c r="C1335" s="21" t="s">
        <v>36</v>
      </c>
      <c r="D1335" s="19">
        <f>SUMIFS(Sensitivities!$E$8:$E$1023,Sensitivities!$D$8:$D$1023,Delta_GIRR!$D$24,Sensitivities!$C$8:$C$1023,Delta_GIRR!G1335)</f>
        <v>0</v>
      </c>
      <c r="E1335" s="19"/>
      <c r="F1335" s="19"/>
      <c r="G1335" s="19" t="str">
        <f>C1335 &amp; ".Delta|GIRR|" &amp; C1089 &amp; "|" &amp; C1303</f>
        <v>FXF177155290.Delta|GIRR|GBP|3 year</v>
      </c>
    </row>
    <row r="1336" spans="3:7" hidden="1" outlineLevel="1" x14ac:dyDescent="0.25">
      <c r="C1336" s="21" t="s">
        <v>37</v>
      </c>
      <c r="D1336" s="19">
        <f>SUMIFS(Sensitivities!$E$8:$E$1023,Sensitivities!$D$8:$D$1023,Delta_GIRR!$D$24,Sensitivities!$C$8:$C$1023,Delta_GIRR!G1336)</f>
        <v>0</v>
      </c>
      <c r="E1336" s="19"/>
      <c r="F1336" s="19"/>
      <c r="G1336" s="19" t="str">
        <f>C1336 &amp; ".Delta|GIRR|" &amp; C1089 &amp; "|" &amp; C1303</f>
        <v>FXF598460264.Delta|GIRR|GBP|3 year</v>
      </c>
    </row>
    <row r="1337" spans="3:7" hidden="1" outlineLevel="1" x14ac:dyDescent="0.25">
      <c r="C1337" s="21" t="s">
        <v>38</v>
      </c>
      <c r="D1337" s="19">
        <f>SUMIFS(Sensitivities!$E$8:$E$1023,Sensitivities!$D$8:$D$1023,Delta_GIRR!$D$24,Sensitivities!$C$8:$C$1023,Delta_GIRR!G1337)</f>
        <v>0</v>
      </c>
      <c r="E1337" s="19"/>
      <c r="F1337" s="19"/>
      <c r="G1337" s="19" t="str">
        <f>C1337 &amp; ".Delta|GIRR|" &amp; C1089 &amp; "|" &amp; C1303</f>
        <v>FXO271821100.Delta|GIRR|GBP|3 year</v>
      </c>
    </row>
    <row r="1338" spans="3:7" hidden="1" outlineLevel="1" x14ac:dyDescent="0.25">
      <c r="C1338" s="21" t="s">
        <v>40</v>
      </c>
      <c r="D1338" s="19">
        <f>SUMIFS(Sensitivities!$E$8:$E$1023,Sensitivities!$D$8:$D$1023,Delta_GIRR!$D$24,Sensitivities!$C$8:$C$1023,Delta_GIRR!G1338)</f>
        <v>0</v>
      </c>
      <c r="E1338" s="19"/>
      <c r="F1338" s="19"/>
      <c r="G1338" s="19" t="str">
        <f>C1338 &amp; ".Delta|GIRR|" &amp; C1089 &amp; "|" &amp; C1303</f>
        <v>FXO136170122.Delta|GIRR|GBP|3 year</v>
      </c>
    </row>
    <row r="1339" spans="3:7" hidden="1" outlineLevel="1" x14ac:dyDescent="0.25">
      <c r="C1339" s="21" t="s">
        <v>1139</v>
      </c>
      <c r="D1339" s="19">
        <f>SUMIFS(Sensitivities!$E$8:$E$1023,Sensitivities!$D$8:$D$1023,Delta_GIRR!$D$24,Sensitivities!$C$8:$C$1023,Delta_GIRR!G1339)</f>
        <v>0</v>
      </c>
      <c r="E1339" s="19"/>
      <c r="F1339" s="19"/>
      <c r="G1339" s="19" t="str">
        <f>C1339 &amp; ".Delta|GIRR|" &amp; C1089 &amp; "|" &amp; C1303</f>
        <v>FXO623149061.Delta|GIRR|GBP|3 year</v>
      </c>
    </row>
    <row r="1340" spans="3:7" hidden="1" outlineLevel="1" x14ac:dyDescent="0.25">
      <c r="C1340" s="21" t="s">
        <v>41</v>
      </c>
      <c r="D1340" s="19">
        <f>SUMIFS(Sensitivities!$E$8:$E$1023,Sensitivities!$D$8:$D$1023,Delta_GIRR!$D$24,Sensitivities!$C$8:$C$1023,Delta_GIRR!G1340)</f>
        <v>0</v>
      </c>
      <c r="E1340" s="19"/>
      <c r="F1340" s="19"/>
      <c r="G1340" s="19" t="str">
        <f>C1340 &amp; ".Delta|GIRR|" &amp; C1089 &amp; "|" &amp; C1303</f>
        <v>FXO676548755.Delta|GIRR|GBP|3 year</v>
      </c>
    </row>
    <row r="1341" spans="3:7" hidden="1" outlineLevel="1" x14ac:dyDescent="0.25">
      <c r="C1341" s="21" t="s">
        <v>42</v>
      </c>
      <c r="D1341" s="19">
        <f>SUMIFS(Sensitivities!$E$8:$E$1023,Sensitivities!$D$8:$D$1023,Delta_GIRR!$D$24,Sensitivities!$C$8:$C$1023,Delta_GIRR!G1341)</f>
        <v>0</v>
      </c>
      <c r="E1341" s="19"/>
      <c r="F1341" s="19"/>
      <c r="G1341" s="19" t="str">
        <f>C1341 &amp; ".Delta|GIRR|" &amp; C1089 &amp; "|" &amp; C1303</f>
        <v>FXO403688438.Delta|GIRR|GBP|3 year</v>
      </c>
    </row>
    <row r="1342" spans="3:7" hidden="1" outlineLevel="1" x14ac:dyDescent="0.25">
      <c r="C1342" s="21" t="s">
        <v>43</v>
      </c>
      <c r="D1342" s="19">
        <f>SUMIFS(Sensitivities!$E$8:$E$1023,Sensitivities!$D$8:$D$1023,Delta_GIRR!$D$24,Sensitivities!$C$8:$C$1023,Delta_GIRR!G1342)</f>
        <v>0</v>
      </c>
      <c r="E1342" s="19"/>
      <c r="F1342" s="19"/>
      <c r="G1342" s="19" t="str">
        <f>C1342 &amp; ".Delta|GIRR|" &amp; C1089 &amp; "|" &amp; C1303</f>
        <v>FXO302436425.Delta|GIRR|GBP|3 year</v>
      </c>
    </row>
    <row r="1343" spans="3:7" hidden="1" outlineLevel="1" x14ac:dyDescent="0.25">
      <c r="C1343" s="21" t="s">
        <v>44</v>
      </c>
      <c r="D1343" s="19">
        <f>SUMIFS(Sensitivities!$E$8:$E$1023,Sensitivities!$D$8:$D$1023,Delta_GIRR!$D$24,Sensitivities!$C$8:$C$1023,Delta_GIRR!G1343)</f>
        <v>-5.5062628234736601E-5</v>
      </c>
      <c r="E1343" s="19"/>
      <c r="F1343" s="19"/>
      <c r="G1343" s="19" t="str">
        <f>C1343 &amp; ".Delta|GIRR|" &amp; C1089 &amp; "|" &amp; C1303</f>
        <v>FXO920656386.Delta|GIRR|GBP|3 year</v>
      </c>
    </row>
    <row r="1344" spans="3:7" hidden="1" outlineLevel="1" x14ac:dyDescent="0.25">
      <c r="C1344" s="21" t="s">
        <v>45</v>
      </c>
      <c r="D1344" s="19">
        <f>SUMIFS(Sensitivities!$E$8:$E$1023,Sensitivities!$D$8:$D$1023,Delta_GIRR!$D$24,Sensitivities!$C$8:$C$1023,Delta_GIRR!G1344)</f>
        <v>0</v>
      </c>
      <c r="E1344" s="19"/>
      <c r="F1344" s="19"/>
      <c r="G1344" s="19" t="str">
        <f>C1344 &amp; ".Delta|GIRR|" &amp; C1089 &amp; "|" &amp; C1303</f>
        <v>FXO931276392.Delta|GIRR|GBP|3 year</v>
      </c>
    </row>
    <row r="1345" spans="3:7" hidden="1" outlineLevel="1" x14ac:dyDescent="0.25">
      <c r="C1345" s="21" t="s">
        <v>46</v>
      </c>
      <c r="D1345" s="19">
        <f>SUMIFS(Sensitivities!$E$8:$E$1023,Sensitivities!$D$8:$D$1023,Delta_GIRR!$D$24,Sensitivities!$C$8:$C$1023,Delta_GIRR!G1345)</f>
        <v>0</v>
      </c>
      <c r="E1345" s="19"/>
      <c r="F1345" s="19"/>
      <c r="G1345" s="19" t="str">
        <f>C1345 &amp; ".Delta|GIRR|" &amp; C1089 &amp; "|" &amp; C1303</f>
        <v>PRDC295207601.Delta|GIRR|GBP|3 year</v>
      </c>
    </row>
    <row r="1346" spans="3:7" hidden="1" outlineLevel="1" x14ac:dyDescent="0.25">
      <c r="C1346" s="21" t="s">
        <v>48</v>
      </c>
      <c r="D1346" s="19">
        <f>SUMIFS(Sensitivities!$E$8:$E$1023,Sensitivities!$D$8:$D$1023,Delta_GIRR!$D$24,Sensitivities!$C$8:$C$1023,Delta_GIRR!G1346)</f>
        <v>0</v>
      </c>
      <c r="E1346" s="19"/>
      <c r="F1346" s="19"/>
      <c r="G1346" s="19" t="str">
        <f>C1346 &amp; ".Delta|GIRR|" &amp; C1089 &amp; "|" &amp; C1303</f>
        <v>PRDC172891670.Delta|GIRR|GBP|3 year</v>
      </c>
    </row>
    <row r="1347" spans="3:7" hidden="1" outlineLevel="1" x14ac:dyDescent="0.25">
      <c r="C1347" s="21" t="s">
        <v>49</v>
      </c>
      <c r="D1347" s="19">
        <f>SUMIFS(Sensitivities!$E$8:$E$1023,Sensitivities!$D$8:$D$1023,Delta_GIRR!$D$24,Sensitivities!$C$8:$C$1023,Delta_GIRR!G1347)</f>
        <v>0</v>
      </c>
      <c r="E1347" s="19"/>
      <c r="F1347" s="19"/>
      <c r="G1347" s="19" t="str">
        <f>C1347 &amp; ".Delta|GIRR|" &amp; C1089 &amp; "|" &amp; C1303</f>
        <v>PRDC666969162.Delta|GIRR|GBP|3 year</v>
      </c>
    </row>
    <row r="1348" spans="3:7" hidden="1" outlineLevel="1" x14ac:dyDescent="0.25">
      <c r="C1348" s="21" t="s">
        <v>50</v>
      </c>
      <c r="D1348" s="19">
        <f>SUMIFS(Sensitivities!$E$8:$E$1023,Sensitivities!$D$8:$D$1023,Delta_GIRR!$D$24,Sensitivities!$C$8:$C$1023,Delta_GIRR!G1348)</f>
        <v>0</v>
      </c>
      <c r="E1348" s="19"/>
      <c r="F1348" s="19"/>
      <c r="G1348" s="19" t="str">
        <f>C1348 &amp; ".Delta|GIRR|" &amp; C1089 &amp; "|" &amp; C1303</f>
        <v>PRDC591610726.Delta|GIRR|GBP|3 year</v>
      </c>
    </row>
    <row r="1349" spans="3:7" hidden="1" outlineLevel="1" x14ac:dyDescent="0.25">
      <c r="C1349" s="21" t="s">
        <v>51</v>
      </c>
      <c r="D1349" s="19">
        <f>SUMIFS(Sensitivities!$E$8:$E$1023,Sensitivities!$D$8:$D$1023,Delta_GIRR!$D$24,Sensitivities!$C$8:$C$1023,Delta_GIRR!G1349)</f>
        <v>0</v>
      </c>
      <c r="E1349" s="19"/>
      <c r="F1349" s="19"/>
      <c r="G1349" s="19" t="str">
        <f>C1349 &amp; ".Delta|GIRR|" &amp; C1089 &amp; "|" &amp; C1303</f>
        <v>PRDC213021841.Delta|GIRR|GBP|3 year</v>
      </c>
    </row>
    <row r="1350" spans="3:7" hidden="1" outlineLevel="1" x14ac:dyDescent="0.25">
      <c r="C1350" s="21" t="s">
        <v>52</v>
      </c>
      <c r="D1350" s="19">
        <f>SUMIFS(Sensitivities!$E$8:$E$1023,Sensitivities!$D$8:$D$1023,Delta_GIRR!$D$24,Sensitivities!$C$8:$C$1023,Delta_GIRR!G1350)</f>
        <v>0</v>
      </c>
      <c r="E1350" s="19"/>
      <c r="F1350" s="19"/>
      <c r="G1350" s="19" t="str">
        <f>C1350 &amp; ".Delta|GIRR|" &amp; C1089 &amp; "|" &amp; C1303</f>
        <v>RA211261264.Delta|GIRR|GBP|3 year</v>
      </c>
    </row>
    <row r="1351" spans="3:7" hidden="1" outlineLevel="1" x14ac:dyDescent="0.25">
      <c r="C1351" s="21" t="s">
        <v>54</v>
      </c>
      <c r="D1351" s="19">
        <f>SUMIFS(Sensitivities!$E$8:$E$1023,Sensitivities!$D$8:$D$1023,Delta_GIRR!$D$24,Sensitivities!$C$8:$C$1023,Delta_GIRR!G1351)</f>
        <v>0</v>
      </c>
      <c r="E1351" s="19"/>
      <c r="F1351" s="19"/>
      <c r="G1351" s="19" t="str">
        <f>C1351 &amp; ".Delta|GIRR|" &amp; C1089 &amp; "|" &amp; C1303</f>
        <v>RA511169792.Delta|GIRR|GBP|3 year</v>
      </c>
    </row>
    <row r="1352" spans="3:7" hidden="1" outlineLevel="1" x14ac:dyDescent="0.25">
      <c r="C1352" s="21" t="s">
        <v>1143</v>
      </c>
      <c r="D1352" s="19">
        <f>SUMIFS(Sensitivities!$E$8:$E$1023,Sensitivities!$D$8:$D$1023,Delta_GIRR!$D$24,Sensitivities!$C$8:$C$1023,Delta_GIRR!G1352)</f>
        <v>0</v>
      </c>
      <c r="E1352" s="19"/>
      <c r="F1352" s="19"/>
      <c r="G1352" s="19" t="str">
        <f>C1352 &amp; ".Delta|GIRR|" &amp; C1089 &amp; "|" &amp; C1303</f>
        <v>RA844378540.Delta|GIRR|GBP|3 year</v>
      </c>
    </row>
    <row r="1353" spans="3:7" hidden="1" outlineLevel="1" x14ac:dyDescent="0.25">
      <c r="C1353" s="21" t="s">
        <v>55</v>
      </c>
      <c r="D1353" s="19">
        <f>SUMIFS(Sensitivities!$E$8:$E$1023,Sensitivities!$D$8:$D$1023,Delta_GIRR!$D$24,Sensitivities!$C$8:$C$1023,Delta_GIRR!G1353)</f>
        <v>0</v>
      </c>
      <c r="E1353" s="19"/>
      <c r="F1353" s="19"/>
      <c r="G1353" s="19" t="str">
        <f>C1353 &amp; ".Delta|GIRR|" &amp; C1089 &amp; "|" &amp; C1303</f>
        <v>RA488554347.Delta|GIRR|GBP|3 year</v>
      </c>
    </row>
    <row r="1354" spans="3:7" hidden="1" outlineLevel="1" x14ac:dyDescent="0.25">
      <c r="C1354" s="21" t="s">
        <v>56</v>
      </c>
      <c r="D1354" s="19">
        <f>SUMIFS(Sensitivities!$E$8:$E$1023,Sensitivities!$D$8:$D$1023,Delta_GIRR!$D$24,Sensitivities!$C$8:$C$1023,Delta_GIRR!G1354)</f>
        <v>0</v>
      </c>
      <c r="E1354" s="19"/>
      <c r="F1354" s="19"/>
      <c r="G1354" s="19" t="str">
        <f>C1354 &amp; ".Delta|GIRR|" &amp; C1089 &amp; "|" &amp; C1303</f>
        <v>RA899728209.Delta|GIRR|GBP|3 year</v>
      </c>
    </row>
    <row r="1355" spans="3:7" hidden="1" outlineLevel="1" x14ac:dyDescent="0.25"/>
    <row r="1356" spans="3:7" collapsed="1" x14ac:dyDescent="0.25">
      <c r="C1356" s="106" t="s">
        <v>64</v>
      </c>
      <c r="D1356" s="102">
        <f>SUM(D1358:D1407)</f>
        <v>10271.309752354175</v>
      </c>
      <c r="E1356" s="103">
        <f>VLOOKUP(C1356,$G$10:$H$19,2,FALSE)</f>
        <v>7.7781745930520221E-3</v>
      </c>
      <c r="F1356" s="105">
        <f>D1356*E1356</f>
        <v>79.892040553128695</v>
      </c>
    </row>
    <row r="1357" spans="3:7" hidden="1" outlineLevel="1" x14ac:dyDescent="0.25">
      <c r="C1357" s="40" t="s">
        <v>1138</v>
      </c>
      <c r="D1357" s="101" t="s">
        <v>116</v>
      </c>
      <c r="E1357" s="101" t="s">
        <v>66</v>
      </c>
      <c r="F1357" s="101" t="s">
        <v>68</v>
      </c>
      <c r="G1357" s="39" t="s">
        <v>57</v>
      </c>
    </row>
    <row r="1358" spans="3:7" hidden="1" outlineLevel="1" x14ac:dyDescent="0.25">
      <c r="C1358" s="42" t="s">
        <v>3</v>
      </c>
      <c r="D1358" s="38">
        <f>SUMIFS(Sensitivities!$E$8:$E$1023,Sensitivities!$D$8:$D$1023,Delta_GIRR!$D$24,Sensitivities!$C$8:$C$1023,Delta_GIRR!G1358)</f>
        <v>0</v>
      </c>
      <c r="E1358" s="38"/>
      <c r="F1358" s="38"/>
      <c r="G1358" s="38" t="str">
        <f>C1358 &amp; ".Delta|GIRR|" &amp; C1089 &amp; "|" &amp; C1356</f>
        <v>FRA791220419.Delta|GIRR|GBP|5 year</v>
      </c>
    </row>
    <row r="1359" spans="3:7" hidden="1" outlineLevel="1" x14ac:dyDescent="0.25">
      <c r="C1359" s="21" t="s">
        <v>5</v>
      </c>
      <c r="D1359" s="19">
        <f>SUMIFS(Sensitivities!$E$8:$E$1023,Sensitivities!$D$8:$D$1023,Delta_GIRR!$D$24,Sensitivities!$C$8:$C$1023,Delta_GIRR!G1359)</f>
        <v>0</v>
      </c>
      <c r="E1359" s="19"/>
      <c r="F1359" s="19"/>
      <c r="G1359" s="19" t="str">
        <f>C1359 &amp; ".Delta|GIRR|" &amp; C1089 &amp; "|" &amp; C1356</f>
        <v>FRA983936126.Delta|GIRR|GBP|5 year</v>
      </c>
    </row>
    <row r="1360" spans="3:7" hidden="1" outlineLevel="1" x14ac:dyDescent="0.25">
      <c r="C1360" s="21" t="s">
        <v>6</v>
      </c>
      <c r="D1360" s="19">
        <f>SUMIFS(Sensitivities!$E$8:$E$1023,Sensitivities!$D$8:$D$1023,Delta_GIRR!$D$24,Sensitivities!$C$8:$C$1023,Delta_GIRR!G1360)</f>
        <v>0</v>
      </c>
      <c r="E1360" s="19"/>
      <c r="F1360" s="19"/>
      <c r="G1360" s="19" t="str">
        <f>C1360 &amp; ".Delta|GIRR|" &amp; C1089 &amp; "|" &amp; C1356</f>
        <v>FRA592133890.Delta|GIRR|GBP|5 year</v>
      </c>
    </row>
    <row r="1361" spans="3:7" hidden="1" outlineLevel="1" x14ac:dyDescent="0.25">
      <c r="C1361" s="21" t="s">
        <v>7</v>
      </c>
      <c r="D1361" s="19">
        <f>SUMIFS(Sensitivities!$E$8:$E$1023,Sensitivities!$D$8:$D$1023,Delta_GIRR!$D$24,Sensitivities!$C$8:$C$1023,Delta_GIRR!G1361)</f>
        <v>0</v>
      </c>
      <c r="E1361" s="19"/>
      <c r="F1361" s="19"/>
      <c r="G1361" s="19" t="str">
        <f>C1361 &amp; ".Delta|GIRR|" &amp; C1089 &amp; "|" &amp; C1356</f>
        <v>FRA554616290.Delta|GIRR|GBP|5 year</v>
      </c>
    </row>
    <row r="1362" spans="3:7" hidden="1" outlineLevel="1" x14ac:dyDescent="0.25">
      <c r="C1362" s="21" t="s">
        <v>8</v>
      </c>
      <c r="D1362" s="19">
        <f>SUMIFS(Sensitivities!$E$8:$E$1023,Sensitivities!$D$8:$D$1023,Delta_GIRR!$D$24,Sensitivities!$C$8:$C$1023,Delta_GIRR!G1362)</f>
        <v>0</v>
      </c>
      <c r="E1362" s="19"/>
      <c r="F1362" s="19"/>
      <c r="G1362" s="19" t="str">
        <f>C1362 &amp; ".Delta|GIRR|" &amp; C1089 &amp; "|" &amp; C1356</f>
        <v>FRA822851518.Delta|GIRR|GBP|5 year</v>
      </c>
    </row>
    <row r="1363" spans="3:7" hidden="1" outlineLevel="1" x14ac:dyDescent="0.25">
      <c r="C1363" s="21" t="s">
        <v>1140</v>
      </c>
      <c r="D1363" s="19">
        <f>SUMIFS(Sensitivities!$E$8:$E$1023,Sensitivities!$D$8:$D$1023,Delta_GIRR!$D$24,Sensitivities!$C$8:$C$1023,Delta_GIRR!G1363)</f>
        <v>0</v>
      </c>
      <c r="E1363" s="19"/>
      <c r="F1363" s="19"/>
      <c r="G1363" s="19" t="str">
        <f>C1363 &amp; ".Delta|GIRR|" &amp; C1089 &amp; "|" &amp; C1356</f>
        <v>FRA101797833.Delta|GIRR|GBP|5 year</v>
      </c>
    </row>
    <row r="1364" spans="3:7" hidden="1" outlineLevel="1" x14ac:dyDescent="0.25">
      <c r="C1364" s="21" t="s">
        <v>9</v>
      </c>
      <c r="D1364" s="19">
        <f>SUMIFS(Sensitivities!$E$8:$E$1023,Sensitivities!$D$8:$D$1023,Delta_GIRR!$D$24,Sensitivities!$C$8:$C$1023,Delta_GIRR!G1364)</f>
        <v>0</v>
      </c>
      <c r="E1364" s="19"/>
      <c r="F1364" s="19"/>
      <c r="G1364" s="19" t="str">
        <f>C1364 &amp; ".Delta|GIRR|" &amp; C1089 &amp; "|" &amp; C1356</f>
        <v>IRS190841856.Delta|GIRR|GBP|5 year</v>
      </c>
    </row>
    <row r="1365" spans="3:7" hidden="1" outlineLevel="1" x14ac:dyDescent="0.25">
      <c r="C1365" s="21" t="s">
        <v>11</v>
      </c>
      <c r="D1365" s="19">
        <f>SUMIFS(Sensitivities!$E$8:$E$1023,Sensitivities!$D$8:$D$1023,Delta_GIRR!$D$24,Sensitivities!$C$8:$C$1023,Delta_GIRR!G1365)</f>
        <v>0</v>
      </c>
      <c r="E1365" s="19"/>
      <c r="F1365" s="19"/>
      <c r="G1365" s="19" t="str">
        <f>C1365 &amp; ".Delta|GIRR|" &amp; C1089 &amp; "|" &amp; C1356</f>
        <v>IRS399330126.Delta|GIRR|GBP|5 year</v>
      </c>
    </row>
    <row r="1366" spans="3:7" hidden="1" outlineLevel="1" x14ac:dyDescent="0.25">
      <c r="C1366" s="21" t="s">
        <v>12</v>
      </c>
      <c r="D1366" s="19">
        <f>SUMIFS(Sensitivities!$E$8:$E$1023,Sensitivities!$D$8:$D$1023,Delta_GIRR!$D$24,Sensitivities!$C$8:$C$1023,Delta_GIRR!G1366)</f>
        <v>0</v>
      </c>
      <c r="E1366" s="19"/>
      <c r="F1366" s="19"/>
      <c r="G1366" s="19" t="str">
        <f>C1366 &amp; ".Delta|GIRR|" &amp; C1089 &amp; "|" &amp; C1356</f>
        <v>IRS233250637.Delta|GIRR|GBP|5 year</v>
      </c>
    </row>
    <row r="1367" spans="3:7" hidden="1" outlineLevel="1" x14ac:dyDescent="0.25">
      <c r="C1367" s="21" t="s">
        <v>13</v>
      </c>
      <c r="D1367" s="19">
        <f>SUMIFS(Sensitivities!$E$8:$E$1023,Sensitivities!$D$8:$D$1023,Delta_GIRR!$D$24,Sensitivities!$C$8:$C$1023,Delta_GIRR!G1367)</f>
        <v>0</v>
      </c>
      <c r="E1367" s="19"/>
      <c r="F1367" s="19"/>
      <c r="G1367" s="19" t="str">
        <f>C1367 &amp; ".Delta|GIRR|" &amp; C1089 &amp; "|" &amp; C1356</f>
        <v>CS768096133.Delta|GIRR|GBP|5 year</v>
      </c>
    </row>
    <row r="1368" spans="3:7" hidden="1" outlineLevel="1" x14ac:dyDescent="0.25">
      <c r="C1368" s="21" t="s">
        <v>15</v>
      </c>
      <c r="D1368" s="19">
        <f>SUMIFS(Sensitivities!$E$8:$E$1023,Sensitivities!$D$8:$D$1023,Delta_GIRR!$D$24,Sensitivities!$C$8:$C$1023,Delta_GIRR!G1368)</f>
        <v>-182.99355702583901</v>
      </c>
      <c r="E1368" s="19"/>
      <c r="F1368" s="19"/>
      <c r="G1368" s="19" t="str">
        <f>C1368 &amp; ".Delta|GIRR|" &amp; C1089 &amp; "|" &amp; C1356</f>
        <v>CS561670611.Delta|GIRR|GBP|5 year</v>
      </c>
    </row>
    <row r="1369" spans="3:7" hidden="1" outlineLevel="1" x14ac:dyDescent="0.25">
      <c r="C1369" s="21" t="s">
        <v>16</v>
      </c>
      <c r="D1369" s="19">
        <f>SUMIFS(Sensitivities!$E$8:$E$1023,Sensitivities!$D$8:$D$1023,Delta_GIRR!$D$24,Sensitivities!$C$8:$C$1023,Delta_GIRR!G1369)</f>
        <v>0</v>
      </c>
      <c r="E1369" s="19"/>
      <c r="F1369" s="19"/>
      <c r="G1369" s="19" t="str">
        <f>C1369 &amp; ".Delta|GIRR|" &amp; C1089 &amp; "|" &amp; C1356</f>
        <v>CS931854092.Delta|GIRR|GBP|5 year</v>
      </c>
    </row>
    <row r="1370" spans="3:7" hidden="1" outlineLevel="1" x14ac:dyDescent="0.25">
      <c r="C1370" s="21" t="s">
        <v>17</v>
      </c>
      <c r="D1370" s="19">
        <f>SUMIFS(Sensitivities!$E$8:$E$1023,Sensitivities!$D$8:$D$1023,Delta_GIRR!$D$24,Sensitivities!$C$8:$C$1023,Delta_GIRR!G1370)</f>
        <v>0</v>
      </c>
      <c r="E1370" s="19"/>
      <c r="F1370" s="19"/>
      <c r="G1370" s="19" t="str">
        <f>C1370 &amp; ".Delta|GIRR|" &amp; C1089 &amp; "|" &amp; C1356</f>
        <v>IRS307262619.Delta|GIRR|GBP|5 year</v>
      </c>
    </row>
    <row r="1371" spans="3:7" hidden="1" outlineLevel="1" x14ac:dyDescent="0.25">
      <c r="C1371" s="21" t="s">
        <v>18</v>
      </c>
      <c r="D1371" s="19">
        <f>SUMIFS(Sensitivities!$E$8:$E$1023,Sensitivities!$D$8:$D$1023,Delta_GIRR!$D$24,Sensitivities!$C$8:$C$1023,Delta_GIRR!G1371)</f>
        <v>0</v>
      </c>
      <c r="E1371" s="19"/>
      <c r="F1371" s="19"/>
      <c r="G1371" s="19" t="str">
        <f>C1371 &amp; ".Delta|GIRR|" &amp; C1089 &amp; "|" &amp; C1356</f>
        <v>IRS686490893.Delta|GIRR|GBP|5 year</v>
      </c>
    </row>
    <row r="1372" spans="3:7" hidden="1" outlineLevel="1" x14ac:dyDescent="0.25">
      <c r="C1372" s="21" t="s">
        <v>19</v>
      </c>
      <c r="D1372" s="19">
        <f>SUMIFS(Sensitivities!$E$8:$E$1023,Sensitivities!$D$8:$D$1023,Delta_GIRR!$D$24,Sensitivities!$C$8:$C$1023,Delta_GIRR!G1372)</f>
        <v>0</v>
      </c>
      <c r="E1372" s="19"/>
      <c r="F1372" s="19"/>
      <c r="G1372" s="19" t="str">
        <f>C1372 &amp; ".Delta|GIRR|" &amp; C1089 &amp; "|" &amp; C1356</f>
        <v>IRS682313805.Delta|GIRR|GBP|5 year</v>
      </c>
    </row>
    <row r="1373" spans="3:7" hidden="1" outlineLevel="1" x14ac:dyDescent="0.25">
      <c r="C1373" s="21" t="s">
        <v>20</v>
      </c>
      <c r="D1373" s="19">
        <f>SUMIFS(Sensitivities!$E$8:$E$1023,Sensitivities!$D$8:$D$1023,Delta_GIRR!$D$24,Sensitivities!$C$8:$C$1023,Delta_GIRR!G1373)</f>
        <v>10454.303216922601</v>
      </c>
      <c r="E1373" s="19"/>
      <c r="F1373" s="19"/>
      <c r="G1373" s="19" t="str">
        <f>C1373 &amp; ".Delta|GIRR|" &amp; C1089 &amp; "|" &amp; C1356</f>
        <v>IRS545554400.Delta|GIRR|GBP|5 year</v>
      </c>
    </row>
    <row r="1374" spans="3:7" hidden="1" outlineLevel="1" x14ac:dyDescent="0.25">
      <c r="C1374" s="21" t="s">
        <v>21</v>
      </c>
      <c r="D1374" s="19">
        <f>SUMIFS(Sensitivities!$E$8:$E$1023,Sensitivities!$D$8:$D$1023,Delta_GIRR!$D$24,Sensitivities!$C$8:$C$1023,Delta_GIRR!G1374)</f>
        <v>0</v>
      </c>
      <c r="E1374" s="19"/>
      <c r="F1374" s="19"/>
      <c r="G1374" s="19" t="str">
        <f>C1374 &amp; ".Delta|GIRR|" &amp; C1089 &amp; "|" &amp; C1356</f>
        <v>CS821810096.Delta|GIRR|GBP|5 year</v>
      </c>
    </row>
    <row r="1375" spans="3:7" hidden="1" outlineLevel="1" x14ac:dyDescent="0.25">
      <c r="C1375" s="21" t="s">
        <v>22</v>
      </c>
      <c r="D1375" s="19">
        <f>SUMIFS(Sensitivities!$E$8:$E$1023,Sensitivities!$D$8:$D$1023,Delta_GIRR!$D$24,Sensitivities!$C$8:$C$1023,Delta_GIRR!G1375)</f>
        <v>0</v>
      </c>
      <c r="E1375" s="19"/>
      <c r="F1375" s="19"/>
      <c r="G1375" s="19" t="str">
        <f>C1375 &amp; ".Delta|GIRR|" &amp; C1089 &amp; "|" &amp; C1356</f>
        <v>CF832287444.Delta|GIRR|GBP|5 year</v>
      </c>
    </row>
    <row r="1376" spans="3:7" hidden="1" outlineLevel="1" x14ac:dyDescent="0.25">
      <c r="C1376" s="21" t="s">
        <v>1141</v>
      </c>
      <c r="D1376" s="19">
        <f>SUMIFS(Sensitivities!$E$8:$E$1023,Sensitivities!$D$8:$D$1023,Delta_GIRR!$D$24,Sensitivities!$C$8:$C$1023,Delta_GIRR!G1376)</f>
        <v>0</v>
      </c>
      <c r="E1376" s="19"/>
      <c r="F1376" s="19"/>
      <c r="G1376" s="19" t="str">
        <f>C1376 &amp; ".Delta|GIRR|" &amp; C1089 &amp; "|" &amp; C1356</f>
        <v>CF505971413.Delta|GIRR|GBP|5 year</v>
      </c>
    </row>
    <row r="1377" spans="3:7" hidden="1" outlineLevel="1" x14ac:dyDescent="0.25">
      <c r="C1377" s="21" t="s">
        <v>24</v>
      </c>
      <c r="D1377" s="19">
        <f>SUMIFS(Sensitivities!$E$8:$E$1023,Sensitivities!$D$8:$D$1023,Delta_GIRR!$D$24,Sensitivities!$C$8:$C$1023,Delta_GIRR!G1377)</f>
        <v>0</v>
      </c>
      <c r="E1377" s="19"/>
      <c r="F1377" s="19"/>
      <c r="G1377" s="19" t="str">
        <f>C1377 &amp; ".Delta|GIRR|" &amp; C1089 &amp; "|" &amp; C1356</f>
        <v>CF670766805.Delta|GIRR|GBP|5 year</v>
      </c>
    </row>
    <row r="1378" spans="3:7" hidden="1" outlineLevel="1" x14ac:dyDescent="0.25">
      <c r="C1378" s="21" t="s">
        <v>25</v>
      </c>
      <c r="D1378" s="19">
        <f>SUMIFS(Sensitivities!$E$8:$E$1023,Sensitivities!$D$8:$D$1023,Delta_GIRR!$D$24,Sensitivities!$C$8:$C$1023,Delta_GIRR!G1378)</f>
        <v>0</v>
      </c>
      <c r="E1378" s="19"/>
      <c r="F1378" s="19"/>
      <c r="G1378" s="19" t="str">
        <f>C1378 &amp; ".Delta|GIRR|" &amp; C1089 &amp; "|" &amp; C1356</f>
        <v>CF558972956.Delta|GIRR|GBP|5 year</v>
      </c>
    </row>
    <row r="1379" spans="3:7" hidden="1" outlineLevel="1" x14ac:dyDescent="0.25">
      <c r="C1379" s="21" t="s">
        <v>26</v>
      </c>
      <c r="D1379" s="19">
        <f>SUMIFS(Sensitivities!$E$8:$E$1023,Sensitivities!$D$8:$D$1023,Delta_GIRR!$D$24,Sensitivities!$C$8:$C$1023,Delta_GIRR!G1379)</f>
        <v>0</v>
      </c>
      <c r="E1379" s="19"/>
      <c r="F1379" s="19"/>
      <c r="G1379" s="19" t="str">
        <f>C1379 &amp; ".Delta|GIRR|" &amp; C1089 &amp; "|" &amp; C1356</f>
        <v>CF994071627.Delta|GIRR|GBP|5 year</v>
      </c>
    </row>
    <row r="1380" spans="3:7" hidden="1" outlineLevel="1" x14ac:dyDescent="0.25">
      <c r="C1380" s="21" t="s">
        <v>27</v>
      </c>
      <c r="D1380" s="19">
        <f>SUMIFS(Sensitivities!$E$8:$E$1023,Sensitivities!$D$8:$D$1023,Delta_GIRR!$D$24,Sensitivities!$C$8:$C$1023,Delta_GIRR!G1380)</f>
        <v>0</v>
      </c>
      <c r="E1380" s="19"/>
      <c r="F1380" s="19"/>
      <c r="G1380" s="19" t="str">
        <f>C1380 &amp; ".Delta|GIRR|" &amp; C1089 &amp; "|" &amp; C1356</f>
        <v>CF546911893.Delta|GIRR|GBP|5 year</v>
      </c>
    </row>
    <row r="1381" spans="3:7" hidden="1" outlineLevel="1" x14ac:dyDescent="0.25">
      <c r="C1381" s="21" t="s">
        <v>28</v>
      </c>
      <c r="D1381" s="19">
        <f>SUMIFS(Sensitivities!$E$8:$E$1023,Sensitivities!$D$8:$D$1023,Delta_GIRR!$D$24,Sensitivities!$C$8:$C$1023,Delta_GIRR!G1381)</f>
        <v>0</v>
      </c>
      <c r="E1381" s="19"/>
      <c r="F1381" s="19"/>
      <c r="G1381" s="19" t="str">
        <f>C1381 &amp; ".Delta|GIRR|" &amp; C1089 &amp; "|" &amp; C1356</f>
        <v>CF798421943.Delta|GIRR|GBP|5 year</v>
      </c>
    </row>
    <row r="1382" spans="3:7" hidden="1" outlineLevel="1" x14ac:dyDescent="0.25">
      <c r="C1382" s="21" t="s">
        <v>29</v>
      </c>
      <c r="D1382" s="19">
        <f>SUMIFS(Sensitivities!$E$8:$E$1023,Sensitivities!$D$8:$D$1023,Delta_GIRR!$D$24,Sensitivities!$C$8:$C$1023,Delta_GIRR!G1382)</f>
        <v>0</v>
      </c>
      <c r="E1382" s="19"/>
      <c r="F1382" s="19"/>
      <c r="G1382" s="19" t="str">
        <f>C1382 &amp; ".Delta|GIRR|" &amp; C1089 &amp; "|" &amp; C1356</f>
        <v>SWN651253389.Delta|GIRR|GBP|5 year</v>
      </c>
    </row>
    <row r="1383" spans="3:7" hidden="1" outlineLevel="1" x14ac:dyDescent="0.25">
      <c r="C1383" s="21" t="s">
        <v>31</v>
      </c>
      <c r="D1383" s="19">
        <f>SUMIFS(Sensitivities!$E$8:$E$1023,Sensitivities!$D$8:$D$1023,Delta_GIRR!$D$24,Sensitivities!$C$8:$C$1023,Delta_GIRR!G1383)</f>
        <v>0</v>
      </c>
      <c r="E1383" s="19"/>
      <c r="F1383" s="19"/>
      <c r="G1383" s="19" t="str">
        <f>C1383 &amp; ".Delta|GIRR|" &amp; C1089 &amp; "|" &amp; C1356</f>
        <v>FXF690057364.Delta|GIRR|GBP|5 year</v>
      </c>
    </row>
    <row r="1384" spans="3:7" hidden="1" outlineLevel="1" x14ac:dyDescent="0.25">
      <c r="C1384" s="21" t="s">
        <v>1142</v>
      </c>
      <c r="D1384" s="19">
        <f>SUMIFS(Sensitivities!$E$8:$E$1023,Sensitivities!$D$8:$D$1023,Delta_GIRR!$D$24,Sensitivities!$C$8:$C$1023,Delta_GIRR!G1384)</f>
        <v>0</v>
      </c>
      <c r="E1384" s="19"/>
      <c r="F1384" s="19"/>
      <c r="G1384" s="19" t="str">
        <f>C1384 &amp; ".Delta|GIRR|" &amp; C1089 &amp; "|" &amp; C1356</f>
        <v>FXF276314354.Delta|GIRR|GBP|5 year</v>
      </c>
    </row>
    <row r="1385" spans="3:7" hidden="1" outlineLevel="1" x14ac:dyDescent="0.25">
      <c r="C1385" s="21" t="s">
        <v>33</v>
      </c>
      <c r="D1385" s="19">
        <f>SUMIFS(Sensitivities!$E$8:$E$1023,Sensitivities!$D$8:$D$1023,Delta_GIRR!$D$24,Sensitivities!$C$8:$C$1023,Delta_GIRR!G1385)</f>
        <v>0</v>
      </c>
      <c r="E1385" s="19"/>
      <c r="F1385" s="19"/>
      <c r="G1385" s="19" t="str">
        <f>C1385 &amp; ".Delta|GIRR|" &amp; C1089 &amp; "|" &amp; C1356</f>
        <v>FXF811380623.Delta|GIRR|GBP|5 year</v>
      </c>
    </row>
    <row r="1386" spans="3:7" hidden="1" outlineLevel="1" x14ac:dyDescent="0.25">
      <c r="C1386" s="21" t="s">
        <v>34</v>
      </c>
      <c r="D1386" s="19">
        <f>SUMIFS(Sensitivities!$E$8:$E$1023,Sensitivities!$D$8:$D$1023,Delta_GIRR!$D$24,Sensitivities!$C$8:$C$1023,Delta_GIRR!G1386)</f>
        <v>0</v>
      </c>
      <c r="E1386" s="19"/>
      <c r="F1386" s="19"/>
      <c r="G1386" s="19" t="str">
        <f>C1386 &amp; ".Delta|GIRR|" &amp; C1089 &amp; "|" &amp; C1356</f>
        <v>FXF313102980.Delta|GIRR|GBP|5 year</v>
      </c>
    </row>
    <row r="1387" spans="3:7" hidden="1" outlineLevel="1" x14ac:dyDescent="0.25">
      <c r="C1387" s="21" t="s">
        <v>35</v>
      </c>
      <c r="D1387" s="19">
        <f>SUMIFS(Sensitivities!$E$8:$E$1023,Sensitivities!$D$8:$D$1023,Delta_GIRR!$D$24,Sensitivities!$C$8:$C$1023,Delta_GIRR!G1387)</f>
        <v>0</v>
      </c>
      <c r="E1387" s="19"/>
      <c r="F1387" s="19"/>
      <c r="G1387" s="19" t="str">
        <f>C1387 &amp; ".Delta|GIRR|" &amp; C1089 &amp; "|" &amp; C1356</f>
        <v>FXF168255439.Delta|GIRR|GBP|5 year</v>
      </c>
    </row>
    <row r="1388" spans="3:7" hidden="1" outlineLevel="1" x14ac:dyDescent="0.25">
      <c r="C1388" s="21" t="s">
        <v>36</v>
      </c>
      <c r="D1388" s="19">
        <f>SUMIFS(Sensitivities!$E$8:$E$1023,Sensitivities!$D$8:$D$1023,Delta_GIRR!$D$24,Sensitivities!$C$8:$C$1023,Delta_GIRR!G1388)</f>
        <v>0</v>
      </c>
      <c r="E1388" s="19"/>
      <c r="F1388" s="19"/>
      <c r="G1388" s="19" t="str">
        <f>C1388 &amp; ".Delta|GIRR|" &amp; C1089 &amp; "|" &amp; C1356</f>
        <v>FXF177155290.Delta|GIRR|GBP|5 year</v>
      </c>
    </row>
    <row r="1389" spans="3:7" hidden="1" outlineLevel="1" x14ac:dyDescent="0.25">
      <c r="C1389" s="21" t="s">
        <v>37</v>
      </c>
      <c r="D1389" s="19">
        <f>SUMIFS(Sensitivities!$E$8:$E$1023,Sensitivities!$D$8:$D$1023,Delta_GIRR!$D$24,Sensitivities!$C$8:$C$1023,Delta_GIRR!G1389)</f>
        <v>0</v>
      </c>
      <c r="E1389" s="19"/>
      <c r="F1389" s="19"/>
      <c r="G1389" s="19" t="str">
        <f>C1389 &amp; ".Delta|GIRR|" &amp; C1089 &amp; "|" &amp; C1356</f>
        <v>FXF598460264.Delta|GIRR|GBP|5 year</v>
      </c>
    </row>
    <row r="1390" spans="3:7" hidden="1" outlineLevel="1" x14ac:dyDescent="0.25">
      <c r="C1390" s="21" t="s">
        <v>38</v>
      </c>
      <c r="D1390" s="19">
        <f>SUMIFS(Sensitivities!$E$8:$E$1023,Sensitivities!$D$8:$D$1023,Delta_GIRR!$D$24,Sensitivities!$C$8:$C$1023,Delta_GIRR!G1390)</f>
        <v>0</v>
      </c>
      <c r="E1390" s="19"/>
      <c r="F1390" s="19"/>
      <c r="G1390" s="19" t="str">
        <f>C1390 &amp; ".Delta|GIRR|" &amp; C1089 &amp; "|" &amp; C1356</f>
        <v>FXO271821100.Delta|GIRR|GBP|5 year</v>
      </c>
    </row>
    <row r="1391" spans="3:7" hidden="1" outlineLevel="1" x14ac:dyDescent="0.25">
      <c r="C1391" s="21" t="s">
        <v>40</v>
      </c>
      <c r="D1391" s="19">
        <f>SUMIFS(Sensitivities!$E$8:$E$1023,Sensitivities!$D$8:$D$1023,Delta_GIRR!$D$24,Sensitivities!$C$8:$C$1023,Delta_GIRR!G1391)</f>
        <v>0</v>
      </c>
      <c r="E1391" s="19"/>
      <c r="F1391" s="19"/>
      <c r="G1391" s="19" t="str">
        <f>C1391 &amp; ".Delta|GIRR|" &amp; C1089 &amp; "|" &amp; C1356</f>
        <v>FXO136170122.Delta|GIRR|GBP|5 year</v>
      </c>
    </row>
    <row r="1392" spans="3:7" hidden="1" outlineLevel="1" x14ac:dyDescent="0.25">
      <c r="C1392" s="21" t="s">
        <v>1139</v>
      </c>
      <c r="D1392" s="19">
        <f>SUMIFS(Sensitivities!$E$8:$E$1023,Sensitivities!$D$8:$D$1023,Delta_GIRR!$D$24,Sensitivities!$C$8:$C$1023,Delta_GIRR!G1392)</f>
        <v>0</v>
      </c>
      <c r="E1392" s="19"/>
      <c r="F1392" s="19"/>
      <c r="G1392" s="19" t="str">
        <f>C1392 &amp; ".Delta|GIRR|" &amp; C1089 &amp; "|" &amp; C1356</f>
        <v>FXO623149061.Delta|GIRR|GBP|5 year</v>
      </c>
    </row>
    <row r="1393" spans="3:7" hidden="1" outlineLevel="1" x14ac:dyDescent="0.25">
      <c r="C1393" s="21" t="s">
        <v>41</v>
      </c>
      <c r="D1393" s="19">
        <f>SUMIFS(Sensitivities!$E$8:$E$1023,Sensitivities!$D$8:$D$1023,Delta_GIRR!$D$24,Sensitivities!$C$8:$C$1023,Delta_GIRR!G1393)</f>
        <v>0</v>
      </c>
      <c r="E1393" s="19"/>
      <c r="F1393" s="19"/>
      <c r="G1393" s="19" t="str">
        <f>C1393 &amp; ".Delta|GIRR|" &amp; C1089 &amp; "|" &amp; C1356</f>
        <v>FXO676548755.Delta|GIRR|GBP|5 year</v>
      </c>
    </row>
    <row r="1394" spans="3:7" hidden="1" outlineLevel="1" x14ac:dyDescent="0.25">
      <c r="C1394" s="21" t="s">
        <v>42</v>
      </c>
      <c r="D1394" s="19">
        <f>SUMIFS(Sensitivities!$E$8:$E$1023,Sensitivities!$D$8:$D$1023,Delta_GIRR!$D$24,Sensitivities!$C$8:$C$1023,Delta_GIRR!G1394)</f>
        <v>0</v>
      </c>
      <c r="E1394" s="19"/>
      <c r="F1394" s="19"/>
      <c r="G1394" s="19" t="str">
        <f>C1394 &amp; ".Delta|GIRR|" &amp; C1089 &amp; "|" &amp; C1356</f>
        <v>FXO403688438.Delta|GIRR|GBP|5 year</v>
      </c>
    </row>
    <row r="1395" spans="3:7" hidden="1" outlineLevel="1" x14ac:dyDescent="0.25">
      <c r="C1395" s="21" t="s">
        <v>43</v>
      </c>
      <c r="D1395" s="19">
        <f>SUMIFS(Sensitivities!$E$8:$E$1023,Sensitivities!$D$8:$D$1023,Delta_GIRR!$D$24,Sensitivities!$C$8:$C$1023,Delta_GIRR!G1395)</f>
        <v>0</v>
      </c>
      <c r="E1395" s="19"/>
      <c r="F1395" s="19"/>
      <c r="G1395" s="19" t="str">
        <f>C1395 &amp; ".Delta|GIRR|" &amp; C1089 &amp; "|" &amp; C1356</f>
        <v>FXO302436425.Delta|GIRR|GBP|5 year</v>
      </c>
    </row>
    <row r="1396" spans="3:7" hidden="1" outlineLevel="1" x14ac:dyDescent="0.25">
      <c r="C1396" s="21" t="s">
        <v>44</v>
      </c>
      <c r="D1396" s="19">
        <f>SUMIFS(Sensitivities!$E$8:$E$1023,Sensitivities!$D$8:$D$1023,Delta_GIRR!$D$24,Sensitivities!$C$8:$C$1023,Delta_GIRR!G1396)</f>
        <v>9.2457412392832298E-5</v>
      </c>
      <c r="E1396" s="19"/>
      <c r="F1396" s="19"/>
      <c r="G1396" s="19" t="str">
        <f>C1396 &amp; ".Delta|GIRR|" &amp; C1089 &amp; "|" &amp; C1356</f>
        <v>FXO920656386.Delta|GIRR|GBP|5 year</v>
      </c>
    </row>
    <row r="1397" spans="3:7" hidden="1" outlineLevel="1" x14ac:dyDescent="0.25">
      <c r="C1397" s="21" t="s">
        <v>45</v>
      </c>
      <c r="D1397" s="19">
        <f>SUMIFS(Sensitivities!$E$8:$E$1023,Sensitivities!$D$8:$D$1023,Delta_GIRR!$D$24,Sensitivities!$C$8:$C$1023,Delta_GIRR!G1397)</f>
        <v>0</v>
      </c>
      <c r="E1397" s="19"/>
      <c r="F1397" s="19"/>
      <c r="G1397" s="19" t="str">
        <f>C1397 &amp; ".Delta|GIRR|" &amp; C1089 &amp; "|" &amp; C1356</f>
        <v>FXO931276392.Delta|GIRR|GBP|5 year</v>
      </c>
    </row>
    <row r="1398" spans="3:7" hidden="1" outlineLevel="1" x14ac:dyDescent="0.25">
      <c r="C1398" s="21" t="s">
        <v>46</v>
      </c>
      <c r="D1398" s="19">
        <f>SUMIFS(Sensitivities!$E$8:$E$1023,Sensitivities!$D$8:$D$1023,Delta_GIRR!$D$24,Sensitivities!$C$8:$C$1023,Delta_GIRR!G1398)</f>
        <v>0</v>
      </c>
      <c r="E1398" s="19"/>
      <c r="F1398" s="19"/>
      <c r="G1398" s="19" t="str">
        <f>C1398 &amp; ".Delta|GIRR|" &amp; C1089 &amp; "|" &amp; C1356</f>
        <v>PRDC295207601.Delta|GIRR|GBP|5 year</v>
      </c>
    </row>
    <row r="1399" spans="3:7" hidden="1" outlineLevel="1" x14ac:dyDescent="0.25">
      <c r="C1399" s="21" t="s">
        <v>48</v>
      </c>
      <c r="D1399" s="19">
        <f>SUMIFS(Sensitivities!$E$8:$E$1023,Sensitivities!$D$8:$D$1023,Delta_GIRR!$D$24,Sensitivities!$C$8:$C$1023,Delta_GIRR!G1399)</f>
        <v>0</v>
      </c>
      <c r="E1399" s="19"/>
      <c r="F1399" s="19"/>
      <c r="G1399" s="19" t="str">
        <f>C1399 &amp; ".Delta|GIRR|" &amp; C1089 &amp; "|" &amp; C1356</f>
        <v>PRDC172891670.Delta|GIRR|GBP|5 year</v>
      </c>
    </row>
    <row r="1400" spans="3:7" hidden="1" outlineLevel="1" x14ac:dyDescent="0.25">
      <c r="C1400" s="21" t="s">
        <v>49</v>
      </c>
      <c r="D1400" s="19">
        <f>SUMIFS(Sensitivities!$E$8:$E$1023,Sensitivities!$D$8:$D$1023,Delta_GIRR!$D$24,Sensitivities!$C$8:$C$1023,Delta_GIRR!G1400)</f>
        <v>0</v>
      </c>
      <c r="E1400" s="19"/>
      <c r="F1400" s="19"/>
      <c r="G1400" s="19" t="str">
        <f>C1400 &amp; ".Delta|GIRR|" &amp; C1089 &amp; "|" &amp; C1356</f>
        <v>PRDC666969162.Delta|GIRR|GBP|5 year</v>
      </c>
    </row>
    <row r="1401" spans="3:7" hidden="1" outlineLevel="1" x14ac:dyDescent="0.25">
      <c r="C1401" s="21" t="s">
        <v>50</v>
      </c>
      <c r="D1401" s="19">
        <f>SUMIFS(Sensitivities!$E$8:$E$1023,Sensitivities!$D$8:$D$1023,Delta_GIRR!$D$24,Sensitivities!$C$8:$C$1023,Delta_GIRR!G1401)</f>
        <v>0</v>
      </c>
      <c r="E1401" s="19"/>
      <c r="F1401" s="19"/>
      <c r="G1401" s="19" t="str">
        <f>C1401 &amp; ".Delta|GIRR|" &amp; C1089 &amp; "|" &amp; C1356</f>
        <v>PRDC591610726.Delta|GIRR|GBP|5 year</v>
      </c>
    </row>
    <row r="1402" spans="3:7" hidden="1" outlineLevel="1" x14ac:dyDescent="0.25">
      <c r="C1402" s="21" t="s">
        <v>51</v>
      </c>
      <c r="D1402" s="19">
        <f>SUMIFS(Sensitivities!$E$8:$E$1023,Sensitivities!$D$8:$D$1023,Delta_GIRR!$D$24,Sensitivities!$C$8:$C$1023,Delta_GIRR!G1402)</f>
        <v>0</v>
      </c>
      <c r="E1402" s="19"/>
      <c r="F1402" s="19"/>
      <c r="G1402" s="19" t="str">
        <f>C1402 &amp; ".Delta|GIRR|" &amp; C1089 &amp; "|" &amp; C1356</f>
        <v>PRDC213021841.Delta|GIRR|GBP|5 year</v>
      </c>
    </row>
    <row r="1403" spans="3:7" hidden="1" outlineLevel="1" x14ac:dyDescent="0.25">
      <c r="C1403" s="21" t="s">
        <v>52</v>
      </c>
      <c r="D1403" s="19">
        <f>SUMIFS(Sensitivities!$E$8:$E$1023,Sensitivities!$D$8:$D$1023,Delta_GIRR!$D$24,Sensitivities!$C$8:$C$1023,Delta_GIRR!G1403)</f>
        <v>0</v>
      </c>
      <c r="E1403" s="19"/>
      <c r="F1403" s="19"/>
      <c r="G1403" s="19" t="str">
        <f>C1403 &amp; ".Delta|GIRR|" &amp; C1089 &amp; "|" &amp; C1356</f>
        <v>RA211261264.Delta|GIRR|GBP|5 year</v>
      </c>
    </row>
    <row r="1404" spans="3:7" hidden="1" outlineLevel="1" x14ac:dyDescent="0.25">
      <c r="C1404" s="21" t="s">
        <v>54</v>
      </c>
      <c r="D1404" s="19">
        <f>SUMIFS(Sensitivities!$E$8:$E$1023,Sensitivities!$D$8:$D$1023,Delta_GIRR!$D$24,Sensitivities!$C$8:$C$1023,Delta_GIRR!G1404)</f>
        <v>0</v>
      </c>
      <c r="E1404" s="19"/>
      <c r="F1404" s="19"/>
      <c r="G1404" s="19" t="str">
        <f>C1404 &amp; ".Delta|GIRR|" &amp; C1089 &amp; "|" &amp; C1356</f>
        <v>RA511169792.Delta|GIRR|GBP|5 year</v>
      </c>
    </row>
    <row r="1405" spans="3:7" hidden="1" outlineLevel="1" x14ac:dyDescent="0.25">
      <c r="C1405" s="21" t="s">
        <v>1143</v>
      </c>
      <c r="D1405" s="19">
        <f>SUMIFS(Sensitivities!$E$8:$E$1023,Sensitivities!$D$8:$D$1023,Delta_GIRR!$D$24,Sensitivities!$C$8:$C$1023,Delta_GIRR!G1405)</f>
        <v>0</v>
      </c>
      <c r="E1405" s="19"/>
      <c r="F1405" s="19"/>
      <c r="G1405" s="19" t="str">
        <f>C1405 &amp; ".Delta|GIRR|" &amp; C1089 &amp; "|" &amp; C1356</f>
        <v>RA844378540.Delta|GIRR|GBP|5 year</v>
      </c>
    </row>
    <row r="1406" spans="3:7" hidden="1" outlineLevel="1" x14ac:dyDescent="0.25">
      <c r="C1406" s="21" t="s">
        <v>55</v>
      </c>
      <c r="D1406" s="19">
        <f>SUMIFS(Sensitivities!$E$8:$E$1023,Sensitivities!$D$8:$D$1023,Delta_GIRR!$D$24,Sensitivities!$C$8:$C$1023,Delta_GIRR!G1406)</f>
        <v>0</v>
      </c>
      <c r="E1406" s="19"/>
      <c r="F1406" s="19"/>
      <c r="G1406" s="19" t="str">
        <f>C1406 &amp; ".Delta|GIRR|" &amp; C1089 &amp; "|" &amp; C1356</f>
        <v>RA488554347.Delta|GIRR|GBP|5 year</v>
      </c>
    </row>
    <row r="1407" spans="3:7" hidden="1" outlineLevel="1" x14ac:dyDescent="0.25">
      <c r="C1407" s="21" t="s">
        <v>56</v>
      </c>
      <c r="D1407" s="19">
        <f>SUMIFS(Sensitivities!$E$8:$E$1023,Sensitivities!$D$8:$D$1023,Delta_GIRR!$D$24,Sensitivities!$C$8:$C$1023,Delta_GIRR!G1407)</f>
        <v>0</v>
      </c>
      <c r="E1407" s="19"/>
      <c r="F1407" s="19"/>
      <c r="G1407" s="19" t="str">
        <f>C1407 &amp; ".Delta|GIRR|" &amp; C1089 &amp; "|" &amp; C1356</f>
        <v>RA899728209.Delta|GIRR|GBP|5 year</v>
      </c>
    </row>
    <row r="1408" spans="3:7" hidden="1" outlineLevel="1" x14ac:dyDescent="0.25"/>
    <row r="1409" spans="3:7" collapsed="1" x14ac:dyDescent="0.25">
      <c r="C1409" s="106" t="s">
        <v>65</v>
      </c>
      <c r="D1409" s="102">
        <f>SUM(D1411:D1460)</f>
        <v>258936.18248347141</v>
      </c>
      <c r="E1409" s="103">
        <f>VLOOKUP(C1409,$G$10:$H$19,2,FALSE)</f>
        <v>7.7781745930520221E-3</v>
      </c>
      <c r="F1409" s="105">
        <f>D1409*E1409</f>
        <v>2014.0508358148193</v>
      </c>
    </row>
    <row r="1410" spans="3:7" hidden="1" outlineLevel="1" x14ac:dyDescent="0.25">
      <c r="C1410" s="40" t="s">
        <v>1138</v>
      </c>
      <c r="D1410" s="101" t="s">
        <v>116</v>
      </c>
      <c r="E1410" s="101" t="s">
        <v>66</v>
      </c>
      <c r="F1410" s="101" t="s">
        <v>68</v>
      </c>
      <c r="G1410" s="39" t="s">
        <v>57</v>
      </c>
    </row>
    <row r="1411" spans="3:7" hidden="1" outlineLevel="1" x14ac:dyDescent="0.25">
      <c r="C1411" s="42" t="s">
        <v>3</v>
      </c>
      <c r="D1411" s="38">
        <f>SUMIFS(Sensitivities!$E$8:$E$1023,Sensitivities!$D$8:$D$1023,Delta_GIRR!$D$24,Sensitivities!$C$8:$C$1023,Delta_GIRR!G1411)</f>
        <v>0</v>
      </c>
      <c r="E1411" s="38"/>
      <c r="F1411" s="38"/>
      <c r="G1411" s="38" t="str">
        <f>C1411 &amp; ".Delta|GIRR|" &amp; C1089 &amp; "|" &amp; C1409</f>
        <v>FRA791220419.Delta|GIRR|GBP|10 year</v>
      </c>
    </row>
    <row r="1412" spans="3:7" hidden="1" outlineLevel="1" x14ac:dyDescent="0.25">
      <c r="C1412" s="21" t="s">
        <v>5</v>
      </c>
      <c r="D1412" s="19">
        <f>SUMIFS(Sensitivities!$E$8:$E$1023,Sensitivities!$D$8:$D$1023,Delta_GIRR!$D$24,Sensitivities!$C$8:$C$1023,Delta_GIRR!G1412)</f>
        <v>0</v>
      </c>
      <c r="E1412" s="19"/>
      <c r="F1412" s="19"/>
      <c r="G1412" s="19" t="str">
        <f>C1412 &amp; ".Delta|GIRR|" &amp; C1089 &amp; "|" &amp; C1409</f>
        <v>FRA983936126.Delta|GIRR|GBP|10 year</v>
      </c>
    </row>
    <row r="1413" spans="3:7" hidden="1" outlineLevel="1" x14ac:dyDescent="0.25">
      <c r="C1413" s="21" t="s">
        <v>6</v>
      </c>
      <c r="D1413" s="19">
        <f>SUMIFS(Sensitivities!$E$8:$E$1023,Sensitivities!$D$8:$D$1023,Delta_GIRR!$D$24,Sensitivities!$C$8:$C$1023,Delta_GIRR!G1413)</f>
        <v>0</v>
      </c>
      <c r="E1413" s="19"/>
      <c r="F1413" s="19"/>
      <c r="G1413" s="19" t="str">
        <f>C1413 &amp; ".Delta|GIRR|" &amp; C1089 &amp; "|" &amp; C1409</f>
        <v>FRA592133890.Delta|GIRR|GBP|10 year</v>
      </c>
    </row>
    <row r="1414" spans="3:7" hidden="1" outlineLevel="1" x14ac:dyDescent="0.25">
      <c r="C1414" s="21" t="s">
        <v>7</v>
      </c>
      <c r="D1414" s="19">
        <f>SUMIFS(Sensitivities!$E$8:$E$1023,Sensitivities!$D$8:$D$1023,Delta_GIRR!$D$24,Sensitivities!$C$8:$C$1023,Delta_GIRR!G1414)</f>
        <v>0</v>
      </c>
      <c r="E1414" s="19"/>
      <c r="F1414" s="19"/>
      <c r="G1414" s="19" t="str">
        <f>C1414 &amp; ".Delta|GIRR|" &amp; C1089 &amp; "|" &amp; C1409</f>
        <v>FRA554616290.Delta|GIRR|GBP|10 year</v>
      </c>
    </row>
    <row r="1415" spans="3:7" hidden="1" outlineLevel="1" x14ac:dyDescent="0.25">
      <c r="C1415" s="21" t="s">
        <v>8</v>
      </c>
      <c r="D1415" s="19">
        <f>SUMIFS(Sensitivities!$E$8:$E$1023,Sensitivities!$D$8:$D$1023,Delta_GIRR!$D$24,Sensitivities!$C$8:$C$1023,Delta_GIRR!G1415)</f>
        <v>0</v>
      </c>
      <c r="E1415" s="19"/>
      <c r="F1415" s="19"/>
      <c r="G1415" s="19" t="str">
        <f>C1415 &amp; ".Delta|GIRR|" &amp; C1089 &amp; "|" &amp; C1409</f>
        <v>FRA822851518.Delta|GIRR|GBP|10 year</v>
      </c>
    </row>
    <row r="1416" spans="3:7" hidden="1" outlineLevel="1" x14ac:dyDescent="0.25">
      <c r="C1416" s="21" t="s">
        <v>1140</v>
      </c>
      <c r="D1416" s="19">
        <f>SUMIFS(Sensitivities!$E$8:$E$1023,Sensitivities!$D$8:$D$1023,Delta_GIRR!$D$24,Sensitivities!$C$8:$C$1023,Delta_GIRR!G1416)</f>
        <v>0</v>
      </c>
      <c r="E1416" s="19"/>
      <c r="F1416" s="19"/>
      <c r="G1416" s="19" t="str">
        <f>C1416 &amp; ".Delta|GIRR|" &amp; C1089 &amp; "|" &amp; C1409</f>
        <v>FRA101797833.Delta|GIRR|GBP|10 year</v>
      </c>
    </row>
    <row r="1417" spans="3:7" hidden="1" outlineLevel="1" x14ac:dyDescent="0.25">
      <c r="C1417" s="21" t="s">
        <v>9</v>
      </c>
      <c r="D1417" s="19">
        <f>SUMIFS(Sensitivities!$E$8:$E$1023,Sensitivities!$D$8:$D$1023,Delta_GIRR!$D$24,Sensitivities!$C$8:$C$1023,Delta_GIRR!G1417)</f>
        <v>0</v>
      </c>
      <c r="E1417" s="19"/>
      <c r="F1417" s="19"/>
      <c r="G1417" s="19" t="str">
        <f>C1417 &amp; ".Delta|GIRR|" &amp; C1089 &amp; "|" &amp; C1409</f>
        <v>IRS190841856.Delta|GIRR|GBP|10 year</v>
      </c>
    </row>
    <row r="1418" spans="3:7" hidden="1" outlineLevel="1" x14ac:dyDescent="0.25">
      <c r="C1418" s="21" t="s">
        <v>11</v>
      </c>
      <c r="D1418" s="19">
        <f>SUMIFS(Sensitivities!$E$8:$E$1023,Sensitivities!$D$8:$D$1023,Delta_GIRR!$D$24,Sensitivities!$C$8:$C$1023,Delta_GIRR!G1418)</f>
        <v>0</v>
      </c>
      <c r="E1418" s="19"/>
      <c r="F1418" s="19"/>
      <c r="G1418" s="19" t="str">
        <f>C1418 &amp; ".Delta|GIRR|" &amp; C1089 &amp; "|" &amp; C1409</f>
        <v>IRS399330126.Delta|GIRR|GBP|10 year</v>
      </c>
    </row>
    <row r="1419" spans="3:7" hidden="1" outlineLevel="1" x14ac:dyDescent="0.25">
      <c r="C1419" s="21" t="s">
        <v>12</v>
      </c>
      <c r="D1419" s="19">
        <f>SUMIFS(Sensitivities!$E$8:$E$1023,Sensitivities!$D$8:$D$1023,Delta_GIRR!$D$24,Sensitivities!$C$8:$C$1023,Delta_GIRR!G1419)</f>
        <v>0</v>
      </c>
      <c r="E1419" s="19"/>
      <c r="F1419" s="19"/>
      <c r="G1419" s="19" t="str">
        <f>C1419 &amp; ".Delta|GIRR|" &amp; C1089 &amp; "|" &amp; C1409</f>
        <v>IRS233250637.Delta|GIRR|GBP|10 year</v>
      </c>
    </row>
    <row r="1420" spans="3:7" hidden="1" outlineLevel="1" x14ac:dyDescent="0.25">
      <c r="C1420" s="21" t="s">
        <v>13</v>
      </c>
      <c r="D1420" s="19">
        <f>SUMIFS(Sensitivities!$E$8:$E$1023,Sensitivities!$D$8:$D$1023,Delta_GIRR!$D$24,Sensitivities!$C$8:$C$1023,Delta_GIRR!G1420)</f>
        <v>0</v>
      </c>
      <c r="E1420" s="19"/>
      <c r="F1420" s="19"/>
      <c r="G1420" s="19" t="str">
        <f>C1420 &amp; ".Delta|GIRR|" &amp; C1089 &amp; "|" &amp; C1409</f>
        <v>CS768096133.Delta|GIRR|GBP|10 year</v>
      </c>
    </row>
    <row r="1421" spans="3:7" hidden="1" outlineLevel="1" x14ac:dyDescent="0.25">
      <c r="C1421" s="21" t="s">
        <v>15</v>
      </c>
      <c r="D1421" s="19">
        <f>SUMIFS(Sensitivities!$E$8:$E$1023,Sensitivities!$D$8:$D$1023,Delta_GIRR!$D$24,Sensitivities!$C$8:$C$1023,Delta_GIRR!G1421)</f>
        <v>-7.27595761418343E-10</v>
      </c>
      <c r="E1421" s="19"/>
      <c r="F1421" s="19"/>
      <c r="G1421" s="19" t="str">
        <f>C1421 &amp; ".Delta|GIRR|" &amp; C1089 &amp; "|" &amp; C1409</f>
        <v>CS561670611.Delta|GIRR|GBP|10 year</v>
      </c>
    </row>
    <row r="1422" spans="3:7" hidden="1" outlineLevel="1" x14ac:dyDescent="0.25">
      <c r="C1422" s="21" t="s">
        <v>16</v>
      </c>
      <c r="D1422" s="19">
        <f>SUMIFS(Sensitivities!$E$8:$E$1023,Sensitivities!$D$8:$D$1023,Delta_GIRR!$D$24,Sensitivities!$C$8:$C$1023,Delta_GIRR!G1422)</f>
        <v>0</v>
      </c>
      <c r="E1422" s="19"/>
      <c r="F1422" s="19"/>
      <c r="G1422" s="19" t="str">
        <f>C1422 &amp; ".Delta|GIRR|" &amp; C1089 &amp; "|" &amp; C1409</f>
        <v>CS931854092.Delta|GIRR|GBP|10 year</v>
      </c>
    </row>
    <row r="1423" spans="3:7" hidden="1" outlineLevel="1" x14ac:dyDescent="0.25">
      <c r="C1423" s="21" t="s">
        <v>17</v>
      </c>
      <c r="D1423" s="19">
        <f>SUMIFS(Sensitivities!$E$8:$E$1023,Sensitivities!$D$8:$D$1023,Delta_GIRR!$D$24,Sensitivities!$C$8:$C$1023,Delta_GIRR!G1423)</f>
        <v>0</v>
      </c>
      <c r="E1423" s="19"/>
      <c r="F1423" s="19"/>
      <c r="G1423" s="19" t="str">
        <f>C1423 &amp; ".Delta|GIRR|" &amp; C1089 &amp; "|" &amp; C1409</f>
        <v>IRS307262619.Delta|GIRR|GBP|10 year</v>
      </c>
    </row>
    <row r="1424" spans="3:7" hidden="1" outlineLevel="1" x14ac:dyDescent="0.25">
      <c r="C1424" s="21" t="s">
        <v>18</v>
      </c>
      <c r="D1424" s="19">
        <f>SUMIFS(Sensitivities!$E$8:$E$1023,Sensitivities!$D$8:$D$1023,Delta_GIRR!$D$24,Sensitivities!$C$8:$C$1023,Delta_GIRR!G1424)</f>
        <v>0</v>
      </c>
      <c r="E1424" s="19"/>
      <c r="F1424" s="19"/>
      <c r="G1424" s="19" t="str">
        <f>C1424 &amp; ".Delta|GIRR|" &amp; C1089 &amp; "|" &amp; C1409</f>
        <v>IRS686490893.Delta|GIRR|GBP|10 year</v>
      </c>
    </row>
    <row r="1425" spans="3:7" hidden="1" outlineLevel="1" x14ac:dyDescent="0.25">
      <c r="C1425" s="21" t="s">
        <v>19</v>
      </c>
      <c r="D1425" s="19">
        <f>SUMIFS(Sensitivities!$E$8:$E$1023,Sensitivities!$D$8:$D$1023,Delta_GIRR!$D$24,Sensitivities!$C$8:$C$1023,Delta_GIRR!G1425)</f>
        <v>0</v>
      </c>
      <c r="E1425" s="19"/>
      <c r="F1425" s="19"/>
      <c r="G1425" s="19" t="str">
        <f>C1425 &amp; ".Delta|GIRR|" &amp; C1089 &amp; "|" &amp; C1409</f>
        <v>IRS682313805.Delta|GIRR|GBP|10 year</v>
      </c>
    </row>
    <row r="1426" spans="3:7" hidden="1" outlineLevel="1" x14ac:dyDescent="0.25">
      <c r="C1426" s="21" t="s">
        <v>20</v>
      </c>
      <c r="D1426" s="19">
        <f>SUMIFS(Sensitivities!$E$8:$E$1023,Sensitivities!$D$8:$D$1023,Delta_GIRR!$D$24,Sensitivities!$C$8:$C$1023,Delta_GIRR!G1426)</f>
        <v>258932.86625974599</v>
      </c>
      <c r="E1426" s="19"/>
      <c r="F1426" s="19"/>
      <c r="G1426" s="19" t="str">
        <f>C1426 &amp; ".Delta|GIRR|" &amp; C1089 &amp; "|" &amp; C1409</f>
        <v>IRS545554400.Delta|GIRR|GBP|10 year</v>
      </c>
    </row>
    <row r="1427" spans="3:7" hidden="1" outlineLevel="1" x14ac:dyDescent="0.25">
      <c r="C1427" s="21" t="s">
        <v>21</v>
      </c>
      <c r="D1427" s="19">
        <f>SUMIFS(Sensitivities!$E$8:$E$1023,Sensitivities!$D$8:$D$1023,Delta_GIRR!$D$24,Sensitivities!$C$8:$C$1023,Delta_GIRR!G1427)</f>
        <v>0</v>
      </c>
      <c r="E1427" s="19"/>
      <c r="F1427" s="19"/>
      <c r="G1427" s="19" t="str">
        <f>C1427 &amp; ".Delta|GIRR|" &amp; C1089 &amp; "|" &amp; C1409</f>
        <v>CS821810096.Delta|GIRR|GBP|10 year</v>
      </c>
    </row>
    <row r="1428" spans="3:7" hidden="1" outlineLevel="1" x14ac:dyDescent="0.25">
      <c r="C1428" s="21" t="s">
        <v>22</v>
      </c>
      <c r="D1428" s="19">
        <f>SUMIFS(Sensitivities!$E$8:$E$1023,Sensitivities!$D$8:$D$1023,Delta_GIRR!$D$24,Sensitivities!$C$8:$C$1023,Delta_GIRR!G1428)</f>
        <v>0</v>
      </c>
      <c r="E1428" s="19"/>
      <c r="F1428" s="19"/>
      <c r="G1428" s="19" t="str">
        <f>C1428 &amp; ".Delta|GIRR|" &amp; C1089 &amp; "|" &amp; C1409</f>
        <v>CF832287444.Delta|GIRR|GBP|10 year</v>
      </c>
    </row>
    <row r="1429" spans="3:7" hidden="1" outlineLevel="1" x14ac:dyDescent="0.25">
      <c r="C1429" s="21" t="s">
        <v>1141</v>
      </c>
      <c r="D1429" s="19">
        <f>SUMIFS(Sensitivities!$E$8:$E$1023,Sensitivities!$D$8:$D$1023,Delta_GIRR!$D$24,Sensitivities!$C$8:$C$1023,Delta_GIRR!G1429)</f>
        <v>0</v>
      </c>
      <c r="E1429" s="19"/>
      <c r="F1429" s="19"/>
      <c r="G1429" s="19" t="str">
        <f>C1429 &amp; ".Delta|GIRR|" &amp; C1089 &amp; "|" &amp; C1409</f>
        <v>CF505971413.Delta|GIRR|GBP|10 year</v>
      </c>
    </row>
    <row r="1430" spans="3:7" hidden="1" outlineLevel="1" x14ac:dyDescent="0.25">
      <c r="C1430" s="21" t="s">
        <v>24</v>
      </c>
      <c r="D1430" s="19">
        <f>SUMIFS(Sensitivities!$E$8:$E$1023,Sensitivities!$D$8:$D$1023,Delta_GIRR!$D$24,Sensitivities!$C$8:$C$1023,Delta_GIRR!G1430)</f>
        <v>0</v>
      </c>
      <c r="E1430" s="19"/>
      <c r="F1430" s="19"/>
      <c r="G1430" s="19" t="str">
        <f>C1430 &amp; ".Delta|GIRR|" &amp; C1089 &amp; "|" &amp; C1409</f>
        <v>CF670766805.Delta|GIRR|GBP|10 year</v>
      </c>
    </row>
    <row r="1431" spans="3:7" hidden="1" outlineLevel="1" x14ac:dyDescent="0.25">
      <c r="C1431" s="21" t="s">
        <v>25</v>
      </c>
      <c r="D1431" s="19">
        <f>SUMIFS(Sensitivities!$E$8:$E$1023,Sensitivities!$D$8:$D$1023,Delta_GIRR!$D$24,Sensitivities!$C$8:$C$1023,Delta_GIRR!G1431)</f>
        <v>0</v>
      </c>
      <c r="E1431" s="19"/>
      <c r="F1431" s="19"/>
      <c r="G1431" s="19" t="str">
        <f>C1431 &amp; ".Delta|GIRR|" &amp; C1089 &amp; "|" &amp; C1409</f>
        <v>CF558972956.Delta|GIRR|GBP|10 year</v>
      </c>
    </row>
    <row r="1432" spans="3:7" hidden="1" outlineLevel="1" x14ac:dyDescent="0.25">
      <c r="C1432" s="21" t="s">
        <v>26</v>
      </c>
      <c r="D1432" s="19">
        <f>SUMIFS(Sensitivities!$E$8:$E$1023,Sensitivities!$D$8:$D$1023,Delta_GIRR!$D$24,Sensitivities!$C$8:$C$1023,Delta_GIRR!G1432)</f>
        <v>0</v>
      </c>
      <c r="E1432" s="19"/>
      <c r="F1432" s="19"/>
      <c r="G1432" s="19" t="str">
        <f>C1432 &amp; ".Delta|GIRR|" &amp; C1089 &amp; "|" &amp; C1409</f>
        <v>CF994071627.Delta|GIRR|GBP|10 year</v>
      </c>
    </row>
    <row r="1433" spans="3:7" hidden="1" outlineLevel="1" x14ac:dyDescent="0.25">
      <c r="C1433" s="21" t="s">
        <v>27</v>
      </c>
      <c r="D1433" s="19">
        <f>SUMIFS(Sensitivities!$E$8:$E$1023,Sensitivities!$D$8:$D$1023,Delta_GIRR!$D$24,Sensitivities!$C$8:$C$1023,Delta_GIRR!G1433)</f>
        <v>0</v>
      </c>
      <c r="E1433" s="19"/>
      <c r="F1433" s="19"/>
      <c r="G1433" s="19" t="str">
        <f>C1433 &amp; ".Delta|GIRR|" &amp; C1089 &amp; "|" &amp; C1409</f>
        <v>CF546911893.Delta|GIRR|GBP|10 year</v>
      </c>
    </row>
    <row r="1434" spans="3:7" hidden="1" outlineLevel="1" x14ac:dyDescent="0.25">
      <c r="C1434" s="21" t="s">
        <v>28</v>
      </c>
      <c r="D1434" s="19">
        <f>SUMIFS(Sensitivities!$E$8:$E$1023,Sensitivities!$D$8:$D$1023,Delta_GIRR!$D$24,Sensitivities!$C$8:$C$1023,Delta_GIRR!G1434)</f>
        <v>0</v>
      </c>
      <c r="E1434" s="19"/>
      <c r="F1434" s="19"/>
      <c r="G1434" s="19" t="str">
        <f>C1434 &amp; ".Delta|GIRR|" &amp; C1089 &amp; "|" &amp; C1409</f>
        <v>CF798421943.Delta|GIRR|GBP|10 year</v>
      </c>
    </row>
    <row r="1435" spans="3:7" hidden="1" outlineLevel="1" x14ac:dyDescent="0.25">
      <c r="C1435" s="21" t="s">
        <v>29</v>
      </c>
      <c r="D1435" s="19">
        <f>SUMIFS(Sensitivities!$E$8:$E$1023,Sensitivities!$D$8:$D$1023,Delta_GIRR!$D$24,Sensitivities!$C$8:$C$1023,Delta_GIRR!G1435)</f>
        <v>0</v>
      </c>
      <c r="E1435" s="19"/>
      <c r="F1435" s="19"/>
      <c r="G1435" s="19" t="str">
        <f>C1435 &amp; ".Delta|GIRR|" &amp; C1089 &amp; "|" &amp; C1409</f>
        <v>SWN651253389.Delta|GIRR|GBP|10 year</v>
      </c>
    </row>
    <row r="1436" spans="3:7" hidden="1" outlineLevel="1" x14ac:dyDescent="0.25">
      <c r="C1436" s="21" t="s">
        <v>31</v>
      </c>
      <c r="D1436" s="19">
        <f>SUMIFS(Sensitivities!$E$8:$E$1023,Sensitivities!$D$8:$D$1023,Delta_GIRR!$D$24,Sensitivities!$C$8:$C$1023,Delta_GIRR!G1436)</f>
        <v>0</v>
      </c>
      <c r="E1436" s="19"/>
      <c r="F1436" s="19"/>
      <c r="G1436" s="19" t="str">
        <f>C1436 &amp; ".Delta|GIRR|" &amp; C1089 &amp; "|" &amp; C1409</f>
        <v>FXF690057364.Delta|GIRR|GBP|10 year</v>
      </c>
    </row>
    <row r="1437" spans="3:7" hidden="1" outlineLevel="1" x14ac:dyDescent="0.25">
      <c r="C1437" s="21" t="s">
        <v>1142</v>
      </c>
      <c r="D1437" s="19">
        <f>SUMIFS(Sensitivities!$E$8:$E$1023,Sensitivities!$D$8:$D$1023,Delta_GIRR!$D$24,Sensitivities!$C$8:$C$1023,Delta_GIRR!G1437)</f>
        <v>0</v>
      </c>
      <c r="E1437" s="19"/>
      <c r="F1437" s="19"/>
      <c r="G1437" s="19" t="str">
        <f>C1437 &amp; ".Delta|GIRR|" &amp; C1089 &amp; "|" &amp; C1409</f>
        <v>FXF276314354.Delta|GIRR|GBP|10 year</v>
      </c>
    </row>
    <row r="1438" spans="3:7" hidden="1" outlineLevel="1" x14ac:dyDescent="0.25">
      <c r="C1438" s="21" t="s">
        <v>33</v>
      </c>
      <c r="D1438" s="19">
        <f>SUMIFS(Sensitivities!$E$8:$E$1023,Sensitivities!$D$8:$D$1023,Delta_GIRR!$D$24,Sensitivities!$C$8:$C$1023,Delta_GIRR!G1438)</f>
        <v>0</v>
      </c>
      <c r="E1438" s="19"/>
      <c r="F1438" s="19"/>
      <c r="G1438" s="19" t="str">
        <f>C1438 &amp; ".Delta|GIRR|" &amp; C1089 &amp; "|" &amp; C1409</f>
        <v>FXF811380623.Delta|GIRR|GBP|10 year</v>
      </c>
    </row>
    <row r="1439" spans="3:7" hidden="1" outlineLevel="1" x14ac:dyDescent="0.25">
      <c r="C1439" s="21" t="s">
        <v>34</v>
      </c>
      <c r="D1439" s="19">
        <f>SUMIFS(Sensitivities!$E$8:$E$1023,Sensitivities!$D$8:$D$1023,Delta_GIRR!$D$24,Sensitivities!$C$8:$C$1023,Delta_GIRR!G1439)</f>
        <v>0</v>
      </c>
      <c r="E1439" s="19"/>
      <c r="F1439" s="19"/>
      <c r="G1439" s="19" t="str">
        <f>C1439 &amp; ".Delta|GIRR|" &amp; C1089 &amp; "|" &amp; C1409</f>
        <v>FXF313102980.Delta|GIRR|GBP|10 year</v>
      </c>
    </row>
    <row r="1440" spans="3:7" hidden="1" outlineLevel="1" x14ac:dyDescent="0.25">
      <c r="C1440" s="21" t="s">
        <v>35</v>
      </c>
      <c r="D1440" s="19">
        <f>SUMIFS(Sensitivities!$E$8:$E$1023,Sensitivities!$D$8:$D$1023,Delta_GIRR!$D$24,Sensitivities!$C$8:$C$1023,Delta_GIRR!G1440)</f>
        <v>0</v>
      </c>
      <c r="E1440" s="19"/>
      <c r="F1440" s="19"/>
      <c r="G1440" s="19" t="str">
        <f>C1440 &amp; ".Delta|GIRR|" &amp; C1089 &amp; "|" &amp; C1409</f>
        <v>FXF168255439.Delta|GIRR|GBP|10 year</v>
      </c>
    </row>
    <row r="1441" spans="3:7" hidden="1" outlineLevel="1" x14ac:dyDescent="0.25">
      <c r="C1441" s="21" t="s">
        <v>36</v>
      </c>
      <c r="D1441" s="19">
        <f>SUMIFS(Sensitivities!$E$8:$E$1023,Sensitivities!$D$8:$D$1023,Delta_GIRR!$D$24,Sensitivities!$C$8:$C$1023,Delta_GIRR!G1441)</f>
        <v>0</v>
      </c>
      <c r="E1441" s="19"/>
      <c r="F1441" s="19"/>
      <c r="G1441" s="19" t="str">
        <f>C1441 &amp; ".Delta|GIRR|" &amp; C1089 &amp; "|" &amp; C1409</f>
        <v>FXF177155290.Delta|GIRR|GBP|10 year</v>
      </c>
    </row>
    <row r="1442" spans="3:7" hidden="1" outlineLevel="1" x14ac:dyDescent="0.25">
      <c r="C1442" s="21" t="s">
        <v>37</v>
      </c>
      <c r="D1442" s="19">
        <f>SUMIFS(Sensitivities!$E$8:$E$1023,Sensitivities!$D$8:$D$1023,Delta_GIRR!$D$24,Sensitivities!$C$8:$C$1023,Delta_GIRR!G1442)</f>
        <v>0</v>
      </c>
      <c r="E1442" s="19"/>
      <c r="F1442" s="19"/>
      <c r="G1442" s="19" t="str">
        <f>C1442 &amp; ".Delta|GIRR|" &amp; C1089 &amp; "|" &amp; C1409</f>
        <v>FXF598460264.Delta|GIRR|GBP|10 year</v>
      </c>
    </row>
    <row r="1443" spans="3:7" hidden="1" outlineLevel="1" x14ac:dyDescent="0.25">
      <c r="C1443" s="21" t="s">
        <v>38</v>
      </c>
      <c r="D1443" s="19">
        <f>SUMIFS(Sensitivities!$E$8:$E$1023,Sensitivities!$D$8:$D$1023,Delta_GIRR!$D$24,Sensitivities!$C$8:$C$1023,Delta_GIRR!G1443)</f>
        <v>0</v>
      </c>
      <c r="E1443" s="19"/>
      <c r="F1443" s="19"/>
      <c r="G1443" s="19" t="str">
        <f>C1443 &amp; ".Delta|GIRR|" &amp; C1089 &amp; "|" &amp; C1409</f>
        <v>FXO271821100.Delta|GIRR|GBP|10 year</v>
      </c>
    </row>
    <row r="1444" spans="3:7" hidden="1" outlineLevel="1" x14ac:dyDescent="0.25">
      <c r="C1444" s="21" t="s">
        <v>40</v>
      </c>
      <c r="D1444" s="19">
        <f>SUMIFS(Sensitivities!$E$8:$E$1023,Sensitivities!$D$8:$D$1023,Delta_GIRR!$D$24,Sensitivities!$C$8:$C$1023,Delta_GIRR!G1444)</f>
        <v>0</v>
      </c>
      <c r="E1444" s="19"/>
      <c r="F1444" s="19"/>
      <c r="G1444" s="19" t="str">
        <f>C1444 &amp; ".Delta|GIRR|" &amp; C1089 &amp; "|" &amp; C1409</f>
        <v>FXO136170122.Delta|GIRR|GBP|10 year</v>
      </c>
    </row>
    <row r="1445" spans="3:7" hidden="1" outlineLevel="1" x14ac:dyDescent="0.25">
      <c r="C1445" s="21" t="s">
        <v>1139</v>
      </c>
      <c r="D1445" s="19">
        <f>SUMIFS(Sensitivities!$E$8:$E$1023,Sensitivities!$D$8:$D$1023,Delta_GIRR!$D$24,Sensitivities!$C$8:$C$1023,Delta_GIRR!G1445)</f>
        <v>0</v>
      </c>
      <c r="E1445" s="19"/>
      <c r="F1445" s="19"/>
      <c r="G1445" s="19" t="str">
        <f>C1445 &amp; ".Delta|GIRR|" &amp; C1089 &amp; "|" &amp; C1409</f>
        <v>FXO623149061.Delta|GIRR|GBP|10 year</v>
      </c>
    </row>
    <row r="1446" spans="3:7" hidden="1" outlineLevel="1" x14ac:dyDescent="0.25">
      <c r="C1446" s="21" t="s">
        <v>41</v>
      </c>
      <c r="D1446" s="19">
        <f>SUMIFS(Sensitivities!$E$8:$E$1023,Sensitivities!$D$8:$D$1023,Delta_GIRR!$D$24,Sensitivities!$C$8:$C$1023,Delta_GIRR!G1446)</f>
        <v>0</v>
      </c>
      <c r="E1446" s="19"/>
      <c r="F1446" s="19"/>
      <c r="G1446" s="19" t="str">
        <f>C1446 &amp; ".Delta|GIRR|" &amp; C1089 &amp; "|" &amp; C1409</f>
        <v>FXO676548755.Delta|GIRR|GBP|10 year</v>
      </c>
    </row>
    <row r="1447" spans="3:7" hidden="1" outlineLevel="1" x14ac:dyDescent="0.25">
      <c r="C1447" s="21" t="s">
        <v>42</v>
      </c>
      <c r="D1447" s="19">
        <f>SUMIFS(Sensitivities!$E$8:$E$1023,Sensitivities!$D$8:$D$1023,Delta_GIRR!$D$24,Sensitivities!$C$8:$C$1023,Delta_GIRR!G1447)</f>
        <v>0</v>
      </c>
      <c r="E1447" s="19"/>
      <c r="F1447" s="19"/>
      <c r="G1447" s="19" t="str">
        <f>C1447 &amp; ".Delta|GIRR|" &amp; C1089 &amp; "|" &amp; C1409</f>
        <v>FXO403688438.Delta|GIRR|GBP|10 year</v>
      </c>
    </row>
    <row r="1448" spans="3:7" hidden="1" outlineLevel="1" x14ac:dyDescent="0.25">
      <c r="C1448" s="21" t="s">
        <v>43</v>
      </c>
      <c r="D1448" s="19">
        <f>SUMIFS(Sensitivities!$E$8:$E$1023,Sensitivities!$D$8:$D$1023,Delta_GIRR!$D$24,Sensitivities!$C$8:$C$1023,Delta_GIRR!G1448)</f>
        <v>0</v>
      </c>
      <c r="E1448" s="19"/>
      <c r="F1448" s="19"/>
      <c r="G1448" s="19" t="str">
        <f>C1448 &amp; ".Delta|GIRR|" &amp; C1089 &amp; "|" &amp; C1409</f>
        <v>FXO302436425.Delta|GIRR|GBP|10 year</v>
      </c>
    </row>
    <row r="1449" spans="3:7" hidden="1" outlineLevel="1" x14ac:dyDescent="0.25">
      <c r="C1449" s="21" t="s">
        <v>44</v>
      </c>
      <c r="D1449" s="19">
        <f>SUMIFS(Sensitivities!$E$8:$E$1023,Sensitivities!$D$8:$D$1023,Delta_GIRR!$D$24,Sensitivities!$C$8:$C$1023,Delta_GIRR!G1449)</f>
        <v>3.3162237261422001</v>
      </c>
      <c r="E1449" s="19"/>
      <c r="F1449" s="19"/>
      <c r="G1449" s="19" t="str">
        <f>C1449 &amp; ".Delta|GIRR|" &amp; C1089 &amp; "|" &amp; C1409</f>
        <v>FXO920656386.Delta|GIRR|GBP|10 year</v>
      </c>
    </row>
    <row r="1450" spans="3:7" hidden="1" outlineLevel="1" x14ac:dyDescent="0.25">
      <c r="C1450" s="21" t="s">
        <v>45</v>
      </c>
      <c r="D1450" s="19">
        <f>SUMIFS(Sensitivities!$E$8:$E$1023,Sensitivities!$D$8:$D$1023,Delta_GIRR!$D$24,Sensitivities!$C$8:$C$1023,Delta_GIRR!G1450)</f>
        <v>0</v>
      </c>
      <c r="E1450" s="19"/>
      <c r="F1450" s="19"/>
      <c r="G1450" s="19" t="str">
        <f>C1450 &amp; ".Delta|GIRR|" &amp; C1089 &amp; "|" &amp; C1409</f>
        <v>FXO931276392.Delta|GIRR|GBP|10 year</v>
      </c>
    </row>
    <row r="1451" spans="3:7" hidden="1" outlineLevel="1" x14ac:dyDescent="0.25">
      <c r="C1451" s="21" t="s">
        <v>46</v>
      </c>
      <c r="D1451" s="19">
        <f>SUMIFS(Sensitivities!$E$8:$E$1023,Sensitivities!$D$8:$D$1023,Delta_GIRR!$D$24,Sensitivities!$C$8:$C$1023,Delta_GIRR!G1451)</f>
        <v>0</v>
      </c>
      <c r="E1451" s="19"/>
      <c r="F1451" s="19"/>
      <c r="G1451" s="19" t="str">
        <f>C1451 &amp; ".Delta|GIRR|" &amp; C1089 &amp; "|" &amp; C1409</f>
        <v>PRDC295207601.Delta|GIRR|GBP|10 year</v>
      </c>
    </row>
    <row r="1452" spans="3:7" hidden="1" outlineLevel="1" x14ac:dyDescent="0.25">
      <c r="C1452" s="21" t="s">
        <v>48</v>
      </c>
      <c r="D1452" s="19">
        <f>SUMIFS(Sensitivities!$E$8:$E$1023,Sensitivities!$D$8:$D$1023,Delta_GIRR!$D$24,Sensitivities!$C$8:$C$1023,Delta_GIRR!G1452)</f>
        <v>0</v>
      </c>
      <c r="E1452" s="19"/>
      <c r="F1452" s="19"/>
      <c r="G1452" s="19" t="str">
        <f>C1452 &amp; ".Delta|GIRR|" &amp; C1089 &amp; "|" &amp; C1409</f>
        <v>PRDC172891670.Delta|GIRR|GBP|10 year</v>
      </c>
    </row>
    <row r="1453" spans="3:7" hidden="1" outlineLevel="1" x14ac:dyDescent="0.25">
      <c r="C1453" s="21" t="s">
        <v>49</v>
      </c>
      <c r="D1453" s="19">
        <f>SUMIFS(Sensitivities!$E$8:$E$1023,Sensitivities!$D$8:$D$1023,Delta_GIRR!$D$24,Sensitivities!$C$8:$C$1023,Delta_GIRR!G1453)</f>
        <v>0</v>
      </c>
      <c r="E1453" s="19"/>
      <c r="F1453" s="19"/>
      <c r="G1453" s="19" t="str">
        <f>C1453 &amp; ".Delta|GIRR|" &amp; C1089 &amp; "|" &amp; C1409</f>
        <v>PRDC666969162.Delta|GIRR|GBP|10 year</v>
      </c>
    </row>
    <row r="1454" spans="3:7" hidden="1" outlineLevel="1" x14ac:dyDescent="0.25">
      <c r="C1454" s="21" t="s">
        <v>50</v>
      </c>
      <c r="D1454" s="19">
        <f>SUMIFS(Sensitivities!$E$8:$E$1023,Sensitivities!$D$8:$D$1023,Delta_GIRR!$D$24,Sensitivities!$C$8:$C$1023,Delta_GIRR!G1454)</f>
        <v>0</v>
      </c>
      <c r="E1454" s="19"/>
      <c r="F1454" s="19"/>
      <c r="G1454" s="19" t="str">
        <f>C1454 &amp; ".Delta|GIRR|" &amp; C1089 &amp; "|" &amp; C1409</f>
        <v>PRDC591610726.Delta|GIRR|GBP|10 year</v>
      </c>
    </row>
    <row r="1455" spans="3:7" hidden="1" outlineLevel="1" x14ac:dyDescent="0.25">
      <c r="C1455" s="21" t="s">
        <v>51</v>
      </c>
      <c r="D1455" s="19">
        <f>SUMIFS(Sensitivities!$E$8:$E$1023,Sensitivities!$D$8:$D$1023,Delta_GIRR!$D$24,Sensitivities!$C$8:$C$1023,Delta_GIRR!G1455)</f>
        <v>0</v>
      </c>
      <c r="E1455" s="19"/>
      <c r="F1455" s="19"/>
      <c r="G1455" s="19" t="str">
        <f>C1455 &amp; ".Delta|GIRR|" &amp; C1089 &amp; "|" &amp; C1409</f>
        <v>PRDC213021841.Delta|GIRR|GBP|10 year</v>
      </c>
    </row>
    <row r="1456" spans="3:7" hidden="1" outlineLevel="1" x14ac:dyDescent="0.25">
      <c r="C1456" s="21" t="s">
        <v>52</v>
      </c>
      <c r="D1456" s="19">
        <f>SUMIFS(Sensitivities!$E$8:$E$1023,Sensitivities!$D$8:$D$1023,Delta_GIRR!$D$24,Sensitivities!$C$8:$C$1023,Delta_GIRR!G1456)</f>
        <v>0</v>
      </c>
      <c r="E1456" s="19"/>
      <c r="F1456" s="19"/>
      <c r="G1456" s="19" t="str">
        <f>C1456 &amp; ".Delta|GIRR|" &amp; C1089 &amp; "|" &amp; C1409</f>
        <v>RA211261264.Delta|GIRR|GBP|10 year</v>
      </c>
    </row>
    <row r="1457" spans="3:7" hidden="1" outlineLevel="1" x14ac:dyDescent="0.25">
      <c r="C1457" s="21" t="s">
        <v>54</v>
      </c>
      <c r="D1457" s="19">
        <f>SUMIFS(Sensitivities!$E$8:$E$1023,Sensitivities!$D$8:$D$1023,Delta_GIRR!$D$24,Sensitivities!$C$8:$C$1023,Delta_GIRR!G1457)</f>
        <v>0</v>
      </c>
      <c r="E1457" s="19"/>
      <c r="F1457" s="19"/>
      <c r="G1457" s="19" t="str">
        <f>C1457 &amp; ".Delta|GIRR|" &amp; C1089 &amp; "|" &amp; C1409</f>
        <v>RA511169792.Delta|GIRR|GBP|10 year</v>
      </c>
    </row>
    <row r="1458" spans="3:7" hidden="1" outlineLevel="1" x14ac:dyDescent="0.25">
      <c r="C1458" s="21" t="s">
        <v>1143</v>
      </c>
      <c r="D1458" s="19">
        <f>SUMIFS(Sensitivities!$E$8:$E$1023,Sensitivities!$D$8:$D$1023,Delta_GIRR!$D$24,Sensitivities!$C$8:$C$1023,Delta_GIRR!G1458)</f>
        <v>0</v>
      </c>
      <c r="E1458" s="19"/>
      <c r="F1458" s="19"/>
      <c r="G1458" s="19" t="str">
        <f>C1458 &amp; ".Delta|GIRR|" &amp; C1089 &amp; "|" &amp; C1409</f>
        <v>RA844378540.Delta|GIRR|GBP|10 year</v>
      </c>
    </row>
    <row r="1459" spans="3:7" hidden="1" outlineLevel="1" x14ac:dyDescent="0.25">
      <c r="C1459" s="21" t="s">
        <v>55</v>
      </c>
      <c r="D1459" s="19">
        <f>SUMIFS(Sensitivities!$E$8:$E$1023,Sensitivities!$D$8:$D$1023,Delta_GIRR!$D$24,Sensitivities!$C$8:$C$1023,Delta_GIRR!G1459)</f>
        <v>0</v>
      </c>
      <c r="E1459" s="19"/>
      <c r="F1459" s="19"/>
      <c r="G1459" s="19" t="str">
        <f>C1459 &amp; ".Delta|GIRR|" &amp; C1089 &amp; "|" &amp; C1409</f>
        <v>RA488554347.Delta|GIRR|GBP|10 year</v>
      </c>
    </row>
    <row r="1460" spans="3:7" hidden="1" outlineLevel="1" x14ac:dyDescent="0.25">
      <c r="C1460" s="21" t="s">
        <v>56</v>
      </c>
      <c r="D1460" s="19">
        <f>SUMIFS(Sensitivities!$E$8:$E$1023,Sensitivities!$D$8:$D$1023,Delta_GIRR!$D$24,Sensitivities!$C$8:$C$1023,Delta_GIRR!G1460)</f>
        <v>0</v>
      </c>
      <c r="E1460" s="19"/>
      <c r="F1460" s="19"/>
      <c r="G1460" s="19" t="str">
        <f>C1460 &amp; ".Delta|GIRR|" &amp; C1089 &amp; "|" &amp; C1409</f>
        <v>RA899728209.Delta|GIRR|GBP|10 year</v>
      </c>
    </row>
    <row r="1461" spans="3:7" hidden="1" outlineLevel="1" x14ac:dyDescent="0.25"/>
    <row r="1462" spans="3:7" collapsed="1" x14ac:dyDescent="0.25">
      <c r="C1462" s="106" t="s">
        <v>1134</v>
      </c>
      <c r="D1462" s="102">
        <f>SUM(D1464:D1513)</f>
        <v>-7.27595761418343E-10</v>
      </c>
      <c r="E1462" s="103">
        <f>VLOOKUP(C1462,$G$10:$H$19,2,FALSE)</f>
        <v>7.7781745930520221E-3</v>
      </c>
      <c r="F1462" s="105">
        <f>D1462*E1462</f>
        <v>-5.6593668654764961E-12</v>
      </c>
    </row>
    <row r="1463" spans="3:7" hidden="1" outlineLevel="1" x14ac:dyDescent="0.25">
      <c r="C1463" s="40" t="s">
        <v>1138</v>
      </c>
      <c r="D1463" s="101" t="s">
        <v>116</v>
      </c>
      <c r="E1463" s="101" t="s">
        <v>66</v>
      </c>
      <c r="F1463" s="101" t="s">
        <v>68</v>
      </c>
      <c r="G1463" s="39" t="s">
        <v>57</v>
      </c>
    </row>
    <row r="1464" spans="3:7" hidden="1" outlineLevel="1" x14ac:dyDescent="0.25">
      <c r="C1464" s="42" t="s">
        <v>3</v>
      </c>
      <c r="D1464" s="38">
        <f>SUMIFS(Sensitivities!$E$8:$E$1023,Sensitivities!$D$8:$D$1023,Delta_GIRR!$D$24,Sensitivities!$C$8:$C$1023,Delta_GIRR!G1464)</f>
        <v>0</v>
      </c>
      <c r="E1464" s="38"/>
      <c r="F1464" s="38"/>
      <c r="G1464" s="38" t="str">
        <f>C1464 &amp; ".Delta|GIRR|" &amp; C1089 &amp; "|" &amp; C1462</f>
        <v>FRA791220419.Delta|GIRR|GBP|15 year</v>
      </c>
    </row>
    <row r="1465" spans="3:7" hidden="1" outlineLevel="1" x14ac:dyDescent="0.25">
      <c r="C1465" s="21" t="s">
        <v>5</v>
      </c>
      <c r="D1465" s="19">
        <f>SUMIFS(Sensitivities!$E$8:$E$1023,Sensitivities!$D$8:$D$1023,Delta_GIRR!$D$24,Sensitivities!$C$8:$C$1023,Delta_GIRR!G1465)</f>
        <v>0</v>
      </c>
      <c r="E1465" s="19"/>
      <c r="F1465" s="19"/>
      <c r="G1465" s="19" t="str">
        <f>C1465 &amp; ".Delta|GIRR|" &amp; C1089 &amp; "|" &amp; C1462</f>
        <v>FRA983936126.Delta|GIRR|GBP|15 year</v>
      </c>
    </row>
    <row r="1466" spans="3:7" hidden="1" outlineLevel="1" x14ac:dyDescent="0.25">
      <c r="C1466" s="21" t="s">
        <v>6</v>
      </c>
      <c r="D1466" s="19">
        <f>SUMIFS(Sensitivities!$E$8:$E$1023,Sensitivities!$D$8:$D$1023,Delta_GIRR!$D$24,Sensitivities!$C$8:$C$1023,Delta_GIRR!G1466)</f>
        <v>0</v>
      </c>
      <c r="E1466" s="19"/>
      <c r="F1466" s="19"/>
      <c r="G1466" s="19" t="str">
        <f>C1466 &amp; ".Delta|GIRR|" &amp; C1089 &amp; "|" &amp; C1462</f>
        <v>FRA592133890.Delta|GIRR|GBP|15 year</v>
      </c>
    </row>
    <row r="1467" spans="3:7" hidden="1" outlineLevel="1" x14ac:dyDescent="0.25">
      <c r="C1467" s="21" t="s">
        <v>7</v>
      </c>
      <c r="D1467" s="19">
        <f>SUMIFS(Sensitivities!$E$8:$E$1023,Sensitivities!$D$8:$D$1023,Delta_GIRR!$D$24,Sensitivities!$C$8:$C$1023,Delta_GIRR!G1467)</f>
        <v>0</v>
      </c>
      <c r="E1467" s="19"/>
      <c r="F1467" s="19"/>
      <c r="G1467" s="19" t="str">
        <f>C1467 &amp; ".Delta|GIRR|" &amp; C1089 &amp; "|" &amp; C1462</f>
        <v>FRA554616290.Delta|GIRR|GBP|15 year</v>
      </c>
    </row>
    <row r="1468" spans="3:7" hidden="1" outlineLevel="1" x14ac:dyDescent="0.25">
      <c r="C1468" s="21" t="s">
        <v>8</v>
      </c>
      <c r="D1468" s="19">
        <f>SUMIFS(Sensitivities!$E$8:$E$1023,Sensitivities!$D$8:$D$1023,Delta_GIRR!$D$24,Sensitivities!$C$8:$C$1023,Delta_GIRR!G1468)</f>
        <v>0</v>
      </c>
      <c r="E1468" s="19"/>
      <c r="F1468" s="19"/>
      <c r="G1468" s="19" t="str">
        <f>C1468 &amp; ".Delta|GIRR|" &amp; C1089 &amp; "|" &amp; C1462</f>
        <v>FRA822851518.Delta|GIRR|GBP|15 year</v>
      </c>
    </row>
    <row r="1469" spans="3:7" hidden="1" outlineLevel="1" x14ac:dyDescent="0.25">
      <c r="C1469" s="21" t="s">
        <v>1140</v>
      </c>
      <c r="D1469" s="19">
        <f>SUMIFS(Sensitivities!$E$8:$E$1023,Sensitivities!$D$8:$D$1023,Delta_GIRR!$D$24,Sensitivities!$C$8:$C$1023,Delta_GIRR!G1469)</f>
        <v>0</v>
      </c>
      <c r="E1469" s="19"/>
      <c r="F1469" s="19"/>
      <c r="G1469" s="19" t="str">
        <f>C1469 &amp; ".Delta|GIRR|" &amp; C1089 &amp; "|" &amp; C1462</f>
        <v>FRA101797833.Delta|GIRR|GBP|15 year</v>
      </c>
    </row>
    <row r="1470" spans="3:7" hidden="1" outlineLevel="1" x14ac:dyDescent="0.25">
      <c r="C1470" s="21" t="s">
        <v>9</v>
      </c>
      <c r="D1470" s="19">
        <f>SUMIFS(Sensitivities!$E$8:$E$1023,Sensitivities!$D$8:$D$1023,Delta_GIRR!$D$24,Sensitivities!$C$8:$C$1023,Delta_GIRR!G1470)</f>
        <v>0</v>
      </c>
      <c r="E1470" s="19"/>
      <c r="F1470" s="19"/>
      <c r="G1470" s="19" t="str">
        <f>C1470 &amp; ".Delta|GIRR|" &amp; C1089 &amp; "|" &amp; C1462</f>
        <v>IRS190841856.Delta|GIRR|GBP|15 year</v>
      </c>
    </row>
    <row r="1471" spans="3:7" hidden="1" outlineLevel="1" x14ac:dyDescent="0.25">
      <c r="C1471" s="21" t="s">
        <v>11</v>
      </c>
      <c r="D1471" s="19">
        <f>SUMIFS(Sensitivities!$E$8:$E$1023,Sensitivities!$D$8:$D$1023,Delta_GIRR!$D$24,Sensitivities!$C$8:$C$1023,Delta_GIRR!G1471)</f>
        <v>0</v>
      </c>
      <c r="E1471" s="19"/>
      <c r="F1471" s="19"/>
      <c r="G1471" s="19" t="str">
        <f>C1471 &amp; ".Delta|GIRR|" &amp; C1089 &amp; "|" &amp; C1462</f>
        <v>IRS399330126.Delta|GIRR|GBP|15 year</v>
      </c>
    </row>
    <row r="1472" spans="3:7" hidden="1" outlineLevel="1" x14ac:dyDescent="0.25">
      <c r="C1472" s="21" t="s">
        <v>12</v>
      </c>
      <c r="D1472" s="19">
        <f>SUMIFS(Sensitivities!$E$8:$E$1023,Sensitivities!$D$8:$D$1023,Delta_GIRR!$D$24,Sensitivities!$C$8:$C$1023,Delta_GIRR!G1472)</f>
        <v>0</v>
      </c>
      <c r="E1472" s="19"/>
      <c r="F1472" s="19"/>
      <c r="G1472" s="19" t="str">
        <f>C1472 &amp; ".Delta|GIRR|" &amp; C1089 &amp; "|" &amp; C1462</f>
        <v>IRS233250637.Delta|GIRR|GBP|15 year</v>
      </c>
    </row>
    <row r="1473" spans="3:7" hidden="1" outlineLevel="1" x14ac:dyDescent="0.25">
      <c r="C1473" s="21" t="s">
        <v>13</v>
      </c>
      <c r="D1473" s="19">
        <f>SUMIFS(Sensitivities!$E$8:$E$1023,Sensitivities!$D$8:$D$1023,Delta_GIRR!$D$24,Sensitivities!$C$8:$C$1023,Delta_GIRR!G1473)</f>
        <v>0</v>
      </c>
      <c r="E1473" s="19"/>
      <c r="F1473" s="19"/>
      <c r="G1473" s="19" t="str">
        <f>C1473 &amp; ".Delta|GIRR|" &amp; C1089 &amp; "|" &amp; C1462</f>
        <v>CS768096133.Delta|GIRR|GBP|15 year</v>
      </c>
    </row>
    <row r="1474" spans="3:7" hidden="1" outlineLevel="1" x14ac:dyDescent="0.25">
      <c r="C1474" s="21" t="s">
        <v>15</v>
      </c>
      <c r="D1474" s="19">
        <f>SUMIFS(Sensitivities!$E$8:$E$1023,Sensitivities!$D$8:$D$1023,Delta_GIRR!$D$24,Sensitivities!$C$8:$C$1023,Delta_GIRR!G1474)</f>
        <v>-7.27595761418343E-10</v>
      </c>
      <c r="E1474" s="19"/>
      <c r="F1474" s="19"/>
      <c r="G1474" s="19" t="str">
        <f>C1474 &amp; ".Delta|GIRR|" &amp; C1089 &amp; "|" &amp; C1462</f>
        <v>CS561670611.Delta|GIRR|GBP|15 year</v>
      </c>
    </row>
    <row r="1475" spans="3:7" hidden="1" outlineLevel="1" x14ac:dyDescent="0.25">
      <c r="C1475" s="21" t="s">
        <v>16</v>
      </c>
      <c r="D1475" s="19">
        <f>SUMIFS(Sensitivities!$E$8:$E$1023,Sensitivities!$D$8:$D$1023,Delta_GIRR!$D$24,Sensitivities!$C$8:$C$1023,Delta_GIRR!G1475)</f>
        <v>0</v>
      </c>
      <c r="E1475" s="19"/>
      <c r="F1475" s="19"/>
      <c r="G1475" s="19" t="str">
        <f>C1475 &amp; ".Delta|GIRR|" &amp; C1089 &amp; "|" &amp; C1462</f>
        <v>CS931854092.Delta|GIRR|GBP|15 year</v>
      </c>
    </row>
    <row r="1476" spans="3:7" hidden="1" outlineLevel="1" x14ac:dyDescent="0.25">
      <c r="C1476" s="21" t="s">
        <v>17</v>
      </c>
      <c r="D1476" s="19">
        <f>SUMIFS(Sensitivities!$E$8:$E$1023,Sensitivities!$D$8:$D$1023,Delta_GIRR!$D$24,Sensitivities!$C$8:$C$1023,Delta_GIRR!G1476)</f>
        <v>0</v>
      </c>
      <c r="E1476" s="19"/>
      <c r="F1476" s="19"/>
      <c r="G1476" s="19" t="str">
        <f>C1476 &amp; ".Delta|GIRR|" &amp; C1089 &amp; "|" &amp; C1462</f>
        <v>IRS307262619.Delta|GIRR|GBP|15 year</v>
      </c>
    </row>
    <row r="1477" spans="3:7" hidden="1" outlineLevel="1" x14ac:dyDescent="0.25">
      <c r="C1477" s="21" t="s">
        <v>18</v>
      </c>
      <c r="D1477" s="19">
        <f>SUMIFS(Sensitivities!$E$8:$E$1023,Sensitivities!$D$8:$D$1023,Delta_GIRR!$D$24,Sensitivities!$C$8:$C$1023,Delta_GIRR!G1477)</f>
        <v>0</v>
      </c>
      <c r="E1477" s="19"/>
      <c r="F1477" s="19"/>
      <c r="G1477" s="19" t="str">
        <f>C1477 &amp; ".Delta|GIRR|" &amp; C1089 &amp; "|" &amp; C1462</f>
        <v>IRS686490893.Delta|GIRR|GBP|15 year</v>
      </c>
    </row>
    <row r="1478" spans="3:7" hidden="1" outlineLevel="1" x14ac:dyDescent="0.25">
      <c r="C1478" s="21" t="s">
        <v>19</v>
      </c>
      <c r="D1478" s="19">
        <f>SUMIFS(Sensitivities!$E$8:$E$1023,Sensitivities!$D$8:$D$1023,Delta_GIRR!$D$24,Sensitivities!$C$8:$C$1023,Delta_GIRR!G1478)</f>
        <v>0</v>
      </c>
      <c r="E1478" s="19"/>
      <c r="F1478" s="19"/>
      <c r="G1478" s="19" t="str">
        <f>C1478 &amp; ".Delta|GIRR|" &amp; C1089 &amp; "|" &amp; C1462</f>
        <v>IRS682313805.Delta|GIRR|GBP|15 year</v>
      </c>
    </row>
    <row r="1479" spans="3:7" hidden="1" outlineLevel="1" x14ac:dyDescent="0.25">
      <c r="C1479" s="21" t="s">
        <v>20</v>
      </c>
      <c r="D1479" s="19">
        <f>SUMIFS(Sensitivities!$E$8:$E$1023,Sensitivities!$D$8:$D$1023,Delta_GIRR!$D$24,Sensitivities!$C$8:$C$1023,Delta_GIRR!G1479)</f>
        <v>0</v>
      </c>
      <c r="E1479" s="19"/>
      <c r="F1479" s="19"/>
      <c r="G1479" s="19" t="str">
        <f>C1479 &amp; ".Delta|GIRR|" &amp; C1089 &amp; "|" &amp; C1462</f>
        <v>IRS545554400.Delta|GIRR|GBP|15 year</v>
      </c>
    </row>
    <row r="1480" spans="3:7" hidden="1" outlineLevel="1" x14ac:dyDescent="0.25">
      <c r="C1480" s="21" t="s">
        <v>21</v>
      </c>
      <c r="D1480" s="19">
        <f>SUMIFS(Sensitivities!$E$8:$E$1023,Sensitivities!$D$8:$D$1023,Delta_GIRR!$D$24,Sensitivities!$C$8:$C$1023,Delta_GIRR!G1480)</f>
        <v>0</v>
      </c>
      <c r="E1480" s="19"/>
      <c r="F1480" s="19"/>
      <c r="G1480" s="19" t="str">
        <f>C1480 &amp; ".Delta|GIRR|" &amp; C1089 &amp; "|" &amp; C1462</f>
        <v>CS821810096.Delta|GIRR|GBP|15 year</v>
      </c>
    </row>
    <row r="1481" spans="3:7" hidden="1" outlineLevel="1" x14ac:dyDescent="0.25">
      <c r="C1481" s="21" t="s">
        <v>22</v>
      </c>
      <c r="D1481" s="19">
        <f>SUMIFS(Sensitivities!$E$8:$E$1023,Sensitivities!$D$8:$D$1023,Delta_GIRR!$D$24,Sensitivities!$C$8:$C$1023,Delta_GIRR!G1481)</f>
        <v>0</v>
      </c>
      <c r="E1481" s="19"/>
      <c r="F1481" s="19"/>
      <c r="G1481" s="19" t="str">
        <f>C1481 &amp; ".Delta|GIRR|" &amp; C1089 &amp; "|" &amp; C1462</f>
        <v>CF832287444.Delta|GIRR|GBP|15 year</v>
      </c>
    </row>
    <row r="1482" spans="3:7" hidden="1" outlineLevel="1" x14ac:dyDescent="0.25">
      <c r="C1482" s="21" t="s">
        <v>1141</v>
      </c>
      <c r="D1482" s="19">
        <f>SUMIFS(Sensitivities!$E$8:$E$1023,Sensitivities!$D$8:$D$1023,Delta_GIRR!$D$24,Sensitivities!$C$8:$C$1023,Delta_GIRR!G1482)</f>
        <v>0</v>
      </c>
      <c r="E1482" s="19"/>
      <c r="F1482" s="19"/>
      <c r="G1482" s="19" t="str">
        <f>C1482 &amp; ".Delta|GIRR|" &amp; C1089 &amp; "|" &amp; C1462</f>
        <v>CF505971413.Delta|GIRR|GBP|15 year</v>
      </c>
    </row>
    <row r="1483" spans="3:7" hidden="1" outlineLevel="1" x14ac:dyDescent="0.25">
      <c r="C1483" s="21" t="s">
        <v>24</v>
      </c>
      <c r="D1483" s="19">
        <f>SUMIFS(Sensitivities!$E$8:$E$1023,Sensitivities!$D$8:$D$1023,Delta_GIRR!$D$24,Sensitivities!$C$8:$C$1023,Delta_GIRR!G1483)</f>
        <v>0</v>
      </c>
      <c r="E1483" s="19"/>
      <c r="F1483" s="19"/>
      <c r="G1483" s="19" t="str">
        <f>C1483 &amp; ".Delta|GIRR|" &amp; C1089 &amp; "|" &amp; C1462</f>
        <v>CF670766805.Delta|GIRR|GBP|15 year</v>
      </c>
    </row>
    <row r="1484" spans="3:7" hidden="1" outlineLevel="1" x14ac:dyDescent="0.25">
      <c r="C1484" s="21" t="s">
        <v>25</v>
      </c>
      <c r="D1484" s="19">
        <f>SUMIFS(Sensitivities!$E$8:$E$1023,Sensitivities!$D$8:$D$1023,Delta_GIRR!$D$24,Sensitivities!$C$8:$C$1023,Delta_GIRR!G1484)</f>
        <v>0</v>
      </c>
      <c r="E1484" s="19"/>
      <c r="F1484" s="19"/>
      <c r="G1484" s="19" t="str">
        <f>C1484 &amp; ".Delta|GIRR|" &amp; C1089 &amp; "|" &amp; C1462</f>
        <v>CF558972956.Delta|GIRR|GBP|15 year</v>
      </c>
    </row>
    <row r="1485" spans="3:7" hidden="1" outlineLevel="1" x14ac:dyDescent="0.25">
      <c r="C1485" s="21" t="s">
        <v>26</v>
      </c>
      <c r="D1485" s="19">
        <f>SUMIFS(Sensitivities!$E$8:$E$1023,Sensitivities!$D$8:$D$1023,Delta_GIRR!$D$24,Sensitivities!$C$8:$C$1023,Delta_GIRR!G1485)</f>
        <v>0</v>
      </c>
      <c r="E1485" s="19"/>
      <c r="F1485" s="19"/>
      <c r="G1485" s="19" t="str">
        <f>C1485 &amp; ".Delta|GIRR|" &amp; C1089 &amp; "|" &amp; C1462</f>
        <v>CF994071627.Delta|GIRR|GBP|15 year</v>
      </c>
    </row>
    <row r="1486" spans="3:7" hidden="1" outlineLevel="1" x14ac:dyDescent="0.25">
      <c r="C1486" s="21" t="s">
        <v>27</v>
      </c>
      <c r="D1486" s="19">
        <f>SUMIFS(Sensitivities!$E$8:$E$1023,Sensitivities!$D$8:$D$1023,Delta_GIRR!$D$24,Sensitivities!$C$8:$C$1023,Delta_GIRR!G1486)</f>
        <v>0</v>
      </c>
      <c r="E1486" s="19"/>
      <c r="F1486" s="19"/>
      <c r="G1486" s="19" t="str">
        <f>C1486 &amp; ".Delta|GIRR|" &amp; C1089 &amp; "|" &amp; C1462</f>
        <v>CF546911893.Delta|GIRR|GBP|15 year</v>
      </c>
    </row>
    <row r="1487" spans="3:7" hidden="1" outlineLevel="1" x14ac:dyDescent="0.25">
      <c r="C1487" s="21" t="s">
        <v>28</v>
      </c>
      <c r="D1487" s="19">
        <f>SUMIFS(Sensitivities!$E$8:$E$1023,Sensitivities!$D$8:$D$1023,Delta_GIRR!$D$24,Sensitivities!$C$8:$C$1023,Delta_GIRR!G1487)</f>
        <v>0</v>
      </c>
      <c r="E1487" s="19"/>
      <c r="F1487" s="19"/>
      <c r="G1487" s="19" t="str">
        <f>C1487 &amp; ".Delta|GIRR|" &amp; C1089 &amp; "|" &amp; C1462</f>
        <v>CF798421943.Delta|GIRR|GBP|15 year</v>
      </c>
    </row>
    <row r="1488" spans="3:7" hidden="1" outlineLevel="1" x14ac:dyDescent="0.25">
      <c r="C1488" s="21" t="s">
        <v>29</v>
      </c>
      <c r="D1488" s="19">
        <f>SUMIFS(Sensitivities!$E$8:$E$1023,Sensitivities!$D$8:$D$1023,Delta_GIRR!$D$24,Sensitivities!$C$8:$C$1023,Delta_GIRR!G1488)</f>
        <v>0</v>
      </c>
      <c r="E1488" s="19"/>
      <c r="F1488" s="19"/>
      <c r="G1488" s="19" t="str">
        <f>C1488 &amp; ".Delta|GIRR|" &amp; C1089 &amp; "|" &amp; C1462</f>
        <v>SWN651253389.Delta|GIRR|GBP|15 year</v>
      </c>
    </row>
    <row r="1489" spans="3:7" hidden="1" outlineLevel="1" x14ac:dyDescent="0.25">
      <c r="C1489" s="21" t="s">
        <v>31</v>
      </c>
      <c r="D1489" s="19">
        <f>SUMIFS(Sensitivities!$E$8:$E$1023,Sensitivities!$D$8:$D$1023,Delta_GIRR!$D$24,Sensitivities!$C$8:$C$1023,Delta_GIRR!G1489)</f>
        <v>0</v>
      </c>
      <c r="E1489" s="19"/>
      <c r="F1489" s="19"/>
      <c r="G1489" s="19" t="str">
        <f>C1489 &amp; ".Delta|GIRR|" &amp; C1089 &amp; "|" &amp; C1462</f>
        <v>FXF690057364.Delta|GIRR|GBP|15 year</v>
      </c>
    </row>
    <row r="1490" spans="3:7" hidden="1" outlineLevel="1" x14ac:dyDescent="0.25">
      <c r="C1490" s="21" t="s">
        <v>1142</v>
      </c>
      <c r="D1490" s="19">
        <f>SUMIFS(Sensitivities!$E$8:$E$1023,Sensitivities!$D$8:$D$1023,Delta_GIRR!$D$24,Sensitivities!$C$8:$C$1023,Delta_GIRR!G1490)</f>
        <v>0</v>
      </c>
      <c r="E1490" s="19"/>
      <c r="F1490" s="19"/>
      <c r="G1490" s="19" t="str">
        <f>C1490 &amp; ".Delta|GIRR|" &amp; C1089 &amp; "|" &amp; C1462</f>
        <v>FXF276314354.Delta|GIRR|GBP|15 year</v>
      </c>
    </row>
    <row r="1491" spans="3:7" hidden="1" outlineLevel="1" x14ac:dyDescent="0.25">
      <c r="C1491" s="21" t="s">
        <v>33</v>
      </c>
      <c r="D1491" s="19">
        <f>SUMIFS(Sensitivities!$E$8:$E$1023,Sensitivities!$D$8:$D$1023,Delta_GIRR!$D$24,Sensitivities!$C$8:$C$1023,Delta_GIRR!G1491)</f>
        <v>0</v>
      </c>
      <c r="E1491" s="19"/>
      <c r="F1491" s="19"/>
      <c r="G1491" s="19" t="str">
        <f>C1491 &amp; ".Delta|GIRR|" &amp; C1089 &amp; "|" &amp; C1462</f>
        <v>FXF811380623.Delta|GIRR|GBP|15 year</v>
      </c>
    </row>
    <row r="1492" spans="3:7" hidden="1" outlineLevel="1" x14ac:dyDescent="0.25">
      <c r="C1492" s="21" t="s">
        <v>34</v>
      </c>
      <c r="D1492" s="19">
        <f>SUMIFS(Sensitivities!$E$8:$E$1023,Sensitivities!$D$8:$D$1023,Delta_GIRR!$D$24,Sensitivities!$C$8:$C$1023,Delta_GIRR!G1492)</f>
        <v>0</v>
      </c>
      <c r="E1492" s="19"/>
      <c r="F1492" s="19"/>
      <c r="G1492" s="19" t="str">
        <f>C1492 &amp; ".Delta|GIRR|" &amp; C1089 &amp; "|" &amp; C1462</f>
        <v>FXF313102980.Delta|GIRR|GBP|15 year</v>
      </c>
    </row>
    <row r="1493" spans="3:7" hidden="1" outlineLevel="1" x14ac:dyDescent="0.25">
      <c r="C1493" s="21" t="s">
        <v>35</v>
      </c>
      <c r="D1493" s="19">
        <f>SUMIFS(Sensitivities!$E$8:$E$1023,Sensitivities!$D$8:$D$1023,Delta_GIRR!$D$24,Sensitivities!$C$8:$C$1023,Delta_GIRR!G1493)</f>
        <v>0</v>
      </c>
      <c r="E1493" s="19"/>
      <c r="F1493" s="19"/>
      <c r="G1493" s="19" t="str">
        <f>C1493 &amp; ".Delta|GIRR|" &amp; C1089 &amp; "|" &amp; C1462</f>
        <v>FXF168255439.Delta|GIRR|GBP|15 year</v>
      </c>
    </row>
    <row r="1494" spans="3:7" hidden="1" outlineLevel="1" x14ac:dyDescent="0.25">
      <c r="C1494" s="21" t="s">
        <v>36</v>
      </c>
      <c r="D1494" s="19">
        <f>SUMIFS(Sensitivities!$E$8:$E$1023,Sensitivities!$D$8:$D$1023,Delta_GIRR!$D$24,Sensitivities!$C$8:$C$1023,Delta_GIRR!G1494)</f>
        <v>0</v>
      </c>
      <c r="E1494" s="19"/>
      <c r="F1494" s="19"/>
      <c r="G1494" s="19" t="str">
        <f>C1494 &amp; ".Delta|GIRR|" &amp; C1089 &amp; "|" &amp; C1462</f>
        <v>FXF177155290.Delta|GIRR|GBP|15 year</v>
      </c>
    </row>
    <row r="1495" spans="3:7" hidden="1" outlineLevel="1" x14ac:dyDescent="0.25">
      <c r="C1495" s="21" t="s">
        <v>37</v>
      </c>
      <c r="D1495" s="19">
        <f>SUMIFS(Sensitivities!$E$8:$E$1023,Sensitivities!$D$8:$D$1023,Delta_GIRR!$D$24,Sensitivities!$C$8:$C$1023,Delta_GIRR!G1495)</f>
        <v>0</v>
      </c>
      <c r="E1495" s="19"/>
      <c r="F1495" s="19"/>
      <c r="G1495" s="19" t="str">
        <f>C1495 &amp; ".Delta|GIRR|" &amp; C1089 &amp; "|" &amp; C1462</f>
        <v>FXF598460264.Delta|GIRR|GBP|15 year</v>
      </c>
    </row>
    <row r="1496" spans="3:7" hidden="1" outlineLevel="1" x14ac:dyDescent="0.25">
      <c r="C1496" s="21" t="s">
        <v>38</v>
      </c>
      <c r="D1496" s="19">
        <f>SUMIFS(Sensitivities!$E$8:$E$1023,Sensitivities!$D$8:$D$1023,Delta_GIRR!$D$24,Sensitivities!$C$8:$C$1023,Delta_GIRR!G1496)</f>
        <v>0</v>
      </c>
      <c r="E1496" s="19"/>
      <c r="F1496" s="19"/>
      <c r="G1496" s="19" t="str">
        <f>C1496 &amp; ".Delta|GIRR|" &amp; C1089 &amp; "|" &amp; C1462</f>
        <v>FXO271821100.Delta|GIRR|GBP|15 year</v>
      </c>
    </row>
    <row r="1497" spans="3:7" hidden="1" outlineLevel="1" x14ac:dyDescent="0.25">
      <c r="C1497" s="21" t="s">
        <v>40</v>
      </c>
      <c r="D1497" s="19">
        <f>SUMIFS(Sensitivities!$E$8:$E$1023,Sensitivities!$D$8:$D$1023,Delta_GIRR!$D$24,Sensitivities!$C$8:$C$1023,Delta_GIRR!G1497)</f>
        <v>0</v>
      </c>
      <c r="E1497" s="19"/>
      <c r="F1497" s="19"/>
      <c r="G1497" s="19" t="str">
        <f>C1497 &amp; ".Delta|GIRR|" &amp; C1089 &amp; "|" &amp; C1462</f>
        <v>FXO136170122.Delta|GIRR|GBP|15 year</v>
      </c>
    </row>
    <row r="1498" spans="3:7" hidden="1" outlineLevel="1" x14ac:dyDescent="0.25">
      <c r="C1498" s="21" t="s">
        <v>1139</v>
      </c>
      <c r="D1498" s="19">
        <f>SUMIFS(Sensitivities!$E$8:$E$1023,Sensitivities!$D$8:$D$1023,Delta_GIRR!$D$24,Sensitivities!$C$8:$C$1023,Delta_GIRR!G1498)</f>
        <v>0</v>
      </c>
      <c r="E1498" s="19"/>
      <c r="F1498" s="19"/>
      <c r="G1498" s="19" t="str">
        <f>C1498 &amp; ".Delta|GIRR|" &amp; C1089 &amp; "|" &amp; C1462</f>
        <v>FXO623149061.Delta|GIRR|GBP|15 year</v>
      </c>
    </row>
    <row r="1499" spans="3:7" hidden="1" outlineLevel="1" x14ac:dyDescent="0.25">
      <c r="C1499" s="21" t="s">
        <v>41</v>
      </c>
      <c r="D1499" s="19">
        <f>SUMIFS(Sensitivities!$E$8:$E$1023,Sensitivities!$D$8:$D$1023,Delta_GIRR!$D$24,Sensitivities!$C$8:$C$1023,Delta_GIRR!G1499)</f>
        <v>0</v>
      </c>
      <c r="E1499" s="19"/>
      <c r="F1499" s="19"/>
      <c r="G1499" s="19" t="str">
        <f>C1499 &amp; ".Delta|GIRR|" &amp; C1089 &amp; "|" &amp; C1462</f>
        <v>FXO676548755.Delta|GIRR|GBP|15 year</v>
      </c>
    </row>
    <row r="1500" spans="3:7" hidden="1" outlineLevel="1" x14ac:dyDescent="0.25">
      <c r="C1500" s="21" t="s">
        <v>42</v>
      </c>
      <c r="D1500" s="19">
        <f>SUMIFS(Sensitivities!$E$8:$E$1023,Sensitivities!$D$8:$D$1023,Delta_GIRR!$D$24,Sensitivities!$C$8:$C$1023,Delta_GIRR!G1500)</f>
        <v>0</v>
      </c>
      <c r="E1500" s="19"/>
      <c r="F1500" s="19"/>
      <c r="G1500" s="19" t="str">
        <f>C1500 &amp; ".Delta|GIRR|" &amp; C1089 &amp; "|" &amp; C1462</f>
        <v>FXO403688438.Delta|GIRR|GBP|15 year</v>
      </c>
    </row>
    <row r="1501" spans="3:7" hidden="1" outlineLevel="1" x14ac:dyDescent="0.25">
      <c r="C1501" s="21" t="s">
        <v>43</v>
      </c>
      <c r="D1501" s="19">
        <f>SUMIFS(Sensitivities!$E$8:$E$1023,Sensitivities!$D$8:$D$1023,Delta_GIRR!$D$24,Sensitivities!$C$8:$C$1023,Delta_GIRR!G1501)</f>
        <v>0</v>
      </c>
      <c r="E1501" s="19"/>
      <c r="F1501" s="19"/>
      <c r="G1501" s="19" t="str">
        <f>C1501 &amp; ".Delta|GIRR|" &amp; C1089 &amp; "|" &amp; C1462</f>
        <v>FXO302436425.Delta|GIRR|GBP|15 year</v>
      </c>
    </row>
    <row r="1502" spans="3:7" hidden="1" outlineLevel="1" x14ac:dyDescent="0.25">
      <c r="C1502" s="21" t="s">
        <v>44</v>
      </c>
      <c r="D1502" s="19">
        <f>SUMIFS(Sensitivities!$E$8:$E$1023,Sensitivities!$D$8:$D$1023,Delta_GIRR!$D$24,Sensitivities!$C$8:$C$1023,Delta_GIRR!G1502)</f>
        <v>0</v>
      </c>
      <c r="E1502" s="19"/>
      <c r="F1502" s="19"/>
      <c r="G1502" s="19" t="str">
        <f>C1502 &amp; ".Delta|GIRR|" &amp; C1089 &amp; "|" &amp; C1462</f>
        <v>FXO920656386.Delta|GIRR|GBP|15 year</v>
      </c>
    </row>
    <row r="1503" spans="3:7" hidden="1" outlineLevel="1" x14ac:dyDescent="0.25">
      <c r="C1503" s="21" t="s">
        <v>45</v>
      </c>
      <c r="D1503" s="19">
        <f>SUMIFS(Sensitivities!$E$8:$E$1023,Sensitivities!$D$8:$D$1023,Delta_GIRR!$D$24,Sensitivities!$C$8:$C$1023,Delta_GIRR!G1503)</f>
        <v>0</v>
      </c>
      <c r="E1503" s="19"/>
      <c r="F1503" s="19"/>
      <c r="G1503" s="19" t="str">
        <f>C1503 &amp; ".Delta|GIRR|" &amp; C1089 &amp; "|" &amp; C1462</f>
        <v>FXO931276392.Delta|GIRR|GBP|15 year</v>
      </c>
    </row>
    <row r="1504" spans="3:7" hidden="1" outlineLevel="1" x14ac:dyDescent="0.25">
      <c r="C1504" s="21" t="s">
        <v>46</v>
      </c>
      <c r="D1504" s="19">
        <f>SUMIFS(Sensitivities!$E$8:$E$1023,Sensitivities!$D$8:$D$1023,Delta_GIRR!$D$24,Sensitivities!$C$8:$C$1023,Delta_GIRR!G1504)</f>
        <v>0</v>
      </c>
      <c r="E1504" s="19"/>
      <c r="F1504" s="19"/>
      <c r="G1504" s="19" t="str">
        <f>C1504 &amp; ".Delta|GIRR|" &amp; C1089 &amp; "|" &amp; C1462</f>
        <v>PRDC295207601.Delta|GIRR|GBP|15 year</v>
      </c>
    </row>
    <row r="1505" spans="3:7" hidden="1" outlineLevel="1" x14ac:dyDescent="0.25">
      <c r="C1505" s="21" t="s">
        <v>48</v>
      </c>
      <c r="D1505" s="19">
        <f>SUMIFS(Sensitivities!$E$8:$E$1023,Sensitivities!$D$8:$D$1023,Delta_GIRR!$D$24,Sensitivities!$C$8:$C$1023,Delta_GIRR!G1505)</f>
        <v>0</v>
      </c>
      <c r="E1505" s="19"/>
      <c r="F1505" s="19"/>
      <c r="G1505" s="19" t="str">
        <f>C1505 &amp; ".Delta|GIRR|" &amp; C1089 &amp; "|" &amp; C1462</f>
        <v>PRDC172891670.Delta|GIRR|GBP|15 year</v>
      </c>
    </row>
    <row r="1506" spans="3:7" hidden="1" outlineLevel="1" x14ac:dyDescent="0.25">
      <c r="C1506" s="21" t="s">
        <v>49</v>
      </c>
      <c r="D1506" s="19">
        <f>SUMIFS(Sensitivities!$E$8:$E$1023,Sensitivities!$D$8:$D$1023,Delta_GIRR!$D$24,Sensitivities!$C$8:$C$1023,Delta_GIRR!G1506)</f>
        <v>0</v>
      </c>
      <c r="E1506" s="19"/>
      <c r="F1506" s="19"/>
      <c r="G1506" s="19" t="str">
        <f>C1506 &amp; ".Delta|GIRR|" &amp; C1089 &amp; "|" &amp; C1462</f>
        <v>PRDC666969162.Delta|GIRR|GBP|15 year</v>
      </c>
    </row>
    <row r="1507" spans="3:7" hidden="1" outlineLevel="1" x14ac:dyDescent="0.25">
      <c r="C1507" s="21" t="s">
        <v>50</v>
      </c>
      <c r="D1507" s="19">
        <f>SUMIFS(Sensitivities!$E$8:$E$1023,Sensitivities!$D$8:$D$1023,Delta_GIRR!$D$24,Sensitivities!$C$8:$C$1023,Delta_GIRR!G1507)</f>
        <v>0</v>
      </c>
      <c r="E1507" s="19"/>
      <c r="F1507" s="19"/>
      <c r="G1507" s="19" t="str">
        <f>C1507 &amp; ".Delta|GIRR|" &amp; C1089 &amp; "|" &amp; C1462</f>
        <v>PRDC591610726.Delta|GIRR|GBP|15 year</v>
      </c>
    </row>
    <row r="1508" spans="3:7" hidden="1" outlineLevel="1" x14ac:dyDescent="0.25">
      <c r="C1508" s="21" t="s">
        <v>51</v>
      </c>
      <c r="D1508" s="19">
        <f>SUMIFS(Sensitivities!$E$8:$E$1023,Sensitivities!$D$8:$D$1023,Delta_GIRR!$D$24,Sensitivities!$C$8:$C$1023,Delta_GIRR!G1508)</f>
        <v>0</v>
      </c>
      <c r="E1508" s="19"/>
      <c r="F1508" s="19"/>
      <c r="G1508" s="19" t="str">
        <f>C1508 &amp; ".Delta|GIRR|" &amp; C1089 &amp; "|" &amp; C1462</f>
        <v>PRDC213021841.Delta|GIRR|GBP|15 year</v>
      </c>
    </row>
    <row r="1509" spans="3:7" hidden="1" outlineLevel="1" x14ac:dyDescent="0.25">
      <c r="C1509" s="21" t="s">
        <v>52</v>
      </c>
      <c r="D1509" s="19">
        <f>SUMIFS(Sensitivities!$E$8:$E$1023,Sensitivities!$D$8:$D$1023,Delta_GIRR!$D$24,Sensitivities!$C$8:$C$1023,Delta_GIRR!G1509)</f>
        <v>0</v>
      </c>
      <c r="E1509" s="19"/>
      <c r="F1509" s="19"/>
      <c r="G1509" s="19" t="str">
        <f>C1509 &amp; ".Delta|GIRR|" &amp; C1089 &amp; "|" &amp; C1462</f>
        <v>RA211261264.Delta|GIRR|GBP|15 year</v>
      </c>
    </row>
    <row r="1510" spans="3:7" hidden="1" outlineLevel="1" x14ac:dyDescent="0.25">
      <c r="C1510" s="21" t="s">
        <v>54</v>
      </c>
      <c r="D1510" s="19">
        <f>SUMIFS(Sensitivities!$E$8:$E$1023,Sensitivities!$D$8:$D$1023,Delta_GIRR!$D$24,Sensitivities!$C$8:$C$1023,Delta_GIRR!G1510)</f>
        <v>0</v>
      </c>
      <c r="E1510" s="19"/>
      <c r="F1510" s="19"/>
      <c r="G1510" s="19" t="str">
        <f>C1510 &amp; ".Delta|GIRR|" &amp; C1089 &amp; "|" &amp; C1462</f>
        <v>RA511169792.Delta|GIRR|GBP|15 year</v>
      </c>
    </row>
    <row r="1511" spans="3:7" hidden="1" outlineLevel="1" x14ac:dyDescent="0.25">
      <c r="C1511" s="21" t="s">
        <v>1143</v>
      </c>
      <c r="D1511" s="19">
        <f>SUMIFS(Sensitivities!$E$8:$E$1023,Sensitivities!$D$8:$D$1023,Delta_GIRR!$D$24,Sensitivities!$C$8:$C$1023,Delta_GIRR!G1511)</f>
        <v>0</v>
      </c>
      <c r="E1511" s="19"/>
      <c r="F1511" s="19"/>
      <c r="G1511" s="19" t="str">
        <f>C1511 &amp; ".Delta|GIRR|" &amp; C1089 &amp; "|" &amp; C1462</f>
        <v>RA844378540.Delta|GIRR|GBP|15 year</v>
      </c>
    </row>
    <row r="1512" spans="3:7" hidden="1" outlineLevel="1" x14ac:dyDescent="0.25">
      <c r="C1512" s="21" t="s">
        <v>55</v>
      </c>
      <c r="D1512" s="19">
        <f>SUMIFS(Sensitivities!$E$8:$E$1023,Sensitivities!$D$8:$D$1023,Delta_GIRR!$D$24,Sensitivities!$C$8:$C$1023,Delta_GIRR!G1512)</f>
        <v>0</v>
      </c>
      <c r="E1512" s="19"/>
      <c r="F1512" s="19"/>
      <c r="G1512" s="19" t="str">
        <f>C1512 &amp; ".Delta|GIRR|" &amp; C1089 &amp; "|" &amp; C1462</f>
        <v>RA488554347.Delta|GIRR|GBP|15 year</v>
      </c>
    </row>
    <row r="1513" spans="3:7" hidden="1" outlineLevel="1" x14ac:dyDescent="0.25">
      <c r="C1513" s="21" t="s">
        <v>56</v>
      </c>
      <c r="D1513" s="19">
        <f>SUMIFS(Sensitivities!$E$8:$E$1023,Sensitivities!$D$8:$D$1023,Delta_GIRR!$D$24,Sensitivities!$C$8:$C$1023,Delta_GIRR!G1513)</f>
        <v>0</v>
      </c>
      <c r="E1513" s="19"/>
      <c r="F1513" s="19"/>
      <c r="G1513" s="19" t="str">
        <f>C1513 &amp; ".Delta|GIRR|" &amp; C1089 &amp; "|" &amp; C1462</f>
        <v>RA899728209.Delta|GIRR|GBP|15 year</v>
      </c>
    </row>
    <row r="1514" spans="3:7" hidden="1" outlineLevel="1" x14ac:dyDescent="0.25"/>
    <row r="1515" spans="3:7" collapsed="1" x14ac:dyDescent="0.25">
      <c r="C1515" s="106" t="s">
        <v>1136</v>
      </c>
      <c r="D1515" s="102">
        <f>SUM(D1517:D1566)</f>
        <v>-7.27595761418343E-10</v>
      </c>
      <c r="E1515" s="103">
        <f>VLOOKUP(C1515,$G$10:$H$19,2,FALSE)</f>
        <v>7.7781745930520221E-3</v>
      </c>
      <c r="F1515" s="105">
        <f>D1515*E1515</f>
        <v>-5.6593668654764961E-12</v>
      </c>
    </row>
    <row r="1516" spans="3:7" hidden="1" outlineLevel="1" x14ac:dyDescent="0.25">
      <c r="C1516" s="40" t="s">
        <v>1138</v>
      </c>
      <c r="D1516" s="101" t="s">
        <v>116</v>
      </c>
      <c r="E1516" s="101" t="s">
        <v>66</v>
      </c>
      <c r="F1516" s="101" t="s">
        <v>68</v>
      </c>
      <c r="G1516" s="39" t="s">
        <v>57</v>
      </c>
    </row>
    <row r="1517" spans="3:7" hidden="1" outlineLevel="1" x14ac:dyDescent="0.25">
      <c r="C1517" s="42" t="s">
        <v>3</v>
      </c>
      <c r="D1517" s="38">
        <f>SUMIFS(Sensitivities!$E$8:$E$1023,Sensitivities!$D$8:$D$1023,Delta_GIRR!$D$24,Sensitivities!$C$8:$C$1023,Delta_GIRR!G1517)</f>
        <v>0</v>
      </c>
      <c r="E1517" s="38"/>
      <c r="F1517" s="38"/>
      <c r="G1517" s="38" t="str">
        <f>C1517 &amp; ".Delta|GIRR|" &amp; C1089 &amp; "|" &amp; C1515</f>
        <v>FRA791220419.Delta|GIRR|GBP|20 year</v>
      </c>
    </row>
    <row r="1518" spans="3:7" hidden="1" outlineLevel="1" x14ac:dyDescent="0.25">
      <c r="C1518" s="21" t="s">
        <v>5</v>
      </c>
      <c r="D1518" s="19">
        <f>SUMIFS(Sensitivities!$E$8:$E$1023,Sensitivities!$D$8:$D$1023,Delta_GIRR!$D$24,Sensitivities!$C$8:$C$1023,Delta_GIRR!G1518)</f>
        <v>0</v>
      </c>
      <c r="E1518" s="19"/>
      <c r="F1518" s="19"/>
      <c r="G1518" s="19" t="str">
        <f>C1518 &amp; ".Delta|GIRR|" &amp; C1089 &amp; "|" &amp; C1515</f>
        <v>FRA983936126.Delta|GIRR|GBP|20 year</v>
      </c>
    </row>
    <row r="1519" spans="3:7" hidden="1" outlineLevel="1" x14ac:dyDescent="0.25">
      <c r="C1519" s="21" t="s">
        <v>6</v>
      </c>
      <c r="D1519" s="19">
        <f>SUMIFS(Sensitivities!$E$8:$E$1023,Sensitivities!$D$8:$D$1023,Delta_GIRR!$D$24,Sensitivities!$C$8:$C$1023,Delta_GIRR!G1519)</f>
        <v>0</v>
      </c>
      <c r="E1519" s="19"/>
      <c r="F1519" s="19"/>
      <c r="G1519" s="19" t="str">
        <f>C1519 &amp; ".Delta|GIRR|" &amp; C1089 &amp; "|" &amp; C1515</f>
        <v>FRA592133890.Delta|GIRR|GBP|20 year</v>
      </c>
    </row>
    <row r="1520" spans="3:7" hidden="1" outlineLevel="1" x14ac:dyDescent="0.25">
      <c r="C1520" s="21" t="s">
        <v>7</v>
      </c>
      <c r="D1520" s="19">
        <f>SUMIFS(Sensitivities!$E$8:$E$1023,Sensitivities!$D$8:$D$1023,Delta_GIRR!$D$24,Sensitivities!$C$8:$C$1023,Delta_GIRR!G1520)</f>
        <v>0</v>
      </c>
      <c r="E1520" s="19"/>
      <c r="F1520" s="19"/>
      <c r="G1520" s="19" t="str">
        <f>C1520 &amp; ".Delta|GIRR|" &amp; C1089 &amp; "|" &amp; C1515</f>
        <v>FRA554616290.Delta|GIRR|GBP|20 year</v>
      </c>
    </row>
    <row r="1521" spans="3:7" hidden="1" outlineLevel="1" x14ac:dyDescent="0.25">
      <c r="C1521" s="21" t="s">
        <v>8</v>
      </c>
      <c r="D1521" s="19">
        <f>SUMIFS(Sensitivities!$E$8:$E$1023,Sensitivities!$D$8:$D$1023,Delta_GIRR!$D$24,Sensitivities!$C$8:$C$1023,Delta_GIRR!G1521)</f>
        <v>0</v>
      </c>
      <c r="E1521" s="19"/>
      <c r="F1521" s="19"/>
      <c r="G1521" s="19" t="str">
        <f>C1521 &amp; ".Delta|GIRR|" &amp; C1089 &amp; "|" &amp; C1515</f>
        <v>FRA822851518.Delta|GIRR|GBP|20 year</v>
      </c>
    </row>
    <row r="1522" spans="3:7" hidden="1" outlineLevel="1" x14ac:dyDescent="0.25">
      <c r="C1522" s="21" t="s">
        <v>1140</v>
      </c>
      <c r="D1522" s="19">
        <f>SUMIFS(Sensitivities!$E$8:$E$1023,Sensitivities!$D$8:$D$1023,Delta_GIRR!$D$24,Sensitivities!$C$8:$C$1023,Delta_GIRR!G1522)</f>
        <v>0</v>
      </c>
      <c r="E1522" s="19"/>
      <c r="F1522" s="19"/>
      <c r="G1522" s="19" t="str">
        <f>C1522 &amp; ".Delta|GIRR|" &amp; C1089 &amp; "|" &amp; C1515</f>
        <v>FRA101797833.Delta|GIRR|GBP|20 year</v>
      </c>
    </row>
    <row r="1523" spans="3:7" hidden="1" outlineLevel="1" x14ac:dyDescent="0.25">
      <c r="C1523" s="21" t="s">
        <v>9</v>
      </c>
      <c r="D1523" s="19">
        <f>SUMIFS(Sensitivities!$E$8:$E$1023,Sensitivities!$D$8:$D$1023,Delta_GIRR!$D$24,Sensitivities!$C$8:$C$1023,Delta_GIRR!G1523)</f>
        <v>0</v>
      </c>
      <c r="E1523" s="19"/>
      <c r="F1523" s="19"/>
      <c r="G1523" s="19" t="str">
        <f>C1523 &amp; ".Delta|GIRR|" &amp; C1089 &amp; "|" &amp; C1515</f>
        <v>IRS190841856.Delta|GIRR|GBP|20 year</v>
      </c>
    </row>
    <row r="1524" spans="3:7" hidden="1" outlineLevel="1" x14ac:dyDescent="0.25">
      <c r="C1524" s="21" t="s">
        <v>11</v>
      </c>
      <c r="D1524" s="19">
        <f>SUMIFS(Sensitivities!$E$8:$E$1023,Sensitivities!$D$8:$D$1023,Delta_GIRR!$D$24,Sensitivities!$C$8:$C$1023,Delta_GIRR!G1524)</f>
        <v>0</v>
      </c>
      <c r="E1524" s="19"/>
      <c r="F1524" s="19"/>
      <c r="G1524" s="19" t="str">
        <f>C1524 &amp; ".Delta|GIRR|" &amp; C1089 &amp; "|" &amp; C1515</f>
        <v>IRS399330126.Delta|GIRR|GBP|20 year</v>
      </c>
    </row>
    <row r="1525" spans="3:7" hidden="1" outlineLevel="1" x14ac:dyDescent="0.25">
      <c r="C1525" s="21" t="s">
        <v>12</v>
      </c>
      <c r="D1525" s="19">
        <f>SUMIFS(Sensitivities!$E$8:$E$1023,Sensitivities!$D$8:$D$1023,Delta_GIRR!$D$24,Sensitivities!$C$8:$C$1023,Delta_GIRR!G1525)</f>
        <v>0</v>
      </c>
      <c r="E1525" s="19"/>
      <c r="F1525" s="19"/>
      <c r="G1525" s="19" t="str">
        <f>C1525 &amp; ".Delta|GIRR|" &amp; C1089 &amp; "|" &amp; C1515</f>
        <v>IRS233250637.Delta|GIRR|GBP|20 year</v>
      </c>
    </row>
    <row r="1526" spans="3:7" hidden="1" outlineLevel="1" x14ac:dyDescent="0.25">
      <c r="C1526" s="21" t="s">
        <v>13</v>
      </c>
      <c r="D1526" s="19">
        <f>SUMIFS(Sensitivities!$E$8:$E$1023,Sensitivities!$D$8:$D$1023,Delta_GIRR!$D$24,Sensitivities!$C$8:$C$1023,Delta_GIRR!G1526)</f>
        <v>0</v>
      </c>
      <c r="E1526" s="19"/>
      <c r="F1526" s="19"/>
      <c r="G1526" s="19" t="str">
        <f>C1526 &amp; ".Delta|GIRR|" &amp; C1089 &amp; "|" &amp; C1515</f>
        <v>CS768096133.Delta|GIRR|GBP|20 year</v>
      </c>
    </row>
    <row r="1527" spans="3:7" hidden="1" outlineLevel="1" x14ac:dyDescent="0.25">
      <c r="C1527" s="21" t="s">
        <v>15</v>
      </c>
      <c r="D1527" s="19">
        <f>SUMIFS(Sensitivities!$E$8:$E$1023,Sensitivities!$D$8:$D$1023,Delta_GIRR!$D$24,Sensitivities!$C$8:$C$1023,Delta_GIRR!G1527)</f>
        <v>-7.27595761418343E-10</v>
      </c>
      <c r="E1527" s="19"/>
      <c r="F1527" s="19"/>
      <c r="G1527" s="19" t="str">
        <f>C1527 &amp; ".Delta|GIRR|" &amp; C1089 &amp; "|" &amp; C1515</f>
        <v>CS561670611.Delta|GIRR|GBP|20 year</v>
      </c>
    </row>
    <row r="1528" spans="3:7" hidden="1" outlineLevel="1" x14ac:dyDescent="0.25">
      <c r="C1528" s="21" t="s">
        <v>16</v>
      </c>
      <c r="D1528" s="19">
        <f>SUMIFS(Sensitivities!$E$8:$E$1023,Sensitivities!$D$8:$D$1023,Delta_GIRR!$D$24,Sensitivities!$C$8:$C$1023,Delta_GIRR!G1528)</f>
        <v>0</v>
      </c>
      <c r="E1528" s="19"/>
      <c r="F1528" s="19"/>
      <c r="G1528" s="19" t="str">
        <f>C1528 &amp; ".Delta|GIRR|" &amp; C1089 &amp; "|" &amp; C1515</f>
        <v>CS931854092.Delta|GIRR|GBP|20 year</v>
      </c>
    </row>
    <row r="1529" spans="3:7" hidden="1" outlineLevel="1" x14ac:dyDescent="0.25">
      <c r="C1529" s="21" t="s">
        <v>17</v>
      </c>
      <c r="D1529" s="19">
        <f>SUMIFS(Sensitivities!$E$8:$E$1023,Sensitivities!$D$8:$D$1023,Delta_GIRR!$D$24,Sensitivities!$C$8:$C$1023,Delta_GIRR!G1529)</f>
        <v>0</v>
      </c>
      <c r="E1529" s="19"/>
      <c r="F1529" s="19"/>
      <c r="G1529" s="19" t="str">
        <f>C1529 &amp; ".Delta|GIRR|" &amp; C1089 &amp; "|" &amp; C1515</f>
        <v>IRS307262619.Delta|GIRR|GBP|20 year</v>
      </c>
    </row>
    <row r="1530" spans="3:7" hidden="1" outlineLevel="1" x14ac:dyDescent="0.25">
      <c r="C1530" s="21" t="s">
        <v>18</v>
      </c>
      <c r="D1530" s="19">
        <f>SUMIFS(Sensitivities!$E$8:$E$1023,Sensitivities!$D$8:$D$1023,Delta_GIRR!$D$24,Sensitivities!$C$8:$C$1023,Delta_GIRR!G1530)</f>
        <v>0</v>
      </c>
      <c r="E1530" s="19"/>
      <c r="F1530" s="19"/>
      <c r="G1530" s="19" t="str">
        <f>C1530 &amp; ".Delta|GIRR|" &amp; C1089 &amp; "|" &amp; C1515</f>
        <v>IRS686490893.Delta|GIRR|GBP|20 year</v>
      </c>
    </row>
    <row r="1531" spans="3:7" hidden="1" outlineLevel="1" x14ac:dyDescent="0.25">
      <c r="C1531" s="21" t="s">
        <v>19</v>
      </c>
      <c r="D1531" s="19">
        <f>SUMIFS(Sensitivities!$E$8:$E$1023,Sensitivities!$D$8:$D$1023,Delta_GIRR!$D$24,Sensitivities!$C$8:$C$1023,Delta_GIRR!G1531)</f>
        <v>0</v>
      </c>
      <c r="E1531" s="19"/>
      <c r="F1531" s="19"/>
      <c r="G1531" s="19" t="str">
        <f>C1531 &amp; ".Delta|GIRR|" &amp; C1089 &amp; "|" &amp; C1515</f>
        <v>IRS682313805.Delta|GIRR|GBP|20 year</v>
      </c>
    </row>
    <row r="1532" spans="3:7" hidden="1" outlineLevel="1" x14ac:dyDescent="0.25">
      <c r="C1532" s="21" t="s">
        <v>20</v>
      </c>
      <c r="D1532" s="19">
        <f>SUMIFS(Sensitivities!$E$8:$E$1023,Sensitivities!$D$8:$D$1023,Delta_GIRR!$D$24,Sensitivities!$C$8:$C$1023,Delta_GIRR!G1532)</f>
        <v>0</v>
      </c>
      <c r="E1532" s="19"/>
      <c r="F1532" s="19"/>
      <c r="G1532" s="19" t="str">
        <f>C1532 &amp; ".Delta|GIRR|" &amp; C1089 &amp; "|" &amp; C1515</f>
        <v>IRS545554400.Delta|GIRR|GBP|20 year</v>
      </c>
    </row>
    <row r="1533" spans="3:7" hidden="1" outlineLevel="1" x14ac:dyDescent="0.25">
      <c r="C1533" s="21" t="s">
        <v>21</v>
      </c>
      <c r="D1533" s="19">
        <f>SUMIFS(Sensitivities!$E$8:$E$1023,Sensitivities!$D$8:$D$1023,Delta_GIRR!$D$24,Sensitivities!$C$8:$C$1023,Delta_GIRR!G1533)</f>
        <v>0</v>
      </c>
      <c r="E1533" s="19"/>
      <c r="F1533" s="19"/>
      <c r="G1533" s="19" t="str">
        <f>C1533 &amp; ".Delta|GIRR|" &amp; C1089 &amp; "|" &amp; C1515</f>
        <v>CS821810096.Delta|GIRR|GBP|20 year</v>
      </c>
    </row>
    <row r="1534" spans="3:7" hidden="1" outlineLevel="1" x14ac:dyDescent="0.25">
      <c r="C1534" s="21" t="s">
        <v>22</v>
      </c>
      <c r="D1534" s="19">
        <f>SUMIFS(Sensitivities!$E$8:$E$1023,Sensitivities!$D$8:$D$1023,Delta_GIRR!$D$24,Sensitivities!$C$8:$C$1023,Delta_GIRR!G1534)</f>
        <v>0</v>
      </c>
      <c r="E1534" s="19"/>
      <c r="F1534" s="19"/>
      <c r="G1534" s="19" t="str">
        <f>C1534 &amp; ".Delta|GIRR|" &amp; C1089 &amp; "|" &amp; C1515</f>
        <v>CF832287444.Delta|GIRR|GBP|20 year</v>
      </c>
    </row>
    <row r="1535" spans="3:7" hidden="1" outlineLevel="1" x14ac:dyDescent="0.25">
      <c r="C1535" s="21" t="s">
        <v>1141</v>
      </c>
      <c r="D1535" s="19">
        <f>SUMIFS(Sensitivities!$E$8:$E$1023,Sensitivities!$D$8:$D$1023,Delta_GIRR!$D$24,Sensitivities!$C$8:$C$1023,Delta_GIRR!G1535)</f>
        <v>0</v>
      </c>
      <c r="E1535" s="19"/>
      <c r="F1535" s="19"/>
      <c r="G1535" s="19" t="str">
        <f>C1535 &amp; ".Delta|GIRR|" &amp; C1089 &amp; "|" &amp; C1515</f>
        <v>CF505971413.Delta|GIRR|GBP|20 year</v>
      </c>
    </row>
    <row r="1536" spans="3:7" hidden="1" outlineLevel="1" x14ac:dyDescent="0.25">
      <c r="C1536" s="21" t="s">
        <v>24</v>
      </c>
      <c r="D1536" s="19">
        <f>SUMIFS(Sensitivities!$E$8:$E$1023,Sensitivities!$D$8:$D$1023,Delta_GIRR!$D$24,Sensitivities!$C$8:$C$1023,Delta_GIRR!G1536)</f>
        <v>0</v>
      </c>
      <c r="E1536" s="19"/>
      <c r="F1536" s="19"/>
      <c r="G1536" s="19" t="str">
        <f>C1536 &amp; ".Delta|GIRR|" &amp; C1089 &amp; "|" &amp; C1515</f>
        <v>CF670766805.Delta|GIRR|GBP|20 year</v>
      </c>
    </row>
    <row r="1537" spans="3:7" hidden="1" outlineLevel="1" x14ac:dyDescent="0.25">
      <c r="C1537" s="21" t="s">
        <v>25</v>
      </c>
      <c r="D1537" s="19">
        <f>SUMIFS(Sensitivities!$E$8:$E$1023,Sensitivities!$D$8:$D$1023,Delta_GIRR!$D$24,Sensitivities!$C$8:$C$1023,Delta_GIRR!G1537)</f>
        <v>0</v>
      </c>
      <c r="E1537" s="19"/>
      <c r="F1537" s="19"/>
      <c r="G1537" s="19" t="str">
        <f>C1537 &amp; ".Delta|GIRR|" &amp; C1089 &amp; "|" &amp; C1515</f>
        <v>CF558972956.Delta|GIRR|GBP|20 year</v>
      </c>
    </row>
    <row r="1538" spans="3:7" hidden="1" outlineLevel="1" x14ac:dyDescent="0.25">
      <c r="C1538" s="21" t="s">
        <v>26</v>
      </c>
      <c r="D1538" s="19">
        <f>SUMIFS(Sensitivities!$E$8:$E$1023,Sensitivities!$D$8:$D$1023,Delta_GIRR!$D$24,Sensitivities!$C$8:$C$1023,Delta_GIRR!G1538)</f>
        <v>0</v>
      </c>
      <c r="E1538" s="19"/>
      <c r="F1538" s="19"/>
      <c r="G1538" s="19" t="str">
        <f>C1538 &amp; ".Delta|GIRR|" &amp; C1089 &amp; "|" &amp; C1515</f>
        <v>CF994071627.Delta|GIRR|GBP|20 year</v>
      </c>
    </row>
    <row r="1539" spans="3:7" hidden="1" outlineLevel="1" x14ac:dyDescent="0.25">
      <c r="C1539" s="21" t="s">
        <v>27</v>
      </c>
      <c r="D1539" s="19">
        <f>SUMIFS(Sensitivities!$E$8:$E$1023,Sensitivities!$D$8:$D$1023,Delta_GIRR!$D$24,Sensitivities!$C$8:$C$1023,Delta_GIRR!G1539)</f>
        <v>0</v>
      </c>
      <c r="E1539" s="19"/>
      <c r="F1539" s="19"/>
      <c r="G1539" s="19" t="str">
        <f>C1539 &amp; ".Delta|GIRR|" &amp; C1089 &amp; "|" &amp; C1515</f>
        <v>CF546911893.Delta|GIRR|GBP|20 year</v>
      </c>
    </row>
    <row r="1540" spans="3:7" hidden="1" outlineLevel="1" x14ac:dyDescent="0.25">
      <c r="C1540" s="21" t="s">
        <v>28</v>
      </c>
      <c r="D1540" s="19">
        <f>SUMIFS(Sensitivities!$E$8:$E$1023,Sensitivities!$D$8:$D$1023,Delta_GIRR!$D$24,Sensitivities!$C$8:$C$1023,Delta_GIRR!G1540)</f>
        <v>0</v>
      </c>
      <c r="E1540" s="19"/>
      <c r="F1540" s="19"/>
      <c r="G1540" s="19" t="str">
        <f>C1540 &amp; ".Delta|GIRR|" &amp; C1089 &amp; "|" &amp; C1515</f>
        <v>CF798421943.Delta|GIRR|GBP|20 year</v>
      </c>
    </row>
    <row r="1541" spans="3:7" hidden="1" outlineLevel="1" x14ac:dyDescent="0.25">
      <c r="C1541" s="21" t="s">
        <v>29</v>
      </c>
      <c r="D1541" s="19">
        <f>SUMIFS(Sensitivities!$E$8:$E$1023,Sensitivities!$D$8:$D$1023,Delta_GIRR!$D$24,Sensitivities!$C$8:$C$1023,Delta_GIRR!G1541)</f>
        <v>0</v>
      </c>
      <c r="E1541" s="19"/>
      <c r="F1541" s="19"/>
      <c r="G1541" s="19" t="str">
        <f>C1541 &amp; ".Delta|GIRR|" &amp; C1089 &amp; "|" &amp; C1515</f>
        <v>SWN651253389.Delta|GIRR|GBP|20 year</v>
      </c>
    </row>
    <row r="1542" spans="3:7" hidden="1" outlineLevel="1" x14ac:dyDescent="0.25">
      <c r="C1542" s="21" t="s">
        <v>31</v>
      </c>
      <c r="D1542" s="19">
        <f>SUMIFS(Sensitivities!$E$8:$E$1023,Sensitivities!$D$8:$D$1023,Delta_GIRR!$D$24,Sensitivities!$C$8:$C$1023,Delta_GIRR!G1542)</f>
        <v>0</v>
      </c>
      <c r="E1542" s="19"/>
      <c r="F1542" s="19"/>
      <c r="G1542" s="19" t="str">
        <f>C1542 &amp; ".Delta|GIRR|" &amp; C1089 &amp; "|" &amp; C1515</f>
        <v>FXF690057364.Delta|GIRR|GBP|20 year</v>
      </c>
    </row>
    <row r="1543" spans="3:7" hidden="1" outlineLevel="1" x14ac:dyDescent="0.25">
      <c r="C1543" s="21" t="s">
        <v>1142</v>
      </c>
      <c r="D1543" s="19">
        <f>SUMIFS(Sensitivities!$E$8:$E$1023,Sensitivities!$D$8:$D$1023,Delta_GIRR!$D$24,Sensitivities!$C$8:$C$1023,Delta_GIRR!G1543)</f>
        <v>0</v>
      </c>
      <c r="E1543" s="19"/>
      <c r="F1543" s="19"/>
      <c r="G1543" s="19" t="str">
        <f>C1543 &amp; ".Delta|GIRR|" &amp; C1089 &amp; "|" &amp; C1515</f>
        <v>FXF276314354.Delta|GIRR|GBP|20 year</v>
      </c>
    </row>
    <row r="1544" spans="3:7" hidden="1" outlineLevel="1" x14ac:dyDescent="0.25">
      <c r="C1544" s="21" t="s">
        <v>33</v>
      </c>
      <c r="D1544" s="19">
        <f>SUMIFS(Sensitivities!$E$8:$E$1023,Sensitivities!$D$8:$D$1023,Delta_GIRR!$D$24,Sensitivities!$C$8:$C$1023,Delta_GIRR!G1544)</f>
        <v>0</v>
      </c>
      <c r="E1544" s="19"/>
      <c r="F1544" s="19"/>
      <c r="G1544" s="19" t="str">
        <f>C1544 &amp; ".Delta|GIRR|" &amp; C1089 &amp; "|" &amp; C1515</f>
        <v>FXF811380623.Delta|GIRR|GBP|20 year</v>
      </c>
    </row>
    <row r="1545" spans="3:7" hidden="1" outlineLevel="1" x14ac:dyDescent="0.25">
      <c r="C1545" s="21" t="s">
        <v>34</v>
      </c>
      <c r="D1545" s="19">
        <f>SUMIFS(Sensitivities!$E$8:$E$1023,Sensitivities!$D$8:$D$1023,Delta_GIRR!$D$24,Sensitivities!$C$8:$C$1023,Delta_GIRR!G1545)</f>
        <v>0</v>
      </c>
      <c r="E1545" s="19"/>
      <c r="F1545" s="19"/>
      <c r="G1545" s="19" t="str">
        <f>C1545 &amp; ".Delta|GIRR|" &amp; C1089 &amp; "|" &amp; C1515</f>
        <v>FXF313102980.Delta|GIRR|GBP|20 year</v>
      </c>
    </row>
    <row r="1546" spans="3:7" hidden="1" outlineLevel="1" x14ac:dyDescent="0.25">
      <c r="C1546" s="21" t="s">
        <v>35</v>
      </c>
      <c r="D1546" s="19">
        <f>SUMIFS(Sensitivities!$E$8:$E$1023,Sensitivities!$D$8:$D$1023,Delta_GIRR!$D$24,Sensitivities!$C$8:$C$1023,Delta_GIRR!G1546)</f>
        <v>0</v>
      </c>
      <c r="E1546" s="19"/>
      <c r="F1546" s="19"/>
      <c r="G1546" s="19" t="str">
        <f>C1546 &amp; ".Delta|GIRR|" &amp; C1089 &amp; "|" &amp; C1515</f>
        <v>FXF168255439.Delta|GIRR|GBP|20 year</v>
      </c>
    </row>
    <row r="1547" spans="3:7" hidden="1" outlineLevel="1" x14ac:dyDescent="0.25">
      <c r="C1547" s="21" t="s">
        <v>36</v>
      </c>
      <c r="D1547" s="19">
        <f>SUMIFS(Sensitivities!$E$8:$E$1023,Sensitivities!$D$8:$D$1023,Delta_GIRR!$D$24,Sensitivities!$C$8:$C$1023,Delta_GIRR!G1547)</f>
        <v>0</v>
      </c>
      <c r="E1547" s="19"/>
      <c r="F1547" s="19"/>
      <c r="G1547" s="19" t="str">
        <f>C1547 &amp; ".Delta|GIRR|" &amp; C1089 &amp; "|" &amp; C1515</f>
        <v>FXF177155290.Delta|GIRR|GBP|20 year</v>
      </c>
    </row>
    <row r="1548" spans="3:7" hidden="1" outlineLevel="1" x14ac:dyDescent="0.25">
      <c r="C1548" s="21" t="s">
        <v>37</v>
      </c>
      <c r="D1548" s="19">
        <f>SUMIFS(Sensitivities!$E$8:$E$1023,Sensitivities!$D$8:$D$1023,Delta_GIRR!$D$24,Sensitivities!$C$8:$C$1023,Delta_GIRR!G1548)</f>
        <v>0</v>
      </c>
      <c r="E1548" s="19"/>
      <c r="F1548" s="19"/>
      <c r="G1548" s="19" t="str">
        <f>C1548 &amp; ".Delta|GIRR|" &amp; C1089 &amp; "|" &amp; C1515</f>
        <v>FXF598460264.Delta|GIRR|GBP|20 year</v>
      </c>
    </row>
    <row r="1549" spans="3:7" hidden="1" outlineLevel="1" x14ac:dyDescent="0.25">
      <c r="C1549" s="21" t="s">
        <v>38</v>
      </c>
      <c r="D1549" s="19">
        <f>SUMIFS(Sensitivities!$E$8:$E$1023,Sensitivities!$D$8:$D$1023,Delta_GIRR!$D$24,Sensitivities!$C$8:$C$1023,Delta_GIRR!G1549)</f>
        <v>0</v>
      </c>
      <c r="E1549" s="19"/>
      <c r="F1549" s="19"/>
      <c r="G1549" s="19" t="str">
        <f>C1549 &amp; ".Delta|GIRR|" &amp; C1089 &amp; "|" &amp; C1515</f>
        <v>FXO271821100.Delta|GIRR|GBP|20 year</v>
      </c>
    </row>
    <row r="1550" spans="3:7" hidden="1" outlineLevel="1" x14ac:dyDescent="0.25">
      <c r="C1550" s="21" t="s">
        <v>40</v>
      </c>
      <c r="D1550" s="19">
        <f>SUMIFS(Sensitivities!$E$8:$E$1023,Sensitivities!$D$8:$D$1023,Delta_GIRR!$D$24,Sensitivities!$C$8:$C$1023,Delta_GIRR!G1550)</f>
        <v>0</v>
      </c>
      <c r="E1550" s="19"/>
      <c r="F1550" s="19"/>
      <c r="G1550" s="19" t="str">
        <f>C1550 &amp; ".Delta|GIRR|" &amp; C1089 &amp; "|" &amp; C1515</f>
        <v>FXO136170122.Delta|GIRR|GBP|20 year</v>
      </c>
    </row>
    <row r="1551" spans="3:7" hidden="1" outlineLevel="1" x14ac:dyDescent="0.25">
      <c r="C1551" s="21" t="s">
        <v>1139</v>
      </c>
      <c r="D1551" s="19">
        <f>SUMIFS(Sensitivities!$E$8:$E$1023,Sensitivities!$D$8:$D$1023,Delta_GIRR!$D$24,Sensitivities!$C$8:$C$1023,Delta_GIRR!G1551)</f>
        <v>0</v>
      </c>
      <c r="E1551" s="19"/>
      <c r="F1551" s="19"/>
      <c r="G1551" s="19" t="str">
        <f>C1551 &amp; ".Delta|GIRR|" &amp; C1089 &amp; "|" &amp; C1515</f>
        <v>FXO623149061.Delta|GIRR|GBP|20 year</v>
      </c>
    </row>
    <row r="1552" spans="3:7" hidden="1" outlineLevel="1" x14ac:dyDescent="0.25">
      <c r="C1552" s="21" t="s">
        <v>41</v>
      </c>
      <c r="D1552" s="19">
        <f>SUMIFS(Sensitivities!$E$8:$E$1023,Sensitivities!$D$8:$D$1023,Delta_GIRR!$D$24,Sensitivities!$C$8:$C$1023,Delta_GIRR!G1552)</f>
        <v>0</v>
      </c>
      <c r="E1552" s="19"/>
      <c r="F1552" s="19"/>
      <c r="G1552" s="19" t="str">
        <f>C1552 &amp; ".Delta|GIRR|" &amp; C1089 &amp; "|" &amp; C1515</f>
        <v>FXO676548755.Delta|GIRR|GBP|20 year</v>
      </c>
    </row>
    <row r="1553" spans="3:7" hidden="1" outlineLevel="1" x14ac:dyDescent="0.25">
      <c r="C1553" s="21" t="s">
        <v>42</v>
      </c>
      <c r="D1553" s="19">
        <f>SUMIFS(Sensitivities!$E$8:$E$1023,Sensitivities!$D$8:$D$1023,Delta_GIRR!$D$24,Sensitivities!$C$8:$C$1023,Delta_GIRR!G1553)</f>
        <v>0</v>
      </c>
      <c r="E1553" s="19"/>
      <c r="F1553" s="19"/>
      <c r="G1553" s="19" t="str">
        <f>C1553 &amp; ".Delta|GIRR|" &amp; C1089 &amp; "|" &amp; C1515</f>
        <v>FXO403688438.Delta|GIRR|GBP|20 year</v>
      </c>
    </row>
    <row r="1554" spans="3:7" hidden="1" outlineLevel="1" x14ac:dyDescent="0.25">
      <c r="C1554" s="21" t="s">
        <v>43</v>
      </c>
      <c r="D1554" s="19">
        <f>SUMIFS(Sensitivities!$E$8:$E$1023,Sensitivities!$D$8:$D$1023,Delta_GIRR!$D$24,Sensitivities!$C$8:$C$1023,Delta_GIRR!G1554)</f>
        <v>0</v>
      </c>
      <c r="E1554" s="19"/>
      <c r="F1554" s="19"/>
      <c r="G1554" s="19" t="str">
        <f>C1554 &amp; ".Delta|GIRR|" &amp; C1089 &amp; "|" &amp; C1515</f>
        <v>FXO302436425.Delta|GIRR|GBP|20 year</v>
      </c>
    </row>
    <row r="1555" spans="3:7" hidden="1" outlineLevel="1" x14ac:dyDescent="0.25">
      <c r="C1555" s="21" t="s">
        <v>44</v>
      </c>
      <c r="D1555" s="19">
        <f>SUMIFS(Sensitivities!$E$8:$E$1023,Sensitivities!$D$8:$D$1023,Delta_GIRR!$D$24,Sensitivities!$C$8:$C$1023,Delta_GIRR!G1555)</f>
        <v>0</v>
      </c>
      <c r="E1555" s="19"/>
      <c r="F1555" s="19"/>
      <c r="G1555" s="19" t="str">
        <f>C1555 &amp; ".Delta|GIRR|" &amp; C1089 &amp; "|" &amp; C1515</f>
        <v>FXO920656386.Delta|GIRR|GBP|20 year</v>
      </c>
    </row>
    <row r="1556" spans="3:7" hidden="1" outlineLevel="1" x14ac:dyDescent="0.25">
      <c r="C1556" s="21" t="s">
        <v>45</v>
      </c>
      <c r="D1556" s="19">
        <f>SUMIFS(Sensitivities!$E$8:$E$1023,Sensitivities!$D$8:$D$1023,Delta_GIRR!$D$24,Sensitivities!$C$8:$C$1023,Delta_GIRR!G1556)</f>
        <v>0</v>
      </c>
      <c r="E1556" s="19"/>
      <c r="F1556" s="19"/>
      <c r="G1556" s="19" t="str">
        <f>C1556 &amp; ".Delta|GIRR|" &amp; C1089 &amp; "|" &amp; C1515</f>
        <v>FXO931276392.Delta|GIRR|GBP|20 year</v>
      </c>
    </row>
    <row r="1557" spans="3:7" hidden="1" outlineLevel="1" x14ac:dyDescent="0.25">
      <c r="C1557" s="21" t="s">
        <v>46</v>
      </c>
      <c r="D1557" s="19">
        <f>SUMIFS(Sensitivities!$E$8:$E$1023,Sensitivities!$D$8:$D$1023,Delta_GIRR!$D$24,Sensitivities!$C$8:$C$1023,Delta_GIRR!G1557)</f>
        <v>0</v>
      </c>
      <c r="E1557" s="19"/>
      <c r="F1557" s="19"/>
      <c r="G1557" s="19" t="str">
        <f>C1557 &amp; ".Delta|GIRR|" &amp; C1089 &amp; "|" &amp; C1515</f>
        <v>PRDC295207601.Delta|GIRR|GBP|20 year</v>
      </c>
    </row>
    <row r="1558" spans="3:7" hidden="1" outlineLevel="1" x14ac:dyDescent="0.25">
      <c r="C1558" s="21" t="s">
        <v>48</v>
      </c>
      <c r="D1558" s="19">
        <f>SUMIFS(Sensitivities!$E$8:$E$1023,Sensitivities!$D$8:$D$1023,Delta_GIRR!$D$24,Sensitivities!$C$8:$C$1023,Delta_GIRR!G1558)</f>
        <v>0</v>
      </c>
      <c r="E1558" s="19"/>
      <c r="F1558" s="19"/>
      <c r="G1558" s="19" t="str">
        <f>C1558 &amp; ".Delta|GIRR|" &amp; C1089 &amp; "|" &amp; C1515</f>
        <v>PRDC172891670.Delta|GIRR|GBP|20 year</v>
      </c>
    </row>
    <row r="1559" spans="3:7" hidden="1" outlineLevel="1" x14ac:dyDescent="0.25">
      <c r="C1559" s="21" t="s">
        <v>49</v>
      </c>
      <c r="D1559" s="19">
        <f>SUMIFS(Sensitivities!$E$8:$E$1023,Sensitivities!$D$8:$D$1023,Delta_GIRR!$D$24,Sensitivities!$C$8:$C$1023,Delta_GIRR!G1559)</f>
        <v>0</v>
      </c>
      <c r="E1559" s="19"/>
      <c r="F1559" s="19"/>
      <c r="G1559" s="19" t="str">
        <f>C1559 &amp; ".Delta|GIRR|" &amp; C1089 &amp; "|" &amp; C1515</f>
        <v>PRDC666969162.Delta|GIRR|GBP|20 year</v>
      </c>
    </row>
    <row r="1560" spans="3:7" hidden="1" outlineLevel="1" x14ac:dyDescent="0.25">
      <c r="C1560" s="21" t="s">
        <v>50</v>
      </c>
      <c r="D1560" s="19">
        <f>SUMIFS(Sensitivities!$E$8:$E$1023,Sensitivities!$D$8:$D$1023,Delta_GIRR!$D$24,Sensitivities!$C$8:$C$1023,Delta_GIRR!G1560)</f>
        <v>0</v>
      </c>
      <c r="E1560" s="19"/>
      <c r="F1560" s="19"/>
      <c r="G1560" s="19" t="str">
        <f>C1560 &amp; ".Delta|GIRR|" &amp; C1089 &amp; "|" &amp; C1515</f>
        <v>PRDC591610726.Delta|GIRR|GBP|20 year</v>
      </c>
    </row>
    <row r="1561" spans="3:7" hidden="1" outlineLevel="1" x14ac:dyDescent="0.25">
      <c r="C1561" s="21" t="s">
        <v>51</v>
      </c>
      <c r="D1561" s="19">
        <f>SUMIFS(Sensitivities!$E$8:$E$1023,Sensitivities!$D$8:$D$1023,Delta_GIRR!$D$24,Sensitivities!$C$8:$C$1023,Delta_GIRR!G1561)</f>
        <v>0</v>
      </c>
      <c r="E1561" s="19"/>
      <c r="F1561" s="19"/>
      <c r="G1561" s="19" t="str">
        <f>C1561 &amp; ".Delta|GIRR|" &amp; C1089 &amp; "|" &amp; C1515</f>
        <v>PRDC213021841.Delta|GIRR|GBP|20 year</v>
      </c>
    </row>
    <row r="1562" spans="3:7" hidden="1" outlineLevel="1" x14ac:dyDescent="0.25">
      <c r="C1562" s="21" t="s">
        <v>52</v>
      </c>
      <c r="D1562" s="19">
        <f>SUMIFS(Sensitivities!$E$8:$E$1023,Sensitivities!$D$8:$D$1023,Delta_GIRR!$D$24,Sensitivities!$C$8:$C$1023,Delta_GIRR!G1562)</f>
        <v>0</v>
      </c>
      <c r="E1562" s="19"/>
      <c r="F1562" s="19"/>
      <c r="G1562" s="19" t="str">
        <f>C1562 &amp; ".Delta|GIRR|" &amp; C1089 &amp; "|" &amp; C1515</f>
        <v>RA211261264.Delta|GIRR|GBP|20 year</v>
      </c>
    </row>
    <row r="1563" spans="3:7" hidden="1" outlineLevel="1" x14ac:dyDescent="0.25">
      <c r="C1563" s="21" t="s">
        <v>54</v>
      </c>
      <c r="D1563" s="19">
        <f>SUMIFS(Sensitivities!$E$8:$E$1023,Sensitivities!$D$8:$D$1023,Delta_GIRR!$D$24,Sensitivities!$C$8:$C$1023,Delta_GIRR!G1563)</f>
        <v>0</v>
      </c>
      <c r="E1563" s="19"/>
      <c r="F1563" s="19"/>
      <c r="G1563" s="19" t="str">
        <f>C1563 &amp; ".Delta|GIRR|" &amp; C1089 &amp; "|" &amp; C1515</f>
        <v>RA511169792.Delta|GIRR|GBP|20 year</v>
      </c>
    </row>
    <row r="1564" spans="3:7" hidden="1" outlineLevel="1" x14ac:dyDescent="0.25">
      <c r="C1564" s="21" t="s">
        <v>1143</v>
      </c>
      <c r="D1564" s="19">
        <f>SUMIFS(Sensitivities!$E$8:$E$1023,Sensitivities!$D$8:$D$1023,Delta_GIRR!$D$24,Sensitivities!$C$8:$C$1023,Delta_GIRR!G1564)</f>
        <v>0</v>
      </c>
      <c r="E1564" s="19"/>
      <c r="F1564" s="19"/>
      <c r="G1564" s="19" t="str">
        <f>C1564 &amp; ".Delta|GIRR|" &amp; C1089 &amp; "|" &amp; C1515</f>
        <v>RA844378540.Delta|GIRR|GBP|20 year</v>
      </c>
    </row>
    <row r="1565" spans="3:7" hidden="1" outlineLevel="1" x14ac:dyDescent="0.25">
      <c r="C1565" s="21" t="s">
        <v>55</v>
      </c>
      <c r="D1565" s="19">
        <f>SUMIFS(Sensitivities!$E$8:$E$1023,Sensitivities!$D$8:$D$1023,Delta_GIRR!$D$24,Sensitivities!$C$8:$C$1023,Delta_GIRR!G1565)</f>
        <v>0</v>
      </c>
      <c r="E1565" s="19"/>
      <c r="F1565" s="19"/>
      <c r="G1565" s="19" t="str">
        <f>C1565 &amp; ".Delta|GIRR|" &amp; C1089 &amp; "|" &amp; C1515</f>
        <v>RA488554347.Delta|GIRR|GBP|20 year</v>
      </c>
    </row>
    <row r="1566" spans="3:7" hidden="1" outlineLevel="1" x14ac:dyDescent="0.25">
      <c r="C1566" s="21" t="s">
        <v>56</v>
      </c>
      <c r="D1566" s="19">
        <f>SUMIFS(Sensitivities!$E$8:$E$1023,Sensitivities!$D$8:$D$1023,Delta_GIRR!$D$24,Sensitivities!$C$8:$C$1023,Delta_GIRR!G1566)</f>
        <v>0</v>
      </c>
      <c r="E1566" s="19"/>
      <c r="F1566" s="19"/>
      <c r="G1566" s="19" t="str">
        <f>C1566 &amp; ".Delta|GIRR|" &amp; C1089 &amp; "|" &amp; C1515</f>
        <v>RA899728209.Delta|GIRR|GBP|20 year</v>
      </c>
    </row>
    <row r="1567" spans="3:7" hidden="1" outlineLevel="1" x14ac:dyDescent="0.25"/>
    <row r="1568" spans="3:7" collapsed="1" x14ac:dyDescent="0.25">
      <c r="C1568" s="106" t="s">
        <v>1137</v>
      </c>
      <c r="D1568" s="102">
        <f>SUM(D1570:D1619)</f>
        <v>-7.27595761418343E-10</v>
      </c>
      <c r="E1568" s="103">
        <f>VLOOKUP(C1568,$G$10:$H$19,2,FALSE)</f>
        <v>7.7781745930520221E-3</v>
      </c>
      <c r="F1568" s="105">
        <f>D1568*E1568</f>
        <v>-5.6593668654764961E-12</v>
      </c>
    </row>
    <row r="1569" spans="3:7" hidden="1" outlineLevel="1" x14ac:dyDescent="0.25">
      <c r="C1569" s="40" t="s">
        <v>1138</v>
      </c>
      <c r="D1569" s="101" t="s">
        <v>116</v>
      </c>
      <c r="E1569" s="101" t="s">
        <v>66</v>
      </c>
      <c r="F1569" s="101" t="s">
        <v>68</v>
      </c>
      <c r="G1569" s="39" t="s">
        <v>57</v>
      </c>
    </row>
    <row r="1570" spans="3:7" hidden="1" outlineLevel="1" x14ac:dyDescent="0.25">
      <c r="C1570" s="42" t="s">
        <v>3</v>
      </c>
      <c r="D1570" s="38">
        <f>SUMIFS(Sensitivities!$E$8:$E$1023,Sensitivities!$D$8:$D$1023,Delta_GIRR!$D$24,Sensitivities!$C$8:$C$1023,Delta_GIRR!G1570)</f>
        <v>0</v>
      </c>
      <c r="E1570" s="38"/>
      <c r="F1570" s="38"/>
      <c r="G1570" s="38" t="str">
        <f>C1570 &amp; ".Delta|GIRR|" &amp; C1089 &amp; "|" &amp; C1568</f>
        <v>FRA791220419.Delta|GIRR|GBP|30 year</v>
      </c>
    </row>
    <row r="1571" spans="3:7" hidden="1" outlineLevel="1" x14ac:dyDescent="0.25">
      <c r="C1571" s="21" t="s">
        <v>5</v>
      </c>
      <c r="D1571" s="19">
        <f>SUMIFS(Sensitivities!$E$8:$E$1023,Sensitivities!$D$8:$D$1023,Delta_GIRR!$D$24,Sensitivities!$C$8:$C$1023,Delta_GIRR!G1571)</f>
        <v>0</v>
      </c>
      <c r="E1571" s="19"/>
      <c r="F1571" s="19"/>
      <c r="G1571" s="19" t="str">
        <f>C1571 &amp; ".Delta|GIRR|" &amp; C1089 &amp; "|" &amp; C1568</f>
        <v>FRA983936126.Delta|GIRR|GBP|30 year</v>
      </c>
    </row>
    <row r="1572" spans="3:7" hidden="1" outlineLevel="1" x14ac:dyDescent="0.25">
      <c r="C1572" s="21" t="s">
        <v>6</v>
      </c>
      <c r="D1572" s="19">
        <f>SUMIFS(Sensitivities!$E$8:$E$1023,Sensitivities!$D$8:$D$1023,Delta_GIRR!$D$24,Sensitivities!$C$8:$C$1023,Delta_GIRR!G1572)</f>
        <v>0</v>
      </c>
      <c r="E1572" s="19"/>
      <c r="F1572" s="19"/>
      <c r="G1572" s="19" t="str">
        <f>C1572 &amp; ".Delta|GIRR|" &amp; C1089 &amp; "|" &amp; C1568</f>
        <v>FRA592133890.Delta|GIRR|GBP|30 year</v>
      </c>
    </row>
    <row r="1573" spans="3:7" hidden="1" outlineLevel="1" x14ac:dyDescent="0.25">
      <c r="C1573" s="21" t="s">
        <v>7</v>
      </c>
      <c r="D1573" s="19">
        <f>SUMIFS(Sensitivities!$E$8:$E$1023,Sensitivities!$D$8:$D$1023,Delta_GIRR!$D$24,Sensitivities!$C$8:$C$1023,Delta_GIRR!G1573)</f>
        <v>0</v>
      </c>
      <c r="E1573" s="19"/>
      <c r="F1573" s="19"/>
      <c r="G1573" s="19" t="str">
        <f>C1573 &amp; ".Delta|GIRR|" &amp; C1089 &amp; "|" &amp; C1568</f>
        <v>FRA554616290.Delta|GIRR|GBP|30 year</v>
      </c>
    </row>
    <row r="1574" spans="3:7" hidden="1" outlineLevel="1" x14ac:dyDescent="0.25">
      <c r="C1574" s="21" t="s">
        <v>8</v>
      </c>
      <c r="D1574" s="19">
        <f>SUMIFS(Sensitivities!$E$8:$E$1023,Sensitivities!$D$8:$D$1023,Delta_GIRR!$D$24,Sensitivities!$C$8:$C$1023,Delta_GIRR!G1574)</f>
        <v>0</v>
      </c>
      <c r="E1574" s="19"/>
      <c r="F1574" s="19"/>
      <c r="G1574" s="19" t="str">
        <f>C1574 &amp; ".Delta|GIRR|" &amp; C1089 &amp; "|" &amp; C1568</f>
        <v>FRA822851518.Delta|GIRR|GBP|30 year</v>
      </c>
    </row>
    <row r="1575" spans="3:7" hidden="1" outlineLevel="1" x14ac:dyDescent="0.25">
      <c r="C1575" s="21" t="s">
        <v>1140</v>
      </c>
      <c r="D1575" s="19">
        <f>SUMIFS(Sensitivities!$E$8:$E$1023,Sensitivities!$D$8:$D$1023,Delta_GIRR!$D$24,Sensitivities!$C$8:$C$1023,Delta_GIRR!G1575)</f>
        <v>0</v>
      </c>
      <c r="E1575" s="19"/>
      <c r="F1575" s="19"/>
      <c r="G1575" s="19" t="str">
        <f>C1575 &amp; ".Delta|GIRR|" &amp; C1089 &amp; "|" &amp; C1568</f>
        <v>FRA101797833.Delta|GIRR|GBP|30 year</v>
      </c>
    </row>
    <row r="1576" spans="3:7" hidden="1" outlineLevel="1" x14ac:dyDescent="0.25">
      <c r="C1576" s="21" t="s">
        <v>9</v>
      </c>
      <c r="D1576" s="19">
        <f>SUMIFS(Sensitivities!$E$8:$E$1023,Sensitivities!$D$8:$D$1023,Delta_GIRR!$D$24,Sensitivities!$C$8:$C$1023,Delta_GIRR!G1576)</f>
        <v>0</v>
      </c>
      <c r="E1576" s="19"/>
      <c r="F1576" s="19"/>
      <c r="G1576" s="19" t="str">
        <f>C1576 &amp; ".Delta|GIRR|" &amp; C1089 &amp; "|" &amp; C1568</f>
        <v>IRS190841856.Delta|GIRR|GBP|30 year</v>
      </c>
    </row>
    <row r="1577" spans="3:7" hidden="1" outlineLevel="1" x14ac:dyDescent="0.25">
      <c r="C1577" s="21" t="s">
        <v>11</v>
      </c>
      <c r="D1577" s="19">
        <f>SUMIFS(Sensitivities!$E$8:$E$1023,Sensitivities!$D$8:$D$1023,Delta_GIRR!$D$24,Sensitivities!$C$8:$C$1023,Delta_GIRR!G1577)</f>
        <v>0</v>
      </c>
      <c r="E1577" s="19"/>
      <c r="F1577" s="19"/>
      <c r="G1577" s="19" t="str">
        <f>C1577 &amp; ".Delta|GIRR|" &amp; C1089 &amp; "|" &amp; C1568</f>
        <v>IRS399330126.Delta|GIRR|GBP|30 year</v>
      </c>
    </row>
    <row r="1578" spans="3:7" hidden="1" outlineLevel="1" x14ac:dyDescent="0.25">
      <c r="C1578" s="21" t="s">
        <v>12</v>
      </c>
      <c r="D1578" s="19">
        <f>SUMIFS(Sensitivities!$E$8:$E$1023,Sensitivities!$D$8:$D$1023,Delta_GIRR!$D$24,Sensitivities!$C$8:$C$1023,Delta_GIRR!G1578)</f>
        <v>0</v>
      </c>
      <c r="E1578" s="19"/>
      <c r="F1578" s="19"/>
      <c r="G1578" s="19" t="str">
        <f>C1578 &amp; ".Delta|GIRR|" &amp; C1089 &amp; "|" &amp; C1568</f>
        <v>IRS233250637.Delta|GIRR|GBP|30 year</v>
      </c>
    </row>
    <row r="1579" spans="3:7" hidden="1" outlineLevel="1" x14ac:dyDescent="0.25">
      <c r="C1579" s="21" t="s">
        <v>13</v>
      </c>
      <c r="D1579" s="19">
        <f>SUMIFS(Sensitivities!$E$8:$E$1023,Sensitivities!$D$8:$D$1023,Delta_GIRR!$D$24,Sensitivities!$C$8:$C$1023,Delta_GIRR!G1579)</f>
        <v>0</v>
      </c>
      <c r="E1579" s="19"/>
      <c r="F1579" s="19"/>
      <c r="G1579" s="19" t="str">
        <f>C1579 &amp; ".Delta|GIRR|" &amp; C1089 &amp; "|" &amp; C1568</f>
        <v>CS768096133.Delta|GIRR|GBP|30 year</v>
      </c>
    </row>
    <row r="1580" spans="3:7" hidden="1" outlineLevel="1" x14ac:dyDescent="0.25">
      <c r="C1580" s="21" t="s">
        <v>15</v>
      </c>
      <c r="D1580" s="19">
        <f>SUMIFS(Sensitivities!$E$8:$E$1023,Sensitivities!$D$8:$D$1023,Delta_GIRR!$D$24,Sensitivities!$C$8:$C$1023,Delta_GIRR!G1580)</f>
        <v>-7.27595761418343E-10</v>
      </c>
      <c r="E1580" s="19"/>
      <c r="F1580" s="19"/>
      <c r="G1580" s="19" t="str">
        <f>C1580 &amp; ".Delta|GIRR|" &amp; C1089 &amp; "|" &amp; C1568</f>
        <v>CS561670611.Delta|GIRR|GBP|30 year</v>
      </c>
    </row>
    <row r="1581" spans="3:7" hidden="1" outlineLevel="1" x14ac:dyDescent="0.25">
      <c r="C1581" s="21" t="s">
        <v>16</v>
      </c>
      <c r="D1581" s="19">
        <f>SUMIFS(Sensitivities!$E$8:$E$1023,Sensitivities!$D$8:$D$1023,Delta_GIRR!$D$24,Sensitivities!$C$8:$C$1023,Delta_GIRR!G1581)</f>
        <v>0</v>
      </c>
      <c r="E1581" s="19"/>
      <c r="F1581" s="19"/>
      <c r="G1581" s="19" t="str">
        <f>C1581 &amp; ".Delta|GIRR|" &amp; C1089 &amp; "|" &amp; C1568</f>
        <v>CS931854092.Delta|GIRR|GBP|30 year</v>
      </c>
    </row>
    <row r="1582" spans="3:7" hidden="1" outlineLevel="1" x14ac:dyDescent="0.25">
      <c r="C1582" s="21" t="s">
        <v>17</v>
      </c>
      <c r="D1582" s="19">
        <f>SUMIFS(Sensitivities!$E$8:$E$1023,Sensitivities!$D$8:$D$1023,Delta_GIRR!$D$24,Sensitivities!$C$8:$C$1023,Delta_GIRR!G1582)</f>
        <v>0</v>
      </c>
      <c r="E1582" s="19"/>
      <c r="F1582" s="19"/>
      <c r="G1582" s="19" t="str">
        <f>C1582 &amp; ".Delta|GIRR|" &amp; C1089 &amp; "|" &amp; C1568</f>
        <v>IRS307262619.Delta|GIRR|GBP|30 year</v>
      </c>
    </row>
    <row r="1583" spans="3:7" hidden="1" outlineLevel="1" x14ac:dyDescent="0.25">
      <c r="C1583" s="21" t="s">
        <v>18</v>
      </c>
      <c r="D1583" s="19">
        <f>SUMIFS(Sensitivities!$E$8:$E$1023,Sensitivities!$D$8:$D$1023,Delta_GIRR!$D$24,Sensitivities!$C$8:$C$1023,Delta_GIRR!G1583)</f>
        <v>0</v>
      </c>
      <c r="E1583" s="19"/>
      <c r="F1583" s="19"/>
      <c r="G1583" s="19" t="str">
        <f>C1583 &amp; ".Delta|GIRR|" &amp; C1089 &amp; "|" &amp; C1568</f>
        <v>IRS686490893.Delta|GIRR|GBP|30 year</v>
      </c>
    </row>
    <row r="1584" spans="3:7" hidden="1" outlineLevel="1" x14ac:dyDescent="0.25">
      <c r="C1584" s="21" t="s">
        <v>19</v>
      </c>
      <c r="D1584" s="19">
        <f>SUMIFS(Sensitivities!$E$8:$E$1023,Sensitivities!$D$8:$D$1023,Delta_GIRR!$D$24,Sensitivities!$C$8:$C$1023,Delta_GIRR!G1584)</f>
        <v>0</v>
      </c>
      <c r="E1584" s="19"/>
      <c r="F1584" s="19"/>
      <c r="G1584" s="19" t="str">
        <f>C1584 &amp; ".Delta|GIRR|" &amp; C1089 &amp; "|" &amp; C1568</f>
        <v>IRS682313805.Delta|GIRR|GBP|30 year</v>
      </c>
    </row>
    <row r="1585" spans="3:7" hidden="1" outlineLevel="1" x14ac:dyDescent="0.25">
      <c r="C1585" s="21" t="s">
        <v>20</v>
      </c>
      <c r="D1585" s="19">
        <f>SUMIFS(Sensitivities!$E$8:$E$1023,Sensitivities!$D$8:$D$1023,Delta_GIRR!$D$24,Sensitivities!$C$8:$C$1023,Delta_GIRR!G1585)</f>
        <v>0</v>
      </c>
      <c r="E1585" s="19"/>
      <c r="F1585" s="19"/>
      <c r="G1585" s="19" t="str">
        <f>C1585 &amp; ".Delta|GIRR|" &amp; C1089 &amp; "|" &amp; C1568</f>
        <v>IRS545554400.Delta|GIRR|GBP|30 year</v>
      </c>
    </row>
    <row r="1586" spans="3:7" hidden="1" outlineLevel="1" x14ac:dyDescent="0.25">
      <c r="C1586" s="21" t="s">
        <v>21</v>
      </c>
      <c r="D1586" s="19">
        <f>SUMIFS(Sensitivities!$E$8:$E$1023,Sensitivities!$D$8:$D$1023,Delta_GIRR!$D$24,Sensitivities!$C$8:$C$1023,Delta_GIRR!G1586)</f>
        <v>0</v>
      </c>
      <c r="E1586" s="19"/>
      <c r="F1586" s="19"/>
      <c r="G1586" s="19" t="str">
        <f>C1586 &amp; ".Delta|GIRR|" &amp; C1089 &amp; "|" &amp; C1568</f>
        <v>CS821810096.Delta|GIRR|GBP|30 year</v>
      </c>
    </row>
    <row r="1587" spans="3:7" hidden="1" outlineLevel="1" x14ac:dyDescent="0.25">
      <c r="C1587" s="21" t="s">
        <v>22</v>
      </c>
      <c r="D1587" s="19">
        <f>SUMIFS(Sensitivities!$E$8:$E$1023,Sensitivities!$D$8:$D$1023,Delta_GIRR!$D$24,Sensitivities!$C$8:$C$1023,Delta_GIRR!G1587)</f>
        <v>0</v>
      </c>
      <c r="E1587" s="19"/>
      <c r="F1587" s="19"/>
      <c r="G1587" s="19" t="str">
        <f>C1587 &amp; ".Delta|GIRR|" &amp; C1089 &amp; "|" &amp; C1568</f>
        <v>CF832287444.Delta|GIRR|GBP|30 year</v>
      </c>
    </row>
    <row r="1588" spans="3:7" hidden="1" outlineLevel="1" x14ac:dyDescent="0.25">
      <c r="C1588" s="21" t="s">
        <v>1141</v>
      </c>
      <c r="D1588" s="19">
        <f>SUMIFS(Sensitivities!$E$8:$E$1023,Sensitivities!$D$8:$D$1023,Delta_GIRR!$D$24,Sensitivities!$C$8:$C$1023,Delta_GIRR!G1588)</f>
        <v>0</v>
      </c>
      <c r="E1588" s="19"/>
      <c r="F1588" s="19"/>
      <c r="G1588" s="19" t="str">
        <f>C1588 &amp; ".Delta|GIRR|" &amp; C1089 &amp; "|" &amp; C1568</f>
        <v>CF505971413.Delta|GIRR|GBP|30 year</v>
      </c>
    </row>
    <row r="1589" spans="3:7" hidden="1" outlineLevel="1" x14ac:dyDescent="0.25">
      <c r="C1589" s="21" t="s">
        <v>24</v>
      </c>
      <c r="D1589" s="19">
        <f>SUMIFS(Sensitivities!$E$8:$E$1023,Sensitivities!$D$8:$D$1023,Delta_GIRR!$D$24,Sensitivities!$C$8:$C$1023,Delta_GIRR!G1589)</f>
        <v>0</v>
      </c>
      <c r="E1589" s="19"/>
      <c r="F1589" s="19"/>
      <c r="G1589" s="19" t="str">
        <f>C1589 &amp; ".Delta|GIRR|" &amp; C1089 &amp; "|" &amp; C1568</f>
        <v>CF670766805.Delta|GIRR|GBP|30 year</v>
      </c>
    </row>
    <row r="1590" spans="3:7" hidden="1" outlineLevel="1" x14ac:dyDescent="0.25">
      <c r="C1590" s="21" t="s">
        <v>25</v>
      </c>
      <c r="D1590" s="19">
        <f>SUMIFS(Sensitivities!$E$8:$E$1023,Sensitivities!$D$8:$D$1023,Delta_GIRR!$D$24,Sensitivities!$C$8:$C$1023,Delta_GIRR!G1590)</f>
        <v>0</v>
      </c>
      <c r="E1590" s="19"/>
      <c r="F1590" s="19"/>
      <c r="G1590" s="19" t="str">
        <f>C1590 &amp; ".Delta|GIRR|" &amp; C1089 &amp; "|" &amp; C1568</f>
        <v>CF558972956.Delta|GIRR|GBP|30 year</v>
      </c>
    </row>
    <row r="1591" spans="3:7" hidden="1" outlineLevel="1" x14ac:dyDescent="0.25">
      <c r="C1591" s="21" t="s">
        <v>26</v>
      </c>
      <c r="D1591" s="19">
        <f>SUMIFS(Sensitivities!$E$8:$E$1023,Sensitivities!$D$8:$D$1023,Delta_GIRR!$D$24,Sensitivities!$C$8:$C$1023,Delta_GIRR!G1591)</f>
        <v>0</v>
      </c>
      <c r="E1591" s="19"/>
      <c r="F1591" s="19"/>
      <c r="G1591" s="19" t="str">
        <f>C1591 &amp; ".Delta|GIRR|" &amp; C1089 &amp; "|" &amp; C1568</f>
        <v>CF994071627.Delta|GIRR|GBP|30 year</v>
      </c>
    </row>
    <row r="1592" spans="3:7" hidden="1" outlineLevel="1" x14ac:dyDescent="0.25">
      <c r="C1592" s="21" t="s">
        <v>27</v>
      </c>
      <c r="D1592" s="19">
        <f>SUMIFS(Sensitivities!$E$8:$E$1023,Sensitivities!$D$8:$D$1023,Delta_GIRR!$D$24,Sensitivities!$C$8:$C$1023,Delta_GIRR!G1592)</f>
        <v>0</v>
      </c>
      <c r="E1592" s="19"/>
      <c r="F1592" s="19"/>
      <c r="G1592" s="19" t="str">
        <f>C1592 &amp; ".Delta|GIRR|" &amp; C1089 &amp; "|" &amp; C1568</f>
        <v>CF546911893.Delta|GIRR|GBP|30 year</v>
      </c>
    </row>
    <row r="1593" spans="3:7" hidden="1" outlineLevel="1" x14ac:dyDescent="0.25">
      <c r="C1593" s="21" t="s">
        <v>28</v>
      </c>
      <c r="D1593" s="19">
        <f>SUMIFS(Sensitivities!$E$8:$E$1023,Sensitivities!$D$8:$D$1023,Delta_GIRR!$D$24,Sensitivities!$C$8:$C$1023,Delta_GIRR!G1593)</f>
        <v>0</v>
      </c>
      <c r="E1593" s="19"/>
      <c r="F1593" s="19"/>
      <c r="G1593" s="19" t="str">
        <f>C1593 &amp; ".Delta|GIRR|" &amp; C1089 &amp; "|" &amp; C1568</f>
        <v>CF798421943.Delta|GIRR|GBP|30 year</v>
      </c>
    </row>
    <row r="1594" spans="3:7" hidden="1" outlineLevel="1" x14ac:dyDescent="0.25">
      <c r="C1594" s="21" t="s">
        <v>29</v>
      </c>
      <c r="D1594" s="19">
        <f>SUMIFS(Sensitivities!$E$8:$E$1023,Sensitivities!$D$8:$D$1023,Delta_GIRR!$D$24,Sensitivities!$C$8:$C$1023,Delta_GIRR!G1594)</f>
        <v>0</v>
      </c>
      <c r="E1594" s="19"/>
      <c r="F1594" s="19"/>
      <c r="G1594" s="19" t="str">
        <f>C1594 &amp; ".Delta|GIRR|" &amp; C1089 &amp; "|" &amp; C1568</f>
        <v>SWN651253389.Delta|GIRR|GBP|30 year</v>
      </c>
    </row>
    <row r="1595" spans="3:7" hidden="1" outlineLevel="1" x14ac:dyDescent="0.25">
      <c r="C1595" s="21" t="s">
        <v>31</v>
      </c>
      <c r="D1595" s="19">
        <f>SUMIFS(Sensitivities!$E$8:$E$1023,Sensitivities!$D$8:$D$1023,Delta_GIRR!$D$24,Sensitivities!$C$8:$C$1023,Delta_GIRR!G1595)</f>
        <v>0</v>
      </c>
      <c r="E1595" s="19"/>
      <c r="F1595" s="19"/>
      <c r="G1595" s="19" t="str">
        <f>C1595 &amp; ".Delta|GIRR|" &amp; C1089 &amp; "|" &amp; C1568</f>
        <v>FXF690057364.Delta|GIRR|GBP|30 year</v>
      </c>
    </row>
    <row r="1596" spans="3:7" hidden="1" outlineLevel="1" x14ac:dyDescent="0.25">
      <c r="C1596" s="21" t="s">
        <v>1142</v>
      </c>
      <c r="D1596" s="19">
        <f>SUMIFS(Sensitivities!$E$8:$E$1023,Sensitivities!$D$8:$D$1023,Delta_GIRR!$D$24,Sensitivities!$C$8:$C$1023,Delta_GIRR!G1596)</f>
        <v>0</v>
      </c>
      <c r="E1596" s="19"/>
      <c r="F1596" s="19"/>
      <c r="G1596" s="19" t="str">
        <f>C1596 &amp; ".Delta|GIRR|" &amp; C1089 &amp; "|" &amp; C1568</f>
        <v>FXF276314354.Delta|GIRR|GBP|30 year</v>
      </c>
    </row>
    <row r="1597" spans="3:7" hidden="1" outlineLevel="1" x14ac:dyDescent="0.25">
      <c r="C1597" s="21" t="s">
        <v>33</v>
      </c>
      <c r="D1597" s="19">
        <f>SUMIFS(Sensitivities!$E$8:$E$1023,Sensitivities!$D$8:$D$1023,Delta_GIRR!$D$24,Sensitivities!$C$8:$C$1023,Delta_GIRR!G1597)</f>
        <v>0</v>
      </c>
      <c r="E1597" s="19"/>
      <c r="F1597" s="19"/>
      <c r="G1597" s="19" t="str">
        <f>C1597 &amp; ".Delta|GIRR|" &amp; C1089 &amp; "|" &amp; C1568</f>
        <v>FXF811380623.Delta|GIRR|GBP|30 year</v>
      </c>
    </row>
    <row r="1598" spans="3:7" hidden="1" outlineLevel="1" x14ac:dyDescent="0.25">
      <c r="C1598" s="21" t="s">
        <v>34</v>
      </c>
      <c r="D1598" s="19">
        <f>SUMIFS(Sensitivities!$E$8:$E$1023,Sensitivities!$D$8:$D$1023,Delta_GIRR!$D$24,Sensitivities!$C$8:$C$1023,Delta_GIRR!G1598)</f>
        <v>0</v>
      </c>
      <c r="E1598" s="19"/>
      <c r="F1598" s="19"/>
      <c r="G1598" s="19" t="str">
        <f>C1598 &amp; ".Delta|GIRR|" &amp; C1089 &amp; "|" &amp; C1568</f>
        <v>FXF313102980.Delta|GIRR|GBP|30 year</v>
      </c>
    </row>
    <row r="1599" spans="3:7" hidden="1" outlineLevel="1" x14ac:dyDescent="0.25">
      <c r="C1599" s="21" t="s">
        <v>35</v>
      </c>
      <c r="D1599" s="19">
        <f>SUMIFS(Sensitivities!$E$8:$E$1023,Sensitivities!$D$8:$D$1023,Delta_GIRR!$D$24,Sensitivities!$C$8:$C$1023,Delta_GIRR!G1599)</f>
        <v>0</v>
      </c>
      <c r="E1599" s="19"/>
      <c r="F1599" s="19"/>
      <c r="G1599" s="19" t="str">
        <f>C1599 &amp; ".Delta|GIRR|" &amp; C1089 &amp; "|" &amp; C1568</f>
        <v>FXF168255439.Delta|GIRR|GBP|30 year</v>
      </c>
    </row>
    <row r="1600" spans="3:7" hidden="1" outlineLevel="1" x14ac:dyDescent="0.25">
      <c r="C1600" s="21" t="s">
        <v>36</v>
      </c>
      <c r="D1600" s="19">
        <f>SUMIFS(Sensitivities!$E$8:$E$1023,Sensitivities!$D$8:$D$1023,Delta_GIRR!$D$24,Sensitivities!$C$8:$C$1023,Delta_GIRR!G1600)</f>
        <v>0</v>
      </c>
      <c r="E1600" s="19"/>
      <c r="F1600" s="19"/>
      <c r="G1600" s="19" t="str">
        <f>C1600 &amp; ".Delta|GIRR|" &amp; C1089 &amp; "|" &amp; C1568</f>
        <v>FXF177155290.Delta|GIRR|GBP|30 year</v>
      </c>
    </row>
    <row r="1601" spans="3:7" hidden="1" outlineLevel="1" x14ac:dyDescent="0.25">
      <c r="C1601" s="21" t="s">
        <v>37</v>
      </c>
      <c r="D1601" s="19">
        <f>SUMIFS(Sensitivities!$E$8:$E$1023,Sensitivities!$D$8:$D$1023,Delta_GIRR!$D$24,Sensitivities!$C$8:$C$1023,Delta_GIRR!G1601)</f>
        <v>0</v>
      </c>
      <c r="E1601" s="19"/>
      <c r="F1601" s="19"/>
      <c r="G1601" s="19" t="str">
        <f>C1601 &amp; ".Delta|GIRR|" &amp; C1089 &amp; "|" &amp; C1568</f>
        <v>FXF598460264.Delta|GIRR|GBP|30 year</v>
      </c>
    </row>
    <row r="1602" spans="3:7" hidden="1" outlineLevel="1" x14ac:dyDescent="0.25">
      <c r="C1602" s="21" t="s">
        <v>38</v>
      </c>
      <c r="D1602" s="19">
        <f>SUMIFS(Sensitivities!$E$8:$E$1023,Sensitivities!$D$8:$D$1023,Delta_GIRR!$D$24,Sensitivities!$C$8:$C$1023,Delta_GIRR!G1602)</f>
        <v>0</v>
      </c>
      <c r="E1602" s="19"/>
      <c r="F1602" s="19"/>
      <c r="G1602" s="19" t="str">
        <f>C1602 &amp; ".Delta|GIRR|" &amp; C1089 &amp; "|" &amp; C1568</f>
        <v>FXO271821100.Delta|GIRR|GBP|30 year</v>
      </c>
    </row>
    <row r="1603" spans="3:7" hidden="1" outlineLevel="1" x14ac:dyDescent="0.25">
      <c r="C1603" s="21" t="s">
        <v>40</v>
      </c>
      <c r="D1603" s="19">
        <f>SUMIFS(Sensitivities!$E$8:$E$1023,Sensitivities!$D$8:$D$1023,Delta_GIRR!$D$24,Sensitivities!$C$8:$C$1023,Delta_GIRR!G1603)</f>
        <v>0</v>
      </c>
      <c r="E1603" s="19"/>
      <c r="F1603" s="19"/>
      <c r="G1603" s="19" t="str">
        <f>C1603 &amp; ".Delta|GIRR|" &amp; C1089 &amp; "|" &amp; C1568</f>
        <v>FXO136170122.Delta|GIRR|GBP|30 year</v>
      </c>
    </row>
    <row r="1604" spans="3:7" hidden="1" outlineLevel="1" x14ac:dyDescent="0.25">
      <c r="C1604" s="21" t="s">
        <v>1139</v>
      </c>
      <c r="D1604" s="19">
        <f>SUMIFS(Sensitivities!$E$8:$E$1023,Sensitivities!$D$8:$D$1023,Delta_GIRR!$D$24,Sensitivities!$C$8:$C$1023,Delta_GIRR!G1604)</f>
        <v>0</v>
      </c>
      <c r="E1604" s="19"/>
      <c r="F1604" s="19"/>
      <c r="G1604" s="19" t="str">
        <f>C1604 &amp; ".Delta|GIRR|" &amp; C1089 &amp; "|" &amp; C1568</f>
        <v>FXO623149061.Delta|GIRR|GBP|30 year</v>
      </c>
    </row>
    <row r="1605" spans="3:7" hidden="1" outlineLevel="1" x14ac:dyDescent="0.25">
      <c r="C1605" s="21" t="s">
        <v>41</v>
      </c>
      <c r="D1605" s="19">
        <f>SUMIFS(Sensitivities!$E$8:$E$1023,Sensitivities!$D$8:$D$1023,Delta_GIRR!$D$24,Sensitivities!$C$8:$C$1023,Delta_GIRR!G1605)</f>
        <v>0</v>
      </c>
      <c r="E1605" s="19"/>
      <c r="F1605" s="19"/>
      <c r="G1605" s="19" t="str">
        <f>C1605 &amp; ".Delta|GIRR|" &amp; C1089 &amp; "|" &amp; C1568</f>
        <v>FXO676548755.Delta|GIRR|GBP|30 year</v>
      </c>
    </row>
    <row r="1606" spans="3:7" hidden="1" outlineLevel="1" x14ac:dyDescent="0.25">
      <c r="C1606" s="21" t="s">
        <v>42</v>
      </c>
      <c r="D1606" s="19">
        <f>SUMIFS(Sensitivities!$E$8:$E$1023,Sensitivities!$D$8:$D$1023,Delta_GIRR!$D$24,Sensitivities!$C$8:$C$1023,Delta_GIRR!G1606)</f>
        <v>0</v>
      </c>
      <c r="E1606" s="19"/>
      <c r="F1606" s="19"/>
      <c r="G1606" s="19" t="str">
        <f>C1606 &amp; ".Delta|GIRR|" &amp; C1089 &amp; "|" &amp; C1568</f>
        <v>FXO403688438.Delta|GIRR|GBP|30 year</v>
      </c>
    </row>
    <row r="1607" spans="3:7" hidden="1" outlineLevel="1" x14ac:dyDescent="0.25">
      <c r="C1607" s="21" t="s">
        <v>43</v>
      </c>
      <c r="D1607" s="19">
        <f>SUMIFS(Sensitivities!$E$8:$E$1023,Sensitivities!$D$8:$D$1023,Delta_GIRR!$D$24,Sensitivities!$C$8:$C$1023,Delta_GIRR!G1607)</f>
        <v>0</v>
      </c>
      <c r="E1607" s="19"/>
      <c r="F1607" s="19"/>
      <c r="G1607" s="19" t="str">
        <f>C1607 &amp; ".Delta|GIRR|" &amp; C1089 &amp; "|" &amp; C1568</f>
        <v>FXO302436425.Delta|GIRR|GBP|30 year</v>
      </c>
    </row>
    <row r="1608" spans="3:7" hidden="1" outlineLevel="1" x14ac:dyDescent="0.25">
      <c r="C1608" s="21" t="s">
        <v>44</v>
      </c>
      <c r="D1608" s="19">
        <f>SUMIFS(Sensitivities!$E$8:$E$1023,Sensitivities!$D$8:$D$1023,Delta_GIRR!$D$24,Sensitivities!$C$8:$C$1023,Delta_GIRR!G1608)</f>
        <v>0</v>
      </c>
      <c r="E1608" s="19"/>
      <c r="F1608" s="19"/>
      <c r="G1608" s="19" t="str">
        <f>C1608 &amp; ".Delta|GIRR|" &amp; C1089 &amp; "|" &amp; C1568</f>
        <v>FXO920656386.Delta|GIRR|GBP|30 year</v>
      </c>
    </row>
    <row r="1609" spans="3:7" hidden="1" outlineLevel="1" x14ac:dyDescent="0.25">
      <c r="C1609" s="21" t="s">
        <v>45</v>
      </c>
      <c r="D1609" s="19">
        <f>SUMIFS(Sensitivities!$E$8:$E$1023,Sensitivities!$D$8:$D$1023,Delta_GIRR!$D$24,Sensitivities!$C$8:$C$1023,Delta_GIRR!G1609)</f>
        <v>0</v>
      </c>
      <c r="E1609" s="19"/>
      <c r="F1609" s="19"/>
      <c r="G1609" s="19" t="str">
        <f>C1609 &amp; ".Delta|GIRR|" &amp; C1089 &amp; "|" &amp; C1568</f>
        <v>FXO931276392.Delta|GIRR|GBP|30 year</v>
      </c>
    </row>
    <row r="1610" spans="3:7" hidden="1" outlineLevel="1" x14ac:dyDescent="0.25">
      <c r="C1610" s="21" t="s">
        <v>46</v>
      </c>
      <c r="D1610" s="19">
        <f>SUMIFS(Sensitivities!$E$8:$E$1023,Sensitivities!$D$8:$D$1023,Delta_GIRR!$D$24,Sensitivities!$C$8:$C$1023,Delta_GIRR!G1610)</f>
        <v>0</v>
      </c>
      <c r="E1610" s="19"/>
      <c r="F1610" s="19"/>
      <c r="G1610" s="19" t="str">
        <f>C1610 &amp; ".Delta|GIRR|" &amp; C1089 &amp; "|" &amp; C1568</f>
        <v>PRDC295207601.Delta|GIRR|GBP|30 year</v>
      </c>
    </row>
    <row r="1611" spans="3:7" hidden="1" outlineLevel="1" x14ac:dyDescent="0.25">
      <c r="C1611" s="21" t="s">
        <v>48</v>
      </c>
      <c r="D1611" s="19">
        <f>SUMIFS(Sensitivities!$E$8:$E$1023,Sensitivities!$D$8:$D$1023,Delta_GIRR!$D$24,Sensitivities!$C$8:$C$1023,Delta_GIRR!G1611)</f>
        <v>0</v>
      </c>
      <c r="E1611" s="19"/>
      <c r="F1611" s="19"/>
      <c r="G1611" s="19" t="str">
        <f>C1611 &amp; ".Delta|GIRR|" &amp; C1089 &amp; "|" &amp; C1568</f>
        <v>PRDC172891670.Delta|GIRR|GBP|30 year</v>
      </c>
    </row>
    <row r="1612" spans="3:7" hidden="1" outlineLevel="1" x14ac:dyDescent="0.25">
      <c r="C1612" s="21" t="s">
        <v>49</v>
      </c>
      <c r="D1612" s="19">
        <f>SUMIFS(Sensitivities!$E$8:$E$1023,Sensitivities!$D$8:$D$1023,Delta_GIRR!$D$24,Sensitivities!$C$8:$C$1023,Delta_GIRR!G1612)</f>
        <v>0</v>
      </c>
      <c r="E1612" s="19"/>
      <c r="F1612" s="19"/>
      <c r="G1612" s="19" t="str">
        <f>C1612 &amp; ".Delta|GIRR|" &amp; C1089 &amp; "|" &amp; C1568</f>
        <v>PRDC666969162.Delta|GIRR|GBP|30 year</v>
      </c>
    </row>
    <row r="1613" spans="3:7" hidden="1" outlineLevel="1" x14ac:dyDescent="0.25">
      <c r="C1613" s="21" t="s">
        <v>50</v>
      </c>
      <c r="D1613" s="19">
        <f>SUMIFS(Sensitivities!$E$8:$E$1023,Sensitivities!$D$8:$D$1023,Delta_GIRR!$D$24,Sensitivities!$C$8:$C$1023,Delta_GIRR!G1613)</f>
        <v>0</v>
      </c>
      <c r="E1613" s="19"/>
      <c r="F1613" s="19"/>
      <c r="G1613" s="19" t="str">
        <f>C1613 &amp; ".Delta|GIRR|" &amp; C1089 &amp; "|" &amp; C1568</f>
        <v>PRDC591610726.Delta|GIRR|GBP|30 year</v>
      </c>
    </row>
    <row r="1614" spans="3:7" hidden="1" outlineLevel="1" x14ac:dyDescent="0.25">
      <c r="C1614" s="21" t="s">
        <v>51</v>
      </c>
      <c r="D1614" s="19">
        <f>SUMIFS(Sensitivities!$E$8:$E$1023,Sensitivities!$D$8:$D$1023,Delta_GIRR!$D$24,Sensitivities!$C$8:$C$1023,Delta_GIRR!G1614)</f>
        <v>0</v>
      </c>
      <c r="E1614" s="19"/>
      <c r="F1614" s="19"/>
      <c r="G1614" s="19" t="str">
        <f>C1614 &amp; ".Delta|GIRR|" &amp; C1089 &amp; "|" &amp; C1568</f>
        <v>PRDC213021841.Delta|GIRR|GBP|30 year</v>
      </c>
    </row>
    <row r="1615" spans="3:7" hidden="1" outlineLevel="1" x14ac:dyDescent="0.25">
      <c r="C1615" s="21" t="s">
        <v>52</v>
      </c>
      <c r="D1615" s="19">
        <f>SUMIFS(Sensitivities!$E$8:$E$1023,Sensitivities!$D$8:$D$1023,Delta_GIRR!$D$24,Sensitivities!$C$8:$C$1023,Delta_GIRR!G1615)</f>
        <v>0</v>
      </c>
      <c r="E1615" s="19"/>
      <c r="F1615" s="19"/>
      <c r="G1615" s="19" t="str">
        <f>C1615 &amp; ".Delta|GIRR|" &amp; C1089 &amp; "|" &amp; C1568</f>
        <v>RA211261264.Delta|GIRR|GBP|30 year</v>
      </c>
    </row>
    <row r="1616" spans="3:7" hidden="1" outlineLevel="1" x14ac:dyDescent="0.25">
      <c r="C1616" s="21" t="s">
        <v>54</v>
      </c>
      <c r="D1616" s="19">
        <f>SUMIFS(Sensitivities!$E$8:$E$1023,Sensitivities!$D$8:$D$1023,Delta_GIRR!$D$24,Sensitivities!$C$8:$C$1023,Delta_GIRR!G1616)</f>
        <v>0</v>
      </c>
      <c r="E1616" s="19"/>
      <c r="F1616" s="19"/>
      <c r="G1616" s="19" t="str">
        <f>C1616 &amp; ".Delta|GIRR|" &amp; C1089 &amp; "|" &amp; C1568</f>
        <v>RA511169792.Delta|GIRR|GBP|30 year</v>
      </c>
    </row>
    <row r="1617" spans="3:7" hidden="1" outlineLevel="1" x14ac:dyDescent="0.25">
      <c r="C1617" s="21" t="s">
        <v>1143</v>
      </c>
      <c r="D1617" s="19">
        <f>SUMIFS(Sensitivities!$E$8:$E$1023,Sensitivities!$D$8:$D$1023,Delta_GIRR!$D$24,Sensitivities!$C$8:$C$1023,Delta_GIRR!G1617)</f>
        <v>0</v>
      </c>
      <c r="E1617" s="19"/>
      <c r="F1617" s="19"/>
      <c r="G1617" s="19" t="str">
        <f>C1617 &amp; ".Delta|GIRR|" &amp; C1089 &amp; "|" &amp; C1568</f>
        <v>RA844378540.Delta|GIRR|GBP|30 year</v>
      </c>
    </row>
    <row r="1618" spans="3:7" hidden="1" outlineLevel="1" x14ac:dyDescent="0.25">
      <c r="C1618" s="21" t="s">
        <v>55</v>
      </c>
      <c r="D1618" s="19">
        <f>SUMIFS(Sensitivities!$E$8:$E$1023,Sensitivities!$D$8:$D$1023,Delta_GIRR!$D$24,Sensitivities!$C$8:$C$1023,Delta_GIRR!G1618)</f>
        <v>0</v>
      </c>
      <c r="E1618" s="19"/>
      <c r="F1618" s="19"/>
      <c r="G1618" s="19" t="str">
        <f>C1618 &amp; ".Delta|GIRR|" &amp; C1089 &amp; "|" &amp; C1568</f>
        <v>RA488554347.Delta|GIRR|GBP|30 year</v>
      </c>
    </row>
    <row r="1619" spans="3:7" hidden="1" outlineLevel="1" x14ac:dyDescent="0.25">
      <c r="C1619" s="21" t="s">
        <v>56</v>
      </c>
      <c r="D1619" s="19">
        <f>SUMIFS(Sensitivities!$E$8:$E$1023,Sensitivities!$D$8:$D$1023,Delta_GIRR!$D$24,Sensitivities!$C$8:$C$1023,Delta_GIRR!G1619)</f>
        <v>0</v>
      </c>
      <c r="E1619" s="19"/>
      <c r="F1619" s="19"/>
      <c r="G1619" s="19" t="str">
        <f>C1619 &amp; ".Delta|GIRR|" &amp; C1089 &amp; "|" &amp; C1568</f>
        <v>RA899728209.Delta|GIRR|GBP|30 year</v>
      </c>
    </row>
    <row r="1620" spans="3:7" hidden="1" outlineLevel="1" x14ac:dyDescent="0.25"/>
    <row r="1622" spans="3:7" x14ac:dyDescent="0.25">
      <c r="C1622" s="4" t="s">
        <v>84</v>
      </c>
      <c r="F1622" s="30">
        <f>F1624+F1677+F1730+F1783+F1836+F1889+F1942+F1995+F2048+F2101</f>
        <v>199.09362368473401</v>
      </c>
    </row>
    <row r="1623" spans="3:7" x14ac:dyDescent="0.25">
      <c r="C1623" s="40" t="s">
        <v>60</v>
      </c>
      <c r="D1623" s="74" t="s">
        <v>116</v>
      </c>
      <c r="E1623" s="74" t="s">
        <v>66</v>
      </c>
      <c r="F1623" s="104" t="s">
        <v>68</v>
      </c>
    </row>
    <row r="1624" spans="3:7" collapsed="1" x14ac:dyDescent="0.25">
      <c r="C1624" s="100" t="s">
        <v>1133</v>
      </c>
      <c r="D1624" s="102">
        <f>SUM(D1626:D1675)</f>
        <v>7522.9342213577647</v>
      </c>
      <c r="E1624" s="103">
        <f>VLOOKUP(C1624,$G$10:$H$19,2,FALSE)</f>
        <v>1.2020815280171309E-2</v>
      </c>
      <c r="F1624" s="105">
        <f>D1624*E1624</f>
        <v>90.431802639821058</v>
      </c>
    </row>
    <row r="1625" spans="3:7" hidden="1" outlineLevel="1" x14ac:dyDescent="0.25">
      <c r="C1625" s="40" t="s">
        <v>1138</v>
      </c>
      <c r="D1625" s="101" t="s">
        <v>116</v>
      </c>
      <c r="E1625" s="101" t="s">
        <v>66</v>
      </c>
      <c r="F1625" s="101" t="s">
        <v>68</v>
      </c>
      <c r="G1625" s="39" t="s">
        <v>57</v>
      </c>
    </row>
    <row r="1626" spans="3:7" hidden="1" outlineLevel="1" x14ac:dyDescent="0.25">
      <c r="C1626" s="42" t="s">
        <v>3</v>
      </c>
      <c r="D1626" s="38">
        <f>SUMIFS(Sensitivities!$E$8:$E$1023,Sensitivities!$D$8:$D$1023,Delta_GIRR!$D$24,Sensitivities!$C$8:$C$1023,Delta_GIRR!G1626)</f>
        <v>0</v>
      </c>
      <c r="E1626" s="38"/>
      <c r="F1626" s="38"/>
      <c r="G1626" s="38" t="str">
        <f>C1626 &amp; ".Delta|GIRR|" &amp; C1622 &amp; "|" &amp; C1624</f>
        <v>FRA791220419.Delta|GIRR|JPY|0.25 year</v>
      </c>
    </row>
    <row r="1627" spans="3:7" hidden="1" outlineLevel="1" x14ac:dyDescent="0.25">
      <c r="C1627" s="21" t="s">
        <v>5</v>
      </c>
      <c r="D1627" s="19">
        <f>SUMIFS(Sensitivities!$E$8:$E$1023,Sensitivities!$D$8:$D$1023,Delta_GIRR!$D$24,Sensitivities!$C$8:$C$1023,Delta_GIRR!G1627)</f>
        <v>0</v>
      </c>
      <c r="E1627" s="19"/>
      <c r="F1627" s="19"/>
      <c r="G1627" s="19" t="str">
        <f>C1627 &amp; ".Delta|GIRR|" &amp; C1622 &amp; "|" &amp; C1624</f>
        <v>FRA983936126.Delta|GIRR|JPY|0.25 year</v>
      </c>
    </row>
    <row r="1628" spans="3:7" hidden="1" outlineLevel="1" x14ac:dyDescent="0.25">
      <c r="C1628" s="21" t="s">
        <v>6</v>
      </c>
      <c r="D1628" s="19">
        <f>SUMIFS(Sensitivities!$E$8:$E$1023,Sensitivities!$D$8:$D$1023,Delta_GIRR!$D$24,Sensitivities!$C$8:$C$1023,Delta_GIRR!G1628)</f>
        <v>0</v>
      </c>
      <c r="E1628" s="19"/>
      <c r="F1628" s="19"/>
      <c r="G1628" s="19" t="str">
        <f>C1628 &amp; ".Delta|GIRR|" &amp; C1622 &amp; "|" &amp; C1624</f>
        <v>FRA592133890.Delta|GIRR|JPY|0.25 year</v>
      </c>
    </row>
    <row r="1629" spans="3:7" hidden="1" outlineLevel="1" x14ac:dyDescent="0.25">
      <c r="C1629" s="21" t="s">
        <v>7</v>
      </c>
      <c r="D1629" s="19">
        <f>SUMIFS(Sensitivities!$E$8:$E$1023,Sensitivities!$D$8:$D$1023,Delta_GIRR!$D$24,Sensitivities!$C$8:$C$1023,Delta_GIRR!G1629)</f>
        <v>0</v>
      </c>
      <c r="E1629" s="19"/>
      <c r="F1629" s="19"/>
      <c r="G1629" s="19" t="str">
        <f>C1629 &amp; ".Delta|GIRR|" &amp; C1622 &amp; "|" &amp; C1624</f>
        <v>FRA554616290.Delta|GIRR|JPY|0.25 year</v>
      </c>
    </row>
    <row r="1630" spans="3:7" hidden="1" outlineLevel="1" x14ac:dyDescent="0.25">
      <c r="C1630" s="21" t="s">
        <v>8</v>
      </c>
      <c r="D1630" s="19">
        <f>SUMIFS(Sensitivities!$E$8:$E$1023,Sensitivities!$D$8:$D$1023,Delta_GIRR!$D$24,Sensitivities!$C$8:$C$1023,Delta_GIRR!G1630)</f>
        <v>0</v>
      </c>
      <c r="E1630" s="19"/>
      <c r="F1630" s="19"/>
      <c r="G1630" s="19" t="str">
        <f>C1630 &amp; ".Delta|GIRR|" &amp; C1622 &amp; "|" &amp; C1624</f>
        <v>FRA822851518.Delta|GIRR|JPY|0.25 year</v>
      </c>
    </row>
    <row r="1631" spans="3:7" hidden="1" outlineLevel="1" x14ac:dyDescent="0.25">
      <c r="C1631" s="21" t="s">
        <v>1140</v>
      </c>
      <c r="D1631" s="19">
        <f>SUMIFS(Sensitivities!$E$8:$E$1023,Sensitivities!$D$8:$D$1023,Delta_GIRR!$D$24,Sensitivities!$C$8:$C$1023,Delta_GIRR!G1631)</f>
        <v>0</v>
      </c>
      <c r="E1631" s="19"/>
      <c r="F1631" s="19"/>
      <c r="G1631" s="19" t="str">
        <f>C1631 &amp; ".Delta|GIRR|" &amp; C1622 &amp; "|" &amp; C1624</f>
        <v>FRA101797833.Delta|GIRR|JPY|0.25 year</v>
      </c>
    </row>
    <row r="1632" spans="3:7" hidden="1" outlineLevel="1" x14ac:dyDescent="0.25">
      <c r="C1632" s="21" t="s">
        <v>9</v>
      </c>
      <c r="D1632" s="19">
        <f>SUMIFS(Sensitivities!$E$8:$E$1023,Sensitivities!$D$8:$D$1023,Delta_GIRR!$D$24,Sensitivities!$C$8:$C$1023,Delta_GIRR!G1632)</f>
        <v>0</v>
      </c>
      <c r="E1632" s="19"/>
      <c r="F1632" s="19"/>
      <c r="G1632" s="19" t="str">
        <f>C1632 &amp; ".Delta|GIRR|" &amp; C1622 &amp; "|" &amp; C1624</f>
        <v>IRS190841856.Delta|GIRR|JPY|0.25 year</v>
      </c>
    </row>
    <row r="1633" spans="3:7" hidden="1" outlineLevel="1" x14ac:dyDescent="0.25">
      <c r="C1633" s="21" t="s">
        <v>11</v>
      </c>
      <c r="D1633" s="19">
        <f>SUMIFS(Sensitivities!$E$8:$E$1023,Sensitivities!$D$8:$D$1023,Delta_GIRR!$D$24,Sensitivities!$C$8:$C$1023,Delta_GIRR!G1633)</f>
        <v>0</v>
      </c>
      <c r="E1633" s="19"/>
      <c r="F1633" s="19"/>
      <c r="G1633" s="19" t="str">
        <f>C1633 &amp; ".Delta|GIRR|" &amp; C1622 &amp; "|" &amp; C1624</f>
        <v>IRS399330126.Delta|GIRR|JPY|0.25 year</v>
      </c>
    </row>
    <row r="1634" spans="3:7" hidden="1" outlineLevel="1" x14ac:dyDescent="0.25">
      <c r="C1634" s="21" t="s">
        <v>12</v>
      </c>
      <c r="D1634" s="19">
        <f>SUMIFS(Sensitivities!$E$8:$E$1023,Sensitivities!$D$8:$D$1023,Delta_GIRR!$D$24,Sensitivities!$C$8:$C$1023,Delta_GIRR!G1634)</f>
        <v>0</v>
      </c>
      <c r="E1634" s="19"/>
      <c r="F1634" s="19"/>
      <c r="G1634" s="19" t="str">
        <f>C1634 &amp; ".Delta|GIRR|" &amp; C1622 &amp; "|" &amp; C1624</f>
        <v>IRS233250637.Delta|GIRR|JPY|0.25 year</v>
      </c>
    </row>
    <row r="1635" spans="3:7" hidden="1" outlineLevel="1" x14ac:dyDescent="0.25">
      <c r="C1635" s="21" t="s">
        <v>13</v>
      </c>
      <c r="D1635" s="19">
        <f>SUMIFS(Sensitivities!$E$8:$E$1023,Sensitivities!$D$8:$D$1023,Delta_GIRR!$D$24,Sensitivities!$C$8:$C$1023,Delta_GIRR!G1635)</f>
        <v>0</v>
      </c>
      <c r="E1635" s="19"/>
      <c r="F1635" s="19"/>
      <c r="G1635" s="19" t="str">
        <f>C1635 &amp; ".Delta|GIRR|" &amp; C1622 &amp; "|" &amp; C1624</f>
        <v>CS768096133.Delta|GIRR|JPY|0.25 year</v>
      </c>
    </row>
    <row r="1636" spans="3:7" hidden="1" outlineLevel="1" x14ac:dyDescent="0.25">
      <c r="C1636" s="21" t="s">
        <v>15</v>
      </c>
      <c r="D1636" s="19">
        <f>SUMIFS(Sensitivities!$E$8:$E$1023,Sensitivities!$D$8:$D$1023,Delta_GIRR!$D$24,Sensitivities!$C$8:$C$1023,Delta_GIRR!G1636)</f>
        <v>0</v>
      </c>
      <c r="E1636" s="19"/>
      <c r="F1636" s="19"/>
      <c r="G1636" s="19" t="str">
        <f>C1636 &amp; ".Delta|GIRR|" &amp; C1622 &amp; "|" &amp; C1624</f>
        <v>CS561670611.Delta|GIRR|JPY|0.25 year</v>
      </c>
    </row>
    <row r="1637" spans="3:7" hidden="1" outlineLevel="1" x14ac:dyDescent="0.25">
      <c r="C1637" s="21" t="s">
        <v>16</v>
      </c>
      <c r="D1637" s="19">
        <f>SUMIFS(Sensitivities!$E$8:$E$1023,Sensitivities!$D$8:$D$1023,Delta_GIRR!$D$24,Sensitivities!$C$8:$C$1023,Delta_GIRR!G1637)</f>
        <v>0</v>
      </c>
      <c r="E1637" s="19"/>
      <c r="F1637" s="19"/>
      <c r="G1637" s="19" t="str">
        <f>C1637 &amp; ".Delta|GIRR|" &amp; C1622 &amp; "|" &amp; C1624</f>
        <v>CS931854092.Delta|GIRR|JPY|0.25 year</v>
      </c>
    </row>
    <row r="1638" spans="3:7" hidden="1" outlineLevel="1" x14ac:dyDescent="0.25">
      <c r="C1638" s="21" t="s">
        <v>17</v>
      </c>
      <c r="D1638" s="19">
        <f>SUMIFS(Sensitivities!$E$8:$E$1023,Sensitivities!$D$8:$D$1023,Delta_GIRR!$D$24,Sensitivities!$C$8:$C$1023,Delta_GIRR!G1638)</f>
        <v>0</v>
      </c>
      <c r="E1638" s="19"/>
      <c r="F1638" s="19"/>
      <c r="G1638" s="19" t="str">
        <f>C1638 &amp; ".Delta|GIRR|" &amp; C1622 &amp; "|" &amp; C1624</f>
        <v>IRS307262619.Delta|GIRR|JPY|0.25 year</v>
      </c>
    </row>
    <row r="1639" spans="3:7" hidden="1" outlineLevel="1" x14ac:dyDescent="0.25">
      <c r="C1639" s="21" t="s">
        <v>18</v>
      </c>
      <c r="D1639" s="19">
        <f>SUMIFS(Sensitivities!$E$8:$E$1023,Sensitivities!$D$8:$D$1023,Delta_GIRR!$D$24,Sensitivities!$C$8:$C$1023,Delta_GIRR!G1639)</f>
        <v>0</v>
      </c>
      <c r="E1639" s="19"/>
      <c r="F1639" s="19"/>
      <c r="G1639" s="19" t="str">
        <f>C1639 &amp; ".Delta|GIRR|" &amp; C1622 &amp; "|" &amp; C1624</f>
        <v>IRS686490893.Delta|GIRR|JPY|0.25 year</v>
      </c>
    </row>
    <row r="1640" spans="3:7" hidden="1" outlineLevel="1" x14ac:dyDescent="0.25">
      <c r="C1640" s="21" t="s">
        <v>19</v>
      </c>
      <c r="D1640" s="19">
        <f>SUMIFS(Sensitivities!$E$8:$E$1023,Sensitivities!$D$8:$D$1023,Delta_GIRR!$D$24,Sensitivities!$C$8:$C$1023,Delta_GIRR!G1640)</f>
        <v>0</v>
      </c>
      <c r="E1640" s="19"/>
      <c r="F1640" s="19"/>
      <c r="G1640" s="19" t="str">
        <f>C1640 &amp; ".Delta|GIRR|" &amp; C1622 &amp; "|" &amp; C1624</f>
        <v>IRS682313805.Delta|GIRR|JPY|0.25 year</v>
      </c>
    </row>
    <row r="1641" spans="3:7" hidden="1" outlineLevel="1" x14ac:dyDescent="0.25">
      <c r="C1641" s="21" t="s">
        <v>20</v>
      </c>
      <c r="D1641" s="19">
        <f>SUMIFS(Sensitivities!$E$8:$E$1023,Sensitivities!$D$8:$D$1023,Delta_GIRR!$D$24,Sensitivities!$C$8:$C$1023,Delta_GIRR!G1641)</f>
        <v>0</v>
      </c>
      <c r="E1641" s="19"/>
      <c r="F1641" s="19"/>
      <c r="G1641" s="19" t="str">
        <f>C1641 &amp; ".Delta|GIRR|" &amp; C1622 &amp; "|" &amp; C1624</f>
        <v>IRS545554400.Delta|GIRR|JPY|0.25 year</v>
      </c>
    </row>
    <row r="1642" spans="3:7" hidden="1" outlineLevel="1" x14ac:dyDescent="0.25">
      <c r="C1642" s="21" t="s">
        <v>21</v>
      </c>
      <c r="D1642" s="19">
        <f>SUMIFS(Sensitivities!$E$8:$E$1023,Sensitivities!$D$8:$D$1023,Delta_GIRR!$D$24,Sensitivities!$C$8:$C$1023,Delta_GIRR!G1642)</f>
        <v>0</v>
      </c>
      <c r="E1642" s="19"/>
      <c r="F1642" s="19"/>
      <c r="G1642" s="19" t="str">
        <f>C1642 &amp; ".Delta|GIRR|" &amp; C1622 &amp; "|" &amp; C1624</f>
        <v>CS821810096.Delta|GIRR|JPY|0.25 year</v>
      </c>
    </row>
    <row r="1643" spans="3:7" hidden="1" outlineLevel="1" x14ac:dyDescent="0.25">
      <c r="C1643" s="21" t="s">
        <v>22</v>
      </c>
      <c r="D1643" s="19">
        <f>SUMIFS(Sensitivities!$E$8:$E$1023,Sensitivities!$D$8:$D$1023,Delta_GIRR!$D$24,Sensitivities!$C$8:$C$1023,Delta_GIRR!G1643)</f>
        <v>0</v>
      </c>
      <c r="E1643" s="19"/>
      <c r="F1643" s="19"/>
      <c r="G1643" s="19" t="str">
        <f>C1643 &amp; ".Delta|GIRR|" &amp; C1622 &amp; "|" &amp; C1624</f>
        <v>CF832287444.Delta|GIRR|JPY|0.25 year</v>
      </c>
    </row>
    <row r="1644" spans="3:7" hidden="1" outlineLevel="1" x14ac:dyDescent="0.25">
      <c r="C1644" s="21" t="s">
        <v>1141</v>
      </c>
      <c r="D1644" s="19">
        <f>SUMIFS(Sensitivities!$E$8:$E$1023,Sensitivities!$D$8:$D$1023,Delta_GIRR!$D$24,Sensitivities!$C$8:$C$1023,Delta_GIRR!G1644)</f>
        <v>0</v>
      </c>
      <c r="E1644" s="19"/>
      <c r="F1644" s="19"/>
      <c r="G1644" s="19" t="str">
        <f>C1644 &amp; ".Delta|GIRR|" &amp; C1622 &amp; "|" &amp; C1624</f>
        <v>CF505971413.Delta|GIRR|JPY|0.25 year</v>
      </c>
    </row>
    <row r="1645" spans="3:7" hidden="1" outlineLevel="1" x14ac:dyDescent="0.25">
      <c r="C1645" s="21" t="s">
        <v>24</v>
      </c>
      <c r="D1645" s="19">
        <f>SUMIFS(Sensitivities!$E$8:$E$1023,Sensitivities!$D$8:$D$1023,Delta_GIRR!$D$24,Sensitivities!$C$8:$C$1023,Delta_GIRR!G1645)</f>
        <v>0</v>
      </c>
      <c r="E1645" s="19"/>
      <c r="F1645" s="19"/>
      <c r="G1645" s="19" t="str">
        <f>C1645 &amp; ".Delta|GIRR|" &amp; C1622 &amp; "|" &amp; C1624</f>
        <v>CF670766805.Delta|GIRR|JPY|0.25 year</v>
      </c>
    </row>
    <row r="1646" spans="3:7" hidden="1" outlineLevel="1" x14ac:dyDescent="0.25">
      <c r="C1646" s="21" t="s">
        <v>25</v>
      </c>
      <c r="D1646" s="19">
        <f>SUMIFS(Sensitivities!$E$8:$E$1023,Sensitivities!$D$8:$D$1023,Delta_GIRR!$D$24,Sensitivities!$C$8:$C$1023,Delta_GIRR!G1646)</f>
        <v>0</v>
      </c>
      <c r="E1646" s="19"/>
      <c r="F1646" s="19"/>
      <c r="G1646" s="19" t="str">
        <f>C1646 &amp; ".Delta|GIRR|" &amp; C1622 &amp; "|" &amp; C1624</f>
        <v>CF558972956.Delta|GIRR|JPY|0.25 year</v>
      </c>
    </row>
    <row r="1647" spans="3:7" hidden="1" outlineLevel="1" x14ac:dyDescent="0.25">
      <c r="C1647" s="21" t="s">
        <v>26</v>
      </c>
      <c r="D1647" s="19">
        <f>SUMIFS(Sensitivities!$E$8:$E$1023,Sensitivities!$D$8:$D$1023,Delta_GIRR!$D$24,Sensitivities!$C$8:$C$1023,Delta_GIRR!G1647)</f>
        <v>0</v>
      </c>
      <c r="E1647" s="19"/>
      <c r="F1647" s="19"/>
      <c r="G1647" s="19" t="str">
        <f>C1647 &amp; ".Delta|GIRR|" &amp; C1622 &amp; "|" &amp; C1624</f>
        <v>CF994071627.Delta|GIRR|JPY|0.25 year</v>
      </c>
    </row>
    <row r="1648" spans="3:7" hidden="1" outlineLevel="1" x14ac:dyDescent="0.25">
      <c r="C1648" s="21" t="s">
        <v>27</v>
      </c>
      <c r="D1648" s="19">
        <f>SUMIFS(Sensitivities!$E$8:$E$1023,Sensitivities!$D$8:$D$1023,Delta_GIRR!$D$24,Sensitivities!$C$8:$C$1023,Delta_GIRR!G1648)</f>
        <v>0</v>
      </c>
      <c r="E1648" s="19"/>
      <c r="F1648" s="19"/>
      <c r="G1648" s="19" t="str">
        <f>C1648 &amp; ".Delta|GIRR|" &amp; C1622 &amp; "|" &amp; C1624</f>
        <v>CF546911893.Delta|GIRR|JPY|0.25 year</v>
      </c>
    </row>
    <row r="1649" spans="3:7" hidden="1" outlineLevel="1" x14ac:dyDescent="0.25">
      <c r="C1649" s="21" t="s">
        <v>28</v>
      </c>
      <c r="D1649" s="19">
        <f>SUMIFS(Sensitivities!$E$8:$E$1023,Sensitivities!$D$8:$D$1023,Delta_GIRR!$D$24,Sensitivities!$C$8:$C$1023,Delta_GIRR!G1649)</f>
        <v>0</v>
      </c>
      <c r="E1649" s="19"/>
      <c r="F1649" s="19"/>
      <c r="G1649" s="19" t="str">
        <f>C1649 &amp; ".Delta|GIRR|" &amp; C1622 &amp; "|" &amp; C1624</f>
        <v>CF798421943.Delta|GIRR|JPY|0.25 year</v>
      </c>
    </row>
    <row r="1650" spans="3:7" hidden="1" outlineLevel="1" x14ac:dyDescent="0.25">
      <c r="C1650" s="21" t="s">
        <v>29</v>
      </c>
      <c r="D1650" s="19">
        <f>SUMIFS(Sensitivities!$E$8:$E$1023,Sensitivities!$D$8:$D$1023,Delta_GIRR!$D$24,Sensitivities!$C$8:$C$1023,Delta_GIRR!G1650)</f>
        <v>0</v>
      </c>
      <c r="E1650" s="19"/>
      <c r="F1650" s="19"/>
      <c r="G1650" s="19" t="str">
        <f>C1650 &amp; ".Delta|GIRR|" &amp; C1622 &amp; "|" &amp; C1624</f>
        <v>SWN651253389.Delta|GIRR|JPY|0.25 year</v>
      </c>
    </row>
    <row r="1651" spans="3:7" hidden="1" outlineLevel="1" x14ac:dyDescent="0.25">
      <c r="C1651" s="21" t="s">
        <v>31</v>
      </c>
      <c r="D1651" s="19">
        <f>SUMIFS(Sensitivities!$E$8:$E$1023,Sensitivities!$D$8:$D$1023,Delta_GIRR!$D$24,Sensitivities!$C$8:$C$1023,Delta_GIRR!G1651)</f>
        <v>0</v>
      </c>
      <c r="E1651" s="19"/>
      <c r="F1651" s="19"/>
      <c r="G1651" s="19" t="str">
        <f>C1651 &amp; ".Delta|GIRR|" &amp; C1622 &amp; "|" &amp; C1624</f>
        <v>FXF690057364.Delta|GIRR|JPY|0.25 year</v>
      </c>
    </row>
    <row r="1652" spans="3:7" hidden="1" outlineLevel="1" x14ac:dyDescent="0.25">
      <c r="C1652" s="21" t="s">
        <v>1142</v>
      </c>
      <c r="D1652" s="19">
        <f>SUMIFS(Sensitivities!$E$8:$E$1023,Sensitivities!$D$8:$D$1023,Delta_GIRR!$D$24,Sensitivities!$C$8:$C$1023,Delta_GIRR!G1652)</f>
        <v>0</v>
      </c>
      <c r="E1652" s="19"/>
      <c r="F1652" s="19"/>
      <c r="G1652" s="19" t="str">
        <f>C1652 &amp; ".Delta|GIRR|" &amp; C1622 &amp; "|" &amp; C1624</f>
        <v>FXF276314354.Delta|GIRR|JPY|0.25 year</v>
      </c>
    </row>
    <row r="1653" spans="3:7" hidden="1" outlineLevel="1" x14ac:dyDescent="0.25">
      <c r="C1653" s="21" t="s">
        <v>33</v>
      </c>
      <c r="D1653" s="19">
        <f>SUMIFS(Sensitivities!$E$8:$E$1023,Sensitivities!$D$8:$D$1023,Delta_GIRR!$D$24,Sensitivities!$C$8:$C$1023,Delta_GIRR!G1653)</f>
        <v>0</v>
      </c>
      <c r="E1653" s="19"/>
      <c r="F1653" s="19"/>
      <c r="G1653" s="19" t="str">
        <f>C1653 &amp; ".Delta|GIRR|" &amp; C1622 &amp; "|" &amp; C1624</f>
        <v>FXF811380623.Delta|GIRR|JPY|0.25 year</v>
      </c>
    </row>
    <row r="1654" spans="3:7" hidden="1" outlineLevel="1" x14ac:dyDescent="0.25">
      <c r="C1654" s="21" t="s">
        <v>34</v>
      </c>
      <c r="D1654" s="19">
        <f>SUMIFS(Sensitivities!$E$8:$E$1023,Sensitivities!$D$8:$D$1023,Delta_GIRR!$D$24,Sensitivities!$C$8:$C$1023,Delta_GIRR!G1654)</f>
        <v>0</v>
      </c>
      <c r="E1654" s="19"/>
      <c r="F1654" s="19"/>
      <c r="G1654" s="19" t="str">
        <f>C1654 &amp; ".Delta|GIRR|" &amp; C1622 &amp; "|" &amp; C1624</f>
        <v>FXF313102980.Delta|GIRR|JPY|0.25 year</v>
      </c>
    </row>
    <row r="1655" spans="3:7" hidden="1" outlineLevel="1" x14ac:dyDescent="0.25">
      <c r="C1655" s="21" t="s">
        <v>35</v>
      </c>
      <c r="D1655" s="19">
        <f>SUMIFS(Sensitivities!$E$8:$E$1023,Sensitivities!$D$8:$D$1023,Delta_GIRR!$D$24,Sensitivities!$C$8:$C$1023,Delta_GIRR!G1655)</f>
        <v>7602.8738456880101</v>
      </c>
      <c r="E1655" s="19"/>
      <c r="F1655" s="19"/>
      <c r="G1655" s="19" t="str">
        <f>C1655 &amp; ".Delta|GIRR|" &amp; C1622 &amp; "|" &amp; C1624</f>
        <v>FXF168255439.Delta|GIRR|JPY|0.25 year</v>
      </c>
    </row>
    <row r="1656" spans="3:7" hidden="1" outlineLevel="1" x14ac:dyDescent="0.25">
      <c r="C1656" s="21" t="s">
        <v>36</v>
      </c>
      <c r="D1656" s="19">
        <f>SUMIFS(Sensitivities!$E$8:$E$1023,Sensitivities!$D$8:$D$1023,Delta_GIRR!$D$24,Sensitivities!$C$8:$C$1023,Delta_GIRR!G1656)</f>
        <v>0</v>
      </c>
      <c r="E1656" s="19"/>
      <c r="F1656" s="19"/>
      <c r="G1656" s="19" t="str">
        <f>C1656 &amp; ".Delta|GIRR|" &amp; C1622 &amp; "|" &amp; C1624</f>
        <v>FXF177155290.Delta|GIRR|JPY|0.25 year</v>
      </c>
    </row>
    <row r="1657" spans="3:7" hidden="1" outlineLevel="1" x14ac:dyDescent="0.25">
      <c r="C1657" s="21" t="s">
        <v>37</v>
      </c>
      <c r="D1657" s="19">
        <f>SUMIFS(Sensitivities!$E$8:$E$1023,Sensitivities!$D$8:$D$1023,Delta_GIRR!$D$24,Sensitivities!$C$8:$C$1023,Delta_GIRR!G1657)</f>
        <v>0</v>
      </c>
      <c r="E1657" s="19"/>
      <c r="F1657" s="19"/>
      <c r="G1657" s="19" t="str">
        <f>C1657 &amp; ".Delta|GIRR|" &amp; C1622 &amp; "|" &amp; C1624</f>
        <v>FXF598460264.Delta|GIRR|JPY|0.25 year</v>
      </c>
    </row>
    <row r="1658" spans="3:7" hidden="1" outlineLevel="1" x14ac:dyDescent="0.25">
      <c r="C1658" s="21" t="s">
        <v>38</v>
      </c>
      <c r="D1658" s="19">
        <f>SUMIFS(Sensitivities!$E$8:$E$1023,Sensitivities!$D$8:$D$1023,Delta_GIRR!$D$24,Sensitivities!$C$8:$C$1023,Delta_GIRR!G1658)</f>
        <v>0</v>
      </c>
      <c r="E1658" s="19"/>
      <c r="F1658" s="19"/>
      <c r="G1658" s="19" t="str">
        <f>C1658 &amp; ".Delta|GIRR|" &amp; C1622 &amp; "|" &amp; C1624</f>
        <v>FXO271821100.Delta|GIRR|JPY|0.25 year</v>
      </c>
    </row>
    <row r="1659" spans="3:7" hidden="1" outlineLevel="1" x14ac:dyDescent="0.25">
      <c r="C1659" s="21" t="s">
        <v>40</v>
      </c>
      <c r="D1659" s="19">
        <f>SUMIFS(Sensitivities!$E$8:$E$1023,Sensitivities!$D$8:$D$1023,Delta_GIRR!$D$24,Sensitivities!$C$8:$C$1023,Delta_GIRR!G1659)</f>
        <v>3.9518527046311598E-4</v>
      </c>
      <c r="E1659" s="19"/>
      <c r="F1659" s="19"/>
      <c r="G1659" s="19" t="str">
        <f>C1659 &amp; ".Delta|GIRR|" &amp; C1622 &amp; "|" &amp; C1624</f>
        <v>FXO136170122.Delta|GIRR|JPY|0.25 year</v>
      </c>
    </row>
    <row r="1660" spans="3:7" hidden="1" outlineLevel="1" x14ac:dyDescent="0.25">
      <c r="C1660" s="21" t="s">
        <v>1139</v>
      </c>
      <c r="D1660" s="19">
        <f>SUMIFS(Sensitivities!$E$8:$E$1023,Sensitivities!$D$8:$D$1023,Delta_GIRR!$D$24,Sensitivities!$C$8:$C$1023,Delta_GIRR!G1660)</f>
        <v>0</v>
      </c>
      <c r="E1660" s="19"/>
      <c r="F1660" s="19"/>
      <c r="G1660" s="19" t="str">
        <f>C1660 &amp; ".Delta|GIRR|" &amp; C1622 &amp; "|" &amp; C1624</f>
        <v>FXO623149061.Delta|GIRR|JPY|0.25 year</v>
      </c>
    </row>
    <row r="1661" spans="3:7" hidden="1" outlineLevel="1" x14ac:dyDescent="0.25">
      <c r="C1661" s="21" t="s">
        <v>41</v>
      </c>
      <c r="D1661" s="19">
        <f>SUMIFS(Sensitivities!$E$8:$E$1023,Sensitivities!$D$8:$D$1023,Delta_GIRR!$D$24,Sensitivities!$C$8:$C$1023,Delta_GIRR!G1661)</f>
        <v>0</v>
      </c>
      <c r="E1661" s="19"/>
      <c r="F1661" s="19"/>
      <c r="G1661" s="19" t="str">
        <f>C1661 &amp; ".Delta|GIRR|" &amp; C1622 &amp; "|" &amp; C1624</f>
        <v>FXO676548755.Delta|GIRR|JPY|0.25 year</v>
      </c>
    </row>
    <row r="1662" spans="3:7" hidden="1" outlineLevel="1" x14ac:dyDescent="0.25">
      <c r="C1662" s="21" t="s">
        <v>42</v>
      </c>
      <c r="D1662" s="19">
        <f>SUMIFS(Sensitivities!$E$8:$E$1023,Sensitivities!$D$8:$D$1023,Delta_GIRR!$D$24,Sensitivities!$C$8:$C$1023,Delta_GIRR!G1662)</f>
        <v>0</v>
      </c>
      <c r="E1662" s="19"/>
      <c r="F1662" s="19"/>
      <c r="G1662" s="19" t="str">
        <f>C1662 &amp; ".Delta|GIRR|" &amp; C1622 &amp; "|" &amp; C1624</f>
        <v>FXO403688438.Delta|GIRR|JPY|0.25 year</v>
      </c>
    </row>
    <row r="1663" spans="3:7" hidden="1" outlineLevel="1" x14ac:dyDescent="0.25">
      <c r="C1663" s="21" t="s">
        <v>43</v>
      </c>
      <c r="D1663" s="19">
        <f>SUMIFS(Sensitivities!$E$8:$E$1023,Sensitivities!$D$8:$D$1023,Delta_GIRR!$D$24,Sensitivities!$C$8:$C$1023,Delta_GIRR!G1663)</f>
        <v>0</v>
      </c>
      <c r="E1663" s="19"/>
      <c r="F1663" s="19"/>
      <c r="G1663" s="19" t="str">
        <f>C1663 &amp; ".Delta|GIRR|" &amp; C1622 &amp; "|" &amp; C1624</f>
        <v>FXO302436425.Delta|GIRR|JPY|0.25 year</v>
      </c>
    </row>
    <row r="1664" spans="3:7" hidden="1" outlineLevel="1" x14ac:dyDescent="0.25">
      <c r="C1664" s="21" t="s">
        <v>44</v>
      </c>
      <c r="D1664" s="19">
        <f>SUMIFS(Sensitivities!$E$8:$E$1023,Sensitivities!$D$8:$D$1023,Delta_GIRR!$D$24,Sensitivities!$C$8:$C$1023,Delta_GIRR!G1664)</f>
        <v>0</v>
      </c>
      <c r="E1664" s="19"/>
      <c r="F1664" s="19"/>
      <c r="G1664" s="19" t="str">
        <f>C1664 &amp; ".Delta|GIRR|" &amp; C1622 &amp; "|" &amp; C1624</f>
        <v>FXO920656386.Delta|GIRR|JPY|0.25 year</v>
      </c>
    </row>
    <row r="1665" spans="3:7" hidden="1" outlineLevel="1" x14ac:dyDescent="0.25">
      <c r="C1665" s="21" t="s">
        <v>45</v>
      </c>
      <c r="D1665" s="19">
        <f>SUMIFS(Sensitivities!$E$8:$E$1023,Sensitivities!$D$8:$D$1023,Delta_GIRR!$D$24,Sensitivities!$C$8:$C$1023,Delta_GIRR!G1665)</f>
        <v>0</v>
      </c>
      <c r="E1665" s="19"/>
      <c r="F1665" s="19"/>
      <c r="G1665" s="19" t="str">
        <f>C1665 &amp; ".Delta|GIRR|" &amp; C1622 &amp; "|" &amp; C1624</f>
        <v>FXO931276392.Delta|GIRR|JPY|0.25 year</v>
      </c>
    </row>
    <row r="1666" spans="3:7" hidden="1" outlineLevel="1" x14ac:dyDescent="0.25">
      <c r="C1666" s="21" t="s">
        <v>46</v>
      </c>
      <c r="D1666" s="19">
        <f>SUMIFS(Sensitivities!$E$8:$E$1023,Sensitivities!$D$8:$D$1023,Delta_GIRR!$D$24,Sensitivities!$C$8:$C$1023,Delta_GIRR!G1666)</f>
        <v>2.0895504349027801E-5</v>
      </c>
      <c r="E1666" s="19"/>
      <c r="F1666" s="19"/>
      <c r="G1666" s="19" t="str">
        <f>C1666 &amp; ".Delta|GIRR|" &amp; C1622 &amp; "|" &amp; C1624</f>
        <v>PRDC295207601.Delta|GIRR|JPY|0.25 year</v>
      </c>
    </row>
    <row r="1667" spans="3:7" hidden="1" outlineLevel="1" x14ac:dyDescent="0.25">
      <c r="C1667" s="21" t="s">
        <v>48</v>
      </c>
      <c r="D1667" s="19">
        <f>SUMIFS(Sensitivities!$E$8:$E$1023,Sensitivities!$D$8:$D$1023,Delta_GIRR!$D$24,Sensitivities!$C$8:$C$1023,Delta_GIRR!G1667)</f>
        <v>-2.2172927856445299E-3</v>
      </c>
      <c r="E1667" s="19"/>
      <c r="F1667" s="19"/>
      <c r="G1667" s="19" t="str">
        <f>C1667 &amp; ".Delta|GIRR|" &amp; C1622 &amp; "|" &amp; C1624</f>
        <v>PRDC172891670.Delta|GIRR|JPY|0.25 year</v>
      </c>
    </row>
    <row r="1668" spans="3:7" hidden="1" outlineLevel="1" x14ac:dyDescent="0.25">
      <c r="C1668" s="21" t="s">
        <v>49</v>
      </c>
      <c r="D1668" s="19">
        <f>SUMIFS(Sensitivities!$E$8:$E$1023,Sensitivities!$D$8:$D$1023,Delta_GIRR!$D$24,Sensitivities!$C$8:$C$1023,Delta_GIRR!G1668)</f>
        <v>0</v>
      </c>
      <c r="E1668" s="19"/>
      <c r="F1668" s="19"/>
      <c r="G1668" s="19" t="str">
        <f>C1668 &amp; ".Delta|GIRR|" &amp; C1622 &amp; "|" &amp; C1624</f>
        <v>PRDC666969162.Delta|GIRR|JPY|0.25 year</v>
      </c>
    </row>
    <row r="1669" spans="3:7" hidden="1" outlineLevel="1" x14ac:dyDescent="0.25">
      <c r="C1669" s="21" t="s">
        <v>50</v>
      </c>
      <c r="D1669" s="19">
        <f>SUMIFS(Sensitivities!$E$8:$E$1023,Sensitivities!$D$8:$D$1023,Delta_GIRR!$D$24,Sensitivities!$C$8:$C$1023,Delta_GIRR!G1669)</f>
        <v>-97.163420048309504</v>
      </c>
      <c r="E1669" s="19"/>
      <c r="F1669" s="19"/>
      <c r="G1669" s="19" t="str">
        <f>C1669 &amp; ".Delta|GIRR|" &amp; C1622 &amp; "|" &amp; C1624</f>
        <v>PRDC591610726.Delta|GIRR|JPY|0.25 year</v>
      </c>
    </row>
    <row r="1670" spans="3:7" hidden="1" outlineLevel="1" x14ac:dyDescent="0.25">
      <c r="C1670" s="21" t="s">
        <v>51</v>
      </c>
      <c r="D1670" s="19">
        <f>SUMIFS(Sensitivities!$E$8:$E$1023,Sensitivities!$D$8:$D$1023,Delta_GIRR!$D$24,Sensitivities!$C$8:$C$1023,Delta_GIRR!G1670)</f>
        <v>-5.3707408369518795E-4</v>
      </c>
      <c r="E1670" s="19"/>
      <c r="F1670" s="19"/>
      <c r="G1670" s="19" t="str">
        <f>C1670 &amp; ".Delta|GIRR|" &amp; C1622 &amp; "|" &amp; C1624</f>
        <v>PRDC213021841.Delta|GIRR|JPY|0.25 year</v>
      </c>
    </row>
    <row r="1671" spans="3:7" hidden="1" outlineLevel="1" x14ac:dyDescent="0.25">
      <c r="C1671" s="21" t="s">
        <v>52</v>
      </c>
      <c r="D1671" s="19">
        <f>SUMIFS(Sensitivities!$E$8:$E$1023,Sensitivities!$D$8:$D$1023,Delta_GIRR!$D$24,Sensitivities!$C$8:$C$1023,Delta_GIRR!G1671)</f>
        <v>0</v>
      </c>
      <c r="E1671" s="19"/>
      <c r="F1671" s="19"/>
      <c r="G1671" s="19" t="str">
        <f>C1671 &amp; ".Delta|GIRR|" &amp; C1622 &amp; "|" &amp; C1624</f>
        <v>RA211261264.Delta|GIRR|JPY|0.25 year</v>
      </c>
    </row>
    <row r="1672" spans="3:7" hidden="1" outlineLevel="1" x14ac:dyDescent="0.25">
      <c r="C1672" s="21" t="s">
        <v>54</v>
      </c>
      <c r="D1672" s="19">
        <f>SUMIFS(Sensitivities!$E$8:$E$1023,Sensitivities!$D$8:$D$1023,Delta_GIRR!$D$24,Sensitivities!$C$8:$C$1023,Delta_GIRR!G1672)</f>
        <v>0.47041121742950098</v>
      </c>
      <c r="E1672" s="19"/>
      <c r="F1672" s="19"/>
      <c r="G1672" s="19" t="str">
        <f>C1672 &amp; ".Delta|GIRR|" &amp; C1622 &amp; "|" &amp; C1624</f>
        <v>RA511169792.Delta|GIRR|JPY|0.25 year</v>
      </c>
    </row>
    <row r="1673" spans="3:7" hidden="1" outlineLevel="1" x14ac:dyDescent="0.25">
      <c r="C1673" s="21" t="s">
        <v>1143</v>
      </c>
      <c r="D1673" s="19">
        <f>SUMIFS(Sensitivities!$E$8:$E$1023,Sensitivities!$D$8:$D$1023,Delta_GIRR!$D$24,Sensitivities!$C$8:$C$1023,Delta_GIRR!G1673)</f>
        <v>0</v>
      </c>
      <c r="E1673" s="19"/>
      <c r="F1673" s="19"/>
      <c r="G1673" s="19" t="str">
        <f>C1673 &amp; ".Delta|GIRR|" &amp; C1622 &amp; "|" &amp; C1624</f>
        <v>RA844378540.Delta|GIRR|JPY|0.25 year</v>
      </c>
    </row>
    <row r="1674" spans="3:7" hidden="1" outlineLevel="1" x14ac:dyDescent="0.25">
      <c r="C1674" s="21" t="s">
        <v>55</v>
      </c>
      <c r="D1674" s="19">
        <f>SUMIFS(Sensitivities!$E$8:$E$1023,Sensitivities!$D$8:$D$1023,Delta_GIRR!$D$24,Sensitivities!$C$8:$C$1023,Delta_GIRR!G1674)</f>
        <v>16.755722786729201</v>
      </c>
      <c r="E1674" s="19"/>
      <c r="F1674" s="19"/>
      <c r="G1674" s="19" t="str">
        <f>C1674 &amp; ".Delta|GIRR|" &amp; C1622 &amp; "|" &amp; C1624</f>
        <v>RA488554347.Delta|GIRR|JPY|0.25 year</v>
      </c>
    </row>
    <row r="1675" spans="3:7" hidden="1" outlineLevel="1" x14ac:dyDescent="0.25">
      <c r="C1675" s="21" t="s">
        <v>56</v>
      </c>
      <c r="D1675" s="19">
        <f>SUMIFS(Sensitivities!$E$8:$E$1023,Sensitivities!$D$8:$D$1023,Delta_GIRR!$D$24,Sensitivities!$C$8:$C$1023,Delta_GIRR!G1675)</f>
        <v>0</v>
      </c>
      <c r="E1675" s="19"/>
      <c r="F1675" s="19"/>
      <c r="G1675" s="19" t="str">
        <f>C1675 &amp; ".Delta|GIRR|" &amp; C1622 &amp; "|" &amp; C1624</f>
        <v>RA899728209.Delta|GIRR|JPY|0.25 year</v>
      </c>
    </row>
    <row r="1676" spans="3:7" hidden="1" outlineLevel="1" x14ac:dyDescent="0.25">
      <c r="C1676" s="10"/>
      <c r="D1676" s="13"/>
      <c r="E1676" s="11"/>
      <c r="F1676" s="12"/>
      <c r="G1676" s="12"/>
    </row>
    <row r="1677" spans="3:7" collapsed="1" x14ac:dyDescent="0.25">
      <c r="C1677" s="106" t="s">
        <v>61</v>
      </c>
      <c r="D1677" s="102">
        <f>SUM(D1679:D1728)</f>
        <v>1285.0152299604381</v>
      </c>
      <c r="E1677" s="103">
        <f>VLOOKUP(C1677,$G$10:$H$19,2,FALSE)</f>
        <v>1.2020815280171309E-2</v>
      </c>
      <c r="F1677" s="105">
        <f>D1677*E1677</f>
        <v>15.446930711561283</v>
      </c>
    </row>
    <row r="1678" spans="3:7" hidden="1" outlineLevel="1" x14ac:dyDescent="0.25">
      <c r="C1678" s="40" t="s">
        <v>1138</v>
      </c>
      <c r="D1678" s="101" t="s">
        <v>116</v>
      </c>
      <c r="E1678" s="101" t="s">
        <v>66</v>
      </c>
      <c r="F1678" s="101" t="s">
        <v>68</v>
      </c>
      <c r="G1678" s="39" t="s">
        <v>57</v>
      </c>
    </row>
    <row r="1679" spans="3:7" hidden="1" outlineLevel="1" x14ac:dyDescent="0.25">
      <c r="C1679" s="42" t="s">
        <v>3</v>
      </c>
      <c r="D1679" s="38">
        <f>SUMIFS(Sensitivities!$E$8:$E$1023,Sensitivities!$D$8:$D$1023,Delta_GIRR!$D$24,Sensitivities!$C$8:$C$1023,Delta_GIRR!G1679)</f>
        <v>0</v>
      </c>
      <c r="E1679" s="38"/>
      <c r="F1679" s="38"/>
      <c r="G1679" s="38" t="str">
        <f>C1679 &amp; ".Delta|GIRR|" &amp; C1622 &amp; "|" &amp; C1677</f>
        <v>FRA791220419.Delta|GIRR|JPY|0.5 year</v>
      </c>
    </row>
    <row r="1680" spans="3:7" hidden="1" outlineLevel="1" x14ac:dyDescent="0.25">
      <c r="C1680" s="21" t="s">
        <v>5</v>
      </c>
      <c r="D1680" s="19">
        <f>SUMIFS(Sensitivities!$E$8:$E$1023,Sensitivities!$D$8:$D$1023,Delta_GIRR!$D$24,Sensitivities!$C$8:$C$1023,Delta_GIRR!G1680)</f>
        <v>0</v>
      </c>
      <c r="E1680" s="19"/>
      <c r="F1680" s="19"/>
      <c r="G1680" s="19" t="str">
        <f>C1680 &amp; ".Delta|GIRR|" &amp; C1622 &amp; "|" &amp; C1677</f>
        <v>FRA983936126.Delta|GIRR|JPY|0.5 year</v>
      </c>
    </row>
    <row r="1681" spans="3:7" hidden="1" outlineLevel="1" x14ac:dyDescent="0.25">
      <c r="C1681" s="21" t="s">
        <v>6</v>
      </c>
      <c r="D1681" s="19">
        <f>SUMIFS(Sensitivities!$E$8:$E$1023,Sensitivities!$D$8:$D$1023,Delta_GIRR!$D$24,Sensitivities!$C$8:$C$1023,Delta_GIRR!G1681)</f>
        <v>0</v>
      </c>
      <c r="E1681" s="19"/>
      <c r="F1681" s="19"/>
      <c r="G1681" s="19" t="str">
        <f>C1681 &amp; ".Delta|GIRR|" &amp; C1622 &amp; "|" &amp; C1677</f>
        <v>FRA592133890.Delta|GIRR|JPY|0.5 year</v>
      </c>
    </row>
    <row r="1682" spans="3:7" hidden="1" outlineLevel="1" x14ac:dyDescent="0.25">
      <c r="C1682" s="21" t="s">
        <v>7</v>
      </c>
      <c r="D1682" s="19">
        <f>SUMIFS(Sensitivities!$E$8:$E$1023,Sensitivities!$D$8:$D$1023,Delta_GIRR!$D$24,Sensitivities!$C$8:$C$1023,Delta_GIRR!G1682)</f>
        <v>0</v>
      </c>
      <c r="E1682" s="19"/>
      <c r="F1682" s="19"/>
      <c r="G1682" s="19" t="str">
        <f>C1682 &amp; ".Delta|GIRR|" &amp; C1622 &amp; "|" &amp; C1677</f>
        <v>FRA554616290.Delta|GIRR|JPY|0.5 year</v>
      </c>
    </row>
    <row r="1683" spans="3:7" hidden="1" outlineLevel="1" x14ac:dyDescent="0.25">
      <c r="C1683" s="21" t="s">
        <v>8</v>
      </c>
      <c r="D1683" s="19">
        <f>SUMIFS(Sensitivities!$E$8:$E$1023,Sensitivities!$D$8:$D$1023,Delta_GIRR!$D$24,Sensitivities!$C$8:$C$1023,Delta_GIRR!G1683)</f>
        <v>0</v>
      </c>
      <c r="E1683" s="19"/>
      <c r="F1683" s="19"/>
      <c r="G1683" s="19" t="str">
        <f>C1683 &amp; ".Delta|GIRR|" &amp; C1622 &amp; "|" &amp; C1677</f>
        <v>FRA822851518.Delta|GIRR|JPY|0.5 year</v>
      </c>
    </row>
    <row r="1684" spans="3:7" hidden="1" outlineLevel="1" x14ac:dyDescent="0.25">
      <c r="C1684" s="21" t="s">
        <v>1140</v>
      </c>
      <c r="D1684" s="19">
        <f>SUMIFS(Sensitivities!$E$8:$E$1023,Sensitivities!$D$8:$D$1023,Delta_GIRR!$D$24,Sensitivities!$C$8:$C$1023,Delta_GIRR!G1684)</f>
        <v>0</v>
      </c>
      <c r="E1684" s="19"/>
      <c r="F1684" s="19"/>
      <c r="G1684" s="19" t="str">
        <f>C1684 &amp; ".Delta|GIRR|" &amp; C1622 &amp; "|" &amp; C1677</f>
        <v>FRA101797833.Delta|GIRR|JPY|0.5 year</v>
      </c>
    </row>
    <row r="1685" spans="3:7" hidden="1" outlineLevel="1" x14ac:dyDescent="0.25">
      <c r="C1685" s="21" t="s">
        <v>9</v>
      </c>
      <c r="D1685" s="19">
        <f>SUMIFS(Sensitivities!$E$8:$E$1023,Sensitivities!$D$8:$D$1023,Delta_GIRR!$D$24,Sensitivities!$C$8:$C$1023,Delta_GIRR!G1685)</f>
        <v>0</v>
      </c>
      <c r="E1685" s="19"/>
      <c r="F1685" s="19"/>
      <c r="G1685" s="19" t="str">
        <f>C1685 &amp; ".Delta|GIRR|" &amp; C1622 &amp; "|" &amp; C1677</f>
        <v>IRS190841856.Delta|GIRR|JPY|0.5 year</v>
      </c>
    </row>
    <row r="1686" spans="3:7" hidden="1" outlineLevel="1" x14ac:dyDescent="0.25">
      <c r="C1686" s="21" t="s">
        <v>11</v>
      </c>
      <c r="D1686" s="19">
        <f>SUMIFS(Sensitivities!$E$8:$E$1023,Sensitivities!$D$8:$D$1023,Delta_GIRR!$D$24,Sensitivities!$C$8:$C$1023,Delta_GIRR!G1686)</f>
        <v>0</v>
      </c>
      <c r="E1686" s="19"/>
      <c r="F1686" s="19"/>
      <c r="G1686" s="19" t="str">
        <f>C1686 &amp; ".Delta|GIRR|" &amp; C1622 &amp; "|" &amp; C1677</f>
        <v>IRS399330126.Delta|GIRR|JPY|0.5 year</v>
      </c>
    </row>
    <row r="1687" spans="3:7" hidden="1" outlineLevel="1" x14ac:dyDescent="0.25">
      <c r="C1687" s="21" t="s">
        <v>12</v>
      </c>
      <c r="D1687" s="19">
        <f>SUMIFS(Sensitivities!$E$8:$E$1023,Sensitivities!$D$8:$D$1023,Delta_GIRR!$D$24,Sensitivities!$C$8:$C$1023,Delta_GIRR!G1687)</f>
        <v>0</v>
      </c>
      <c r="E1687" s="19"/>
      <c r="F1687" s="19"/>
      <c r="G1687" s="19" t="str">
        <f>C1687 &amp; ".Delta|GIRR|" &amp; C1622 &amp; "|" &amp; C1677</f>
        <v>IRS233250637.Delta|GIRR|JPY|0.5 year</v>
      </c>
    </row>
    <row r="1688" spans="3:7" hidden="1" outlineLevel="1" x14ac:dyDescent="0.25">
      <c r="C1688" s="21" t="s">
        <v>13</v>
      </c>
      <c r="D1688" s="19">
        <f>SUMIFS(Sensitivities!$E$8:$E$1023,Sensitivities!$D$8:$D$1023,Delta_GIRR!$D$24,Sensitivities!$C$8:$C$1023,Delta_GIRR!G1688)</f>
        <v>0</v>
      </c>
      <c r="E1688" s="19"/>
      <c r="F1688" s="19"/>
      <c r="G1688" s="19" t="str">
        <f>C1688 &amp; ".Delta|GIRR|" &amp; C1622 &amp; "|" &amp; C1677</f>
        <v>CS768096133.Delta|GIRR|JPY|0.5 year</v>
      </c>
    </row>
    <row r="1689" spans="3:7" hidden="1" outlineLevel="1" x14ac:dyDescent="0.25">
      <c r="C1689" s="21" t="s">
        <v>15</v>
      </c>
      <c r="D1689" s="19">
        <f>SUMIFS(Sensitivities!$E$8:$E$1023,Sensitivities!$D$8:$D$1023,Delta_GIRR!$D$24,Sensitivities!$C$8:$C$1023,Delta_GIRR!G1689)</f>
        <v>0</v>
      </c>
      <c r="E1689" s="19"/>
      <c r="F1689" s="19"/>
      <c r="G1689" s="19" t="str">
        <f>C1689 &amp; ".Delta|GIRR|" &amp; C1622 &amp; "|" &amp; C1677</f>
        <v>CS561670611.Delta|GIRR|JPY|0.5 year</v>
      </c>
    </row>
    <row r="1690" spans="3:7" hidden="1" outlineLevel="1" x14ac:dyDescent="0.25">
      <c r="C1690" s="21" t="s">
        <v>16</v>
      </c>
      <c r="D1690" s="19">
        <f>SUMIFS(Sensitivities!$E$8:$E$1023,Sensitivities!$D$8:$D$1023,Delta_GIRR!$D$24,Sensitivities!$C$8:$C$1023,Delta_GIRR!G1690)</f>
        <v>0</v>
      </c>
      <c r="E1690" s="19"/>
      <c r="F1690" s="19"/>
      <c r="G1690" s="19" t="str">
        <f>C1690 &amp; ".Delta|GIRR|" &amp; C1622 &amp; "|" &amp; C1677</f>
        <v>CS931854092.Delta|GIRR|JPY|0.5 year</v>
      </c>
    </row>
    <row r="1691" spans="3:7" hidden="1" outlineLevel="1" x14ac:dyDescent="0.25">
      <c r="C1691" s="21" t="s">
        <v>17</v>
      </c>
      <c r="D1691" s="19">
        <f>SUMIFS(Sensitivities!$E$8:$E$1023,Sensitivities!$D$8:$D$1023,Delta_GIRR!$D$24,Sensitivities!$C$8:$C$1023,Delta_GIRR!G1691)</f>
        <v>0</v>
      </c>
      <c r="E1691" s="19"/>
      <c r="F1691" s="19"/>
      <c r="G1691" s="19" t="str">
        <f>C1691 &amp; ".Delta|GIRR|" &amp; C1622 &amp; "|" &amp; C1677</f>
        <v>IRS307262619.Delta|GIRR|JPY|0.5 year</v>
      </c>
    </row>
    <row r="1692" spans="3:7" hidden="1" outlineLevel="1" x14ac:dyDescent="0.25">
      <c r="C1692" s="21" t="s">
        <v>18</v>
      </c>
      <c r="D1692" s="19">
        <f>SUMIFS(Sensitivities!$E$8:$E$1023,Sensitivities!$D$8:$D$1023,Delta_GIRR!$D$24,Sensitivities!$C$8:$C$1023,Delta_GIRR!G1692)</f>
        <v>0</v>
      </c>
      <c r="E1692" s="19"/>
      <c r="F1692" s="19"/>
      <c r="G1692" s="19" t="str">
        <f>C1692 &amp; ".Delta|GIRR|" &amp; C1622 &amp; "|" &amp; C1677</f>
        <v>IRS686490893.Delta|GIRR|JPY|0.5 year</v>
      </c>
    </row>
    <row r="1693" spans="3:7" hidden="1" outlineLevel="1" x14ac:dyDescent="0.25">
      <c r="C1693" s="21" t="s">
        <v>19</v>
      </c>
      <c r="D1693" s="19">
        <f>SUMIFS(Sensitivities!$E$8:$E$1023,Sensitivities!$D$8:$D$1023,Delta_GIRR!$D$24,Sensitivities!$C$8:$C$1023,Delta_GIRR!G1693)</f>
        <v>0</v>
      </c>
      <c r="E1693" s="19"/>
      <c r="F1693" s="19"/>
      <c r="G1693" s="19" t="str">
        <f>C1693 &amp; ".Delta|GIRR|" &amp; C1622 &amp; "|" &amp; C1677</f>
        <v>IRS682313805.Delta|GIRR|JPY|0.5 year</v>
      </c>
    </row>
    <row r="1694" spans="3:7" hidden="1" outlineLevel="1" x14ac:dyDescent="0.25">
      <c r="C1694" s="21" t="s">
        <v>20</v>
      </c>
      <c r="D1694" s="19">
        <f>SUMIFS(Sensitivities!$E$8:$E$1023,Sensitivities!$D$8:$D$1023,Delta_GIRR!$D$24,Sensitivities!$C$8:$C$1023,Delta_GIRR!G1694)</f>
        <v>0</v>
      </c>
      <c r="E1694" s="19"/>
      <c r="F1694" s="19"/>
      <c r="G1694" s="19" t="str">
        <f>C1694 &amp; ".Delta|GIRR|" &amp; C1622 &amp; "|" &amp; C1677</f>
        <v>IRS545554400.Delta|GIRR|JPY|0.5 year</v>
      </c>
    </row>
    <row r="1695" spans="3:7" hidden="1" outlineLevel="1" x14ac:dyDescent="0.25">
      <c r="C1695" s="21" t="s">
        <v>21</v>
      </c>
      <c r="D1695" s="19">
        <f>SUMIFS(Sensitivities!$E$8:$E$1023,Sensitivities!$D$8:$D$1023,Delta_GIRR!$D$24,Sensitivities!$C$8:$C$1023,Delta_GIRR!G1695)</f>
        <v>0</v>
      </c>
      <c r="E1695" s="19"/>
      <c r="F1695" s="19"/>
      <c r="G1695" s="19" t="str">
        <f>C1695 &amp; ".Delta|GIRR|" &amp; C1622 &amp; "|" &amp; C1677</f>
        <v>CS821810096.Delta|GIRR|JPY|0.5 year</v>
      </c>
    </row>
    <row r="1696" spans="3:7" hidden="1" outlineLevel="1" x14ac:dyDescent="0.25">
      <c r="C1696" s="21" t="s">
        <v>22</v>
      </c>
      <c r="D1696" s="19">
        <f>SUMIFS(Sensitivities!$E$8:$E$1023,Sensitivities!$D$8:$D$1023,Delta_GIRR!$D$24,Sensitivities!$C$8:$C$1023,Delta_GIRR!G1696)</f>
        <v>0</v>
      </c>
      <c r="E1696" s="19"/>
      <c r="F1696" s="19"/>
      <c r="G1696" s="19" t="str">
        <f>C1696 &amp; ".Delta|GIRR|" &amp; C1622 &amp; "|" &amp; C1677</f>
        <v>CF832287444.Delta|GIRR|JPY|0.5 year</v>
      </c>
    </row>
    <row r="1697" spans="3:7" hidden="1" outlineLevel="1" x14ac:dyDescent="0.25">
      <c r="C1697" s="21" t="s">
        <v>1141</v>
      </c>
      <c r="D1697" s="19">
        <f>SUMIFS(Sensitivities!$E$8:$E$1023,Sensitivities!$D$8:$D$1023,Delta_GIRR!$D$24,Sensitivities!$C$8:$C$1023,Delta_GIRR!G1697)</f>
        <v>0</v>
      </c>
      <c r="E1697" s="19"/>
      <c r="F1697" s="19"/>
      <c r="G1697" s="19" t="str">
        <f>C1697 &amp; ".Delta|GIRR|" &amp; C1622 &amp; "|" &amp; C1677</f>
        <v>CF505971413.Delta|GIRR|JPY|0.5 year</v>
      </c>
    </row>
    <row r="1698" spans="3:7" hidden="1" outlineLevel="1" x14ac:dyDescent="0.25">
      <c r="C1698" s="21" t="s">
        <v>24</v>
      </c>
      <c r="D1698" s="19">
        <f>SUMIFS(Sensitivities!$E$8:$E$1023,Sensitivities!$D$8:$D$1023,Delta_GIRR!$D$24,Sensitivities!$C$8:$C$1023,Delta_GIRR!G1698)</f>
        <v>0</v>
      </c>
      <c r="E1698" s="19"/>
      <c r="F1698" s="19"/>
      <c r="G1698" s="19" t="str">
        <f>C1698 &amp; ".Delta|GIRR|" &amp; C1622 &amp; "|" &amp; C1677</f>
        <v>CF670766805.Delta|GIRR|JPY|0.5 year</v>
      </c>
    </row>
    <row r="1699" spans="3:7" hidden="1" outlineLevel="1" x14ac:dyDescent="0.25">
      <c r="C1699" s="21" t="s">
        <v>25</v>
      </c>
      <c r="D1699" s="19">
        <f>SUMIFS(Sensitivities!$E$8:$E$1023,Sensitivities!$D$8:$D$1023,Delta_GIRR!$D$24,Sensitivities!$C$8:$C$1023,Delta_GIRR!G1699)</f>
        <v>0</v>
      </c>
      <c r="E1699" s="19"/>
      <c r="F1699" s="19"/>
      <c r="G1699" s="19" t="str">
        <f>C1699 &amp; ".Delta|GIRR|" &amp; C1622 &amp; "|" &amp; C1677</f>
        <v>CF558972956.Delta|GIRR|JPY|0.5 year</v>
      </c>
    </row>
    <row r="1700" spans="3:7" hidden="1" outlineLevel="1" x14ac:dyDescent="0.25">
      <c r="C1700" s="21" t="s">
        <v>26</v>
      </c>
      <c r="D1700" s="19">
        <f>SUMIFS(Sensitivities!$E$8:$E$1023,Sensitivities!$D$8:$D$1023,Delta_GIRR!$D$24,Sensitivities!$C$8:$C$1023,Delta_GIRR!G1700)</f>
        <v>0</v>
      </c>
      <c r="E1700" s="19"/>
      <c r="F1700" s="19"/>
      <c r="G1700" s="19" t="str">
        <f>C1700 &amp; ".Delta|GIRR|" &amp; C1622 &amp; "|" &amp; C1677</f>
        <v>CF994071627.Delta|GIRR|JPY|0.5 year</v>
      </c>
    </row>
    <row r="1701" spans="3:7" hidden="1" outlineLevel="1" x14ac:dyDescent="0.25">
      <c r="C1701" s="21" t="s">
        <v>27</v>
      </c>
      <c r="D1701" s="19">
        <f>SUMIFS(Sensitivities!$E$8:$E$1023,Sensitivities!$D$8:$D$1023,Delta_GIRR!$D$24,Sensitivities!$C$8:$C$1023,Delta_GIRR!G1701)</f>
        <v>0</v>
      </c>
      <c r="E1701" s="19"/>
      <c r="F1701" s="19"/>
      <c r="G1701" s="19" t="str">
        <f>C1701 &amp; ".Delta|GIRR|" &amp; C1622 &amp; "|" &amp; C1677</f>
        <v>CF546911893.Delta|GIRR|JPY|0.5 year</v>
      </c>
    </row>
    <row r="1702" spans="3:7" hidden="1" outlineLevel="1" x14ac:dyDescent="0.25">
      <c r="C1702" s="21" t="s">
        <v>28</v>
      </c>
      <c r="D1702" s="19">
        <f>SUMIFS(Sensitivities!$E$8:$E$1023,Sensitivities!$D$8:$D$1023,Delta_GIRR!$D$24,Sensitivities!$C$8:$C$1023,Delta_GIRR!G1702)</f>
        <v>0</v>
      </c>
      <c r="E1702" s="19"/>
      <c r="F1702" s="19"/>
      <c r="G1702" s="19" t="str">
        <f>C1702 &amp; ".Delta|GIRR|" &amp; C1622 &amp; "|" &amp; C1677</f>
        <v>CF798421943.Delta|GIRR|JPY|0.5 year</v>
      </c>
    </row>
    <row r="1703" spans="3:7" hidden="1" outlineLevel="1" x14ac:dyDescent="0.25">
      <c r="C1703" s="21" t="s">
        <v>29</v>
      </c>
      <c r="D1703" s="19">
        <f>SUMIFS(Sensitivities!$E$8:$E$1023,Sensitivities!$D$8:$D$1023,Delta_GIRR!$D$24,Sensitivities!$C$8:$C$1023,Delta_GIRR!G1703)</f>
        <v>0</v>
      </c>
      <c r="E1703" s="19"/>
      <c r="F1703" s="19"/>
      <c r="G1703" s="19" t="str">
        <f>C1703 &amp; ".Delta|GIRR|" &amp; C1622 &amp; "|" &amp; C1677</f>
        <v>SWN651253389.Delta|GIRR|JPY|0.5 year</v>
      </c>
    </row>
    <row r="1704" spans="3:7" hidden="1" outlineLevel="1" x14ac:dyDescent="0.25">
      <c r="C1704" s="21" t="s">
        <v>31</v>
      </c>
      <c r="D1704" s="19">
        <f>SUMIFS(Sensitivities!$E$8:$E$1023,Sensitivities!$D$8:$D$1023,Delta_GIRR!$D$24,Sensitivities!$C$8:$C$1023,Delta_GIRR!G1704)</f>
        <v>0</v>
      </c>
      <c r="E1704" s="19"/>
      <c r="F1704" s="19"/>
      <c r="G1704" s="19" t="str">
        <f>C1704 &amp; ".Delta|GIRR|" &amp; C1622 &amp; "|" &amp; C1677</f>
        <v>FXF690057364.Delta|GIRR|JPY|0.5 year</v>
      </c>
    </row>
    <row r="1705" spans="3:7" hidden="1" outlineLevel="1" x14ac:dyDescent="0.25">
      <c r="C1705" s="21" t="s">
        <v>1142</v>
      </c>
      <c r="D1705" s="19">
        <f>SUMIFS(Sensitivities!$E$8:$E$1023,Sensitivities!$D$8:$D$1023,Delta_GIRR!$D$24,Sensitivities!$C$8:$C$1023,Delta_GIRR!G1705)</f>
        <v>0</v>
      </c>
      <c r="E1705" s="19"/>
      <c r="F1705" s="19"/>
      <c r="G1705" s="19" t="str">
        <f>C1705 &amp; ".Delta|GIRR|" &amp; C1622 &amp; "|" &amp; C1677</f>
        <v>FXF276314354.Delta|GIRR|JPY|0.5 year</v>
      </c>
    </row>
    <row r="1706" spans="3:7" hidden="1" outlineLevel="1" x14ac:dyDescent="0.25">
      <c r="C1706" s="21" t="s">
        <v>33</v>
      </c>
      <c r="D1706" s="19">
        <f>SUMIFS(Sensitivities!$E$8:$E$1023,Sensitivities!$D$8:$D$1023,Delta_GIRR!$D$24,Sensitivities!$C$8:$C$1023,Delta_GIRR!G1706)</f>
        <v>0</v>
      </c>
      <c r="E1706" s="19"/>
      <c r="F1706" s="19"/>
      <c r="G1706" s="19" t="str">
        <f>C1706 &amp; ".Delta|GIRR|" &amp; C1622 &amp; "|" &amp; C1677</f>
        <v>FXF811380623.Delta|GIRR|JPY|0.5 year</v>
      </c>
    </row>
    <row r="1707" spans="3:7" hidden="1" outlineLevel="1" x14ac:dyDescent="0.25">
      <c r="C1707" s="21" t="s">
        <v>34</v>
      </c>
      <c r="D1707" s="19">
        <f>SUMIFS(Sensitivities!$E$8:$E$1023,Sensitivities!$D$8:$D$1023,Delta_GIRR!$D$24,Sensitivities!$C$8:$C$1023,Delta_GIRR!G1707)</f>
        <v>0</v>
      </c>
      <c r="E1707" s="19"/>
      <c r="F1707" s="19"/>
      <c r="G1707" s="19" t="str">
        <f>C1707 &amp; ".Delta|GIRR|" &amp; C1622 &amp; "|" &amp; C1677</f>
        <v>FXF313102980.Delta|GIRR|JPY|0.5 year</v>
      </c>
    </row>
    <row r="1708" spans="3:7" hidden="1" outlineLevel="1" x14ac:dyDescent="0.25">
      <c r="C1708" s="21" t="s">
        <v>35</v>
      </c>
      <c r="D1708" s="19">
        <f>SUMIFS(Sensitivities!$E$8:$E$1023,Sensitivities!$D$8:$D$1023,Delta_GIRR!$D$24,Sensitivities!$C$8:$C$1023,Delta_GIRR!G1708)</f>
        <v>0</v>
      </c>
      <c r="E1708" s="19"/>
      <c r="F1708" s="19"/>
      <c r="G1708" s="19" t="str">
        <f>C1708 &amp; ".Delta|GIRR|" &amp; C1622 &amp; "|" &amp; C1677</f>
        <v>FXF168255439.Delta|GIRR|JPY|0.5 year</v>
      </c>
    </row>
    <row r="1709" spans="3:7" hidden="1" outlineLevel="1" x14ac:dyDescent="0.25">
      <c r="C1709" s="21" t="s">
        <v>36</v>
      </c>
      <c r="D1709" s="19">
        <f>SUMIFS(Sensitivities!$E$8:$E$1023,Sensitivities!$D$8:$D$1023,Delta_GIRR!$D$24,Sensitivities!$C$8:$C$1023,Delta_GIRR!G1709)</f>
        <v>0</v>
      </c>
      <c r="E1709" s="19"/>
      <c r="F1709" s="19"/>
      <c r="G1709" s="19" t="str">
        <f>C1709 &amp; ".Delta|GIRR|" &amp; C1622 &amp; "|" &amp; C1677</f>
        <v>FXF177155290.Delta|GIRR|JPY|0.5 year</v>
      </c>
    </row>
    <row r="1710" spans="3:7" hidden="1" outlineLevel="1" x14ac:dyDescent="0.25">
      <c r="C1710" s="21" t="s">
        <v>37</v>
      </c>
      <c r="D1710" s="19">
        <f>SUMIFS(Sensitivities!$E$8:$E$1023,Sensitivities!$D$8:$D$1023,Delta_GIRR!$D$24,Sensitivities!$C$8:$C$1023,Delta_GIRR!G1710)</f>
        <v>0</v>
      </c>
      <c r="E1710" s="19"/>
      <c r="F1710" s="19"/>
      <c r="G1710" s="19" t="str">
        <f>C1710 &amp; ".Delta|GIRR|" &amp; C1622 &amp; "|" &amp; C1677</f>
        <v>FXF598460264.Delta|GIRR|JPY|0.5 year</v>
      </c>
    </row>
    <row r="1711" spans="3:7" hidden="1" outlineLevel="1" x14ac:dyDescent="0.25">
      <c r="C1711" s="21" t="s">
        <v>38</v>
      </c>
      <c r="D1711" s="19">
        <f>SUMIFS(Sensitivities!$E$8:$E$1023,Sensitivities!$D$8:$D$1023,Delta_GIRR!$D$24,Sensitivities!$C$8:$C$1023,Delta_GIRR!G1711)</f>
        <v>0</v>
      </c>
      <c r="E1711" s="19"/>
      <c r="F1711" s="19"/>
      <c r="G1711" s="19" t="str">
        <f>C1711 &amp; ".Delta|GIRR|" &amp; C1622 &amp; "|" &amp; C1677</f>
        <v>FXO271821100.Delta|GIRR|JPY|0.5 year</v>
      </c>
    </row>
    <row r="1712" spans="3:7" hidden="1" outlineLevel="1" x14ac:dyDescent="0.25">
      <c r="C1712" s="21" t="s">
        <v>40</v>
      </c>
      <c r="D1712" s="19">
        <f>SUMIFS(Sensitivities!$E$8:$E$1023,Sensitivities!$D$8:$D$1023,Delta_GIRR!$D$24,Sensitivities!$C$8:$C$1023,Delta_GIRR!G1712)</f>
        <v>1624.89111705145</v>
      </c>
      <c r="E1712" s="19"/>
      <c r="F1712" s="19"/>
      <c r="G1712" s="19" t="str">
        <f>C1712 &amp; ".Delta|GIRR|" &amp; C1622 &amp; "|" &amp; C1677</f>
        <v>FXO136170122.Delta|GIRR|JPY|0.5 year</v>
      </c>
    </row>
    <row r="1713" spans="3:7" hidden="1" outlineLevel="1" x14ac:dyDescent="0.25">
      <c r="C1713" s="21" t="s">
        <v>1139</v>
      </c>
      <c r="D1713" s="19">
        <f>SUMIFS(Sensitivities!$E$8:$E$1023,Sensitivities!$D$8:$D$1023,Delta_GIRR!$D$24,Sensitivities!$C$8:$C$1023,Delta_GIRR!G1713)</f>
        <v>0</v>
      </c>
      <c r="E1713" s="19"/>
      <c r="F1713" s="19"/>
      <c r="G1713" s="19" t="str">
        <f>C1713 &amp; ".Delta|GIRR|" &amp; C1622 &amp; "|" &amp; C1677</f>
        <v>FXO623149061.Delta|GIRR|JPY|0.5 year</v>
      </c>
    </row>
    <row r="1714" spans="3:7" hidden="1" outlineLevel="1" x14ac:dyDescent="0.25">
      <c r="C1714" s="21" t="s">
        <v>41</v>
      </c>
      <c r="D1714" s="19">
        <f>SUMIFS(Sensitivities!$E$8:$E$1023,Sensitivities!$D$8:$D$1023,Delta_GIRR!$D$24,Sensitivities!$C$8:$C$1023,Delta_GIRR!G1714)</f>
        <v>0</v>
      </c>
      <c r="E1714" s="19"/>
      <c r="F1714" s="19"/>
      <c r="G1714" s="19" t="str">
        <f>C1714 &amp; ".Delta|GIRR|" &amp; C1622 &amp; "|" &amp; C1677</f>
        <v>FXO676548755.Delta|GIRR|JPY|0.5 year</v>
      </c>
    </row>
    <row r="1715" spans="3:7" hidden="1" outlineLevel="1" x14ac:dyDescent="0.25">
      <c r="C1715" s="21" t="s">
        <v>42</v>
      </c>
      <c r="D1715" s="19">
        <f>SUMIFS(Sensitivities!$E$8:$E$1023,Sensitivities!$D$8:$D$1023,Delta_GIRR!$D$24,Sensitivities!$C$8:$C$1023,Delta_GIRR!G1715)</f>
        <v>0</v>
      </c>
      <c r="E1715" s="19"/>
      <c r="F1715" s="19"/>
      <c r="G1715" s="19" t="str">
        <f>C1715 &amp; ".Delta|GIRR|" &amp; C1622 &amp; "|" &amp; C1677</f>
        <v>FXO403688438.Delta|GIRR|JPY|0.5 year</v>
      </c>
    </row>
    <row r="1716" spans="3:7" hidden="1" outlineLevel="1" x14ac:dyDescent="0.25">
      <c r="C1716" s="21" t="s">
        <v>43</v>
      </c>
      <c r="D1716" s="19">
        <f>SUMIFS(Sensitivities!$E$8:$E$1023,Sensitivities!$D$8:$D$1023,Delta_GIRR!$D$24,Sensitivities!$C$8:$C$1023,Delta_GIRR!G1716)</f>
        <v>0</v>
      </c>
      <c r="E1716" s="19"/>
      <c r="F1716" s="19"/>
      <c r="G1716" s="19" t="str">
        <f>C1716 &amp; ".Delta|GIRR|" &amp; C1622 &amp; "|" &amp; C1677</f>
        <v>FXO302436425.Delta|GIRR|JPY|0.5 year</v>
      </c>
    </row>
    <row r="1717" spans="3:7" hidden="1" outlineLevel="1" x14ac:dyDescent="0.25">
      <c r="C1717" s="21" t="s">
        <v>44</v>
      </c>
      <c r="D1717" s="19">
        <f>SUMIFS(Sensitivities!$E$8:$E$1023,Sensitivities!$D$8:$D$1023,Delta_GIRR!$D$24,Sensitivities!$C$8:$C$1023,Delta_GIRR!G1717)</f>
        <v>0</v>
      </c>
      <c r="E1717" s="19"/>
      <c r="F1717" s="19"/>
      <c r="G1717" s="19" t="str">
        <f>C1717 &amp; ".Delta|GIRR|" &amp; C1622 &amp; "|" &amp; C1677</f>
        <v>FXO920656386.Delta|GIRR|JPY|0.5 year</v>
      </c>
    </row>
    <row r="1718" spans="3:7" hidden="1" outlineLevel="1" x14ac:dyDescent="0.25">
      <c r="C1718" s="21" t="s">
        <v>45</v>
      </c>
      <c r="D1718" s="19">
        <f>SUMIFS(Sensitivities!$E$8:$E$1023,Sensitivities!$D$8:$D$1023,Delta_GIRR!$D$24,Sensitivities!$C$8:$C$1023,Delta_GIRR!G1718)</f>
        <v>0</v>
      </c>
      <c r="E1718" s="19"/>
      <c r="F1718" s="19"/>
      <c r="G1718" s="19" t="str">
        <f>C1718 &amp; ".Delta|GIRR|" &amp; C1622 &amp; "|" &amp; C1677</f>
        <v>FXO931276392.Delta|GIRR|JPY|0.5 year</v>
      </c>
    </row>
    <row r="1719" spans="3:7" hidden="1" outlineLevel="1" x14ac:dyDescent="0.25">
      <c r="C1719" s="21" t="s">
        <v>46</v>
      </c>
      <c r="D1719" s="19">
        <f>SUMIFS(Sensitivities!$E$8:$E$1023,Sensitivities!$D$8:$D$1023,Delta_GIRR!$D$24,Sensitivities!$C$8:$C$1023,Delta_GIRR!G1719)</f>
        <v>3.44516593031585E-6</v>
      </c>
      <c r="E1719" s="19"/>
      <c r="F1719" s="19"/>
      <c r="G1719" s="19" t="str">
        <f>C1719 &amp; ".Delta|GIRR|" &amp; C1622 &amp; "|" &amp; C1677</f>
        <v>PRDC295207601.Delta|GIRR|JPY|0.5 year</v>
      </c>
    </row>
    <row r="1720" spans="3:7" hidden="1" outlineLevel="1" x14ac:dyDescent="0.25">
      <c r="C1720" s="21" t="s">
        <v>48</v>
      </c>
      <c r="D1720" s="19">
        <f>SUMIFS(Sensitivities!$E$8:$E$1023,Sensitivities!$D$8:$D$1023,Delta_GIRR!$D$24,Sensitivities!$C$8:$C$1023,Delta_GIRR!G1720)</f>
        <v>-1.5547266229987099E-3</v>
      </c>
      <c r="E1720" s="19"/>
      <c r="F1720" s="19"/>
      <c r="G1720" s="19" t="str">
        <f>C1720 &amp; ".Delta|GIRR|" &amp; C1622 &amp; "|" &amp; C1677</f>
        <v>PRDC172891670.Delta|GIRR|JPY|0.5 year</v>
      </c>
    </row>
    <row r="1721" spans="3:7" hidden="1" outlineLevel="1" x14ac:dyDescent="0.25">
      <c r="C1721" s="21" t="s">
        <v>49</v>
      </c>
      <c r="D1721" s="19">
        <f>SUMIFS(Sensitivities!$E$8:$E$1023,Sensitivities!$D$8:$D$1023,Delta_GIRR!$D$24,Sensitivities!$C$8:$C$1023,Delta_GIRR!G1721)</f>
        <v>0</v>
      </c>
      <c r="E1721" s="19"/>
      <c r="F1721" s="19"/>
      <c r="G1721" s="19" t="str">
        <f>C1721 &amp; ".Delta|GIRR|" &amp; C1622 &amp; "|" &amp; C1677</f>
        <v>PRDC666969162.Delta|GIRR|JPY|0.5 year</v>
      </c>
    </row>
    <row r="1722" spans="3:7" hidden="1" outlineLevel="1" x14ac:dyDescent="0.25">
      <c r="C1722" s="21" t="s">
        <v>50</v>
      </c>
      <c r="D1722" s="19">
        <f>SUMIFS(Sensitivities!$E$8:$E$1023,Sensitivities!$D$8:$D$1023,Delta_GIRR!$D$24,Sensitivities!$C$8:$C$1023,Delta_GIRR!G1722)</f>
        <v>-339.873861370143</v>
      </c>
      <c r="E1722" s="19"/>
      <c r="F1722" s="19"/>
      <c r="G1722" s="19" t="str">
        <f>C1722 &amp; ".Delta|GIRR|" &amp; C1622 &amp; "|" &amp; C1677</f>
        <v>PRDC591610726.Delta|GIRR|JPY|0.5 year</v>
      </c>
    </row>
    <row r="1723" spans="3:7" hidden="1" outlineLevel="1" x14ac:dyDescent="0.25">
      <c r="C1723" s="21" t="s">
        <v>51</v>
      </c>
      <c r="D1723" s="19">
        <f>SUMIFS(Sensitivities!$E$8:$E$1023,Sensitivities!$D$8:$D$1023,Delta_GIRR!$D$24,Sensitivities!$C$8:$C$1023,Delta_GIRR!G1723)</f>
        <v>-4.6132772695273199E-4</v>
      </c>
      <c r="E1723" s="19"/>
      <c r="F1723" s="19"/>
      <c r="G1723" s="19" t="str">
        <f>C1723 &amp; ".Delta|GIRR|" &amp; C1622 &amp; "|" &amp; C1677</f>
        <v>PRDC213021841.Delta|GIRR|JPY|0.5 year</v>
      </c>
    </row>
    <row r="1724" spans="3:7" hidden="1" outlineLevel="1" x14ac:dyDescent="0.25">
      <c r="C1724" s="21" t="s">
        <v>52</v>
      </c>
      <c r="D1724" s="19">
        <f>SUMIFS(Sensitivities!$E$8:$E$1023,Sensitivities!$D$8:$D$1023,Delta_GIRR!$D$24,Sensitivities!$C$8:$C$1023,Delta_GIRR!G1724)</f>
        <v>0</v>
      </c>
      <c r="E1724" s="19"/>
      <c r="F1724" s="19"/>
      <c r="G1724" s="19" t="str">
        <f>C1724 &amp; ".Delta|GIRR|" &amp; C1622 &amp; "|" &amp; C1677</f>
        <v>RA211261264.Delta|GIRR|JPY|0.5 year</v>
      </c>
    </row>
    <row r="1725" spans="3:7" hidden="1" outlineLevel="1" x14ac:dyDescent="0.25">
      <c r="C1725" s="21" t="s">
        <v>54</v>
      </c>
      <c r="D1725" s="19">
        <f>SUMIFS(Sensitivities!$E$8:$E$1023,Sensitivities!$D$8:$D$1023,Delta_GIRR!$D$24,Sensitivities!$C$8:$C$1023,Delta_GIRR!G1725)</f>
        <v>-1.1617930795182499E-5</v>
      </c>
      <c r="E1725" s="19"/>
      <c r="F1725" s="19"/>
      <c r="G1725" s="19" t="str">
        <f>C1725 &amp; ".Delta|GIRR|" &amp; C1622 &amp; "|" &amp; C1677</f>
        <v>RA511169792.Delta|GIRR|JPY|0.5 year</v>
      </c>
    </row>
    <row r="1726" spans="3:7" hidden="1" outlineLevel="1" x14ac:dyDescent="0.25">
      <c r="C1726" s="21" t="s">
        <v>1143</v>
      </c>
      <c r="D1726" s="19">
        <f>SUMIFS(Sensitivities!$E$8:$E$1023,Sensitivities!$D$8:$D$1023,Delta_GIRR!$D$24,Sensitivities!$C$8:$C$1023,Delta_GIRR!G1726)</f>
        <v>0</v>
      </c>
      <c r="E1726" s="19"/>
      <c r="F1726" s="19"/>
      <c r="G1726" s="19" t="str">
        <f>C1726 &amp; ".Delta|GIRR|" &amp; C1622 &amp; "|" &amp; C1677</f>
        <v>RA844378540.Delta|GIRR|JPY|0.5 year</v>
      </c>
    </row>
    <row r="1727" spans="3:7" hidden="1" outlineLevel="1" x14ac:dyDescent="0.25">
      <c r="C1727" s="21" t="s">
        <v>55</v>
      </c>
      <c r="D1727" s="19">
        <f>SUMIFS(Sensitivities!$E$8:$E$1023,Sensitivities!$D$8:$D$1023,Delta_GIRR!$D$24,Sensitivities!$C$8:$C$1023,Delta_GIRR!G1727)</f>
        <v>-1.4937540981918601E-6</v>
      </c>
      <c r="E1727" s="19"/>
      <c r="F1727" s="19"/>
      <c r="G1727" s="19" t="str">
        <f>C1727 &amp; ".Delta|GIRR|" &amp; C1622 &amp; "|" &amp; C1677</f>
        <v>RA488554347.Delta|GIRR|JPY|0.5 year</v>
      </c>
    </row>
    <row r="1728" spans="3:7" hidden="1" outlineLevel="1" x14ac:dyDescent="0.25">
      <c r="C1728" s="21" t="s">
        <v>56</v>
      </c>
      <c r="D1728" s="19">
        <f>SUMIFS(Sensitivities!$E$8:$E$1023,Sensitivities!$D$8:$D$1023,Delta_GIRR!$D$24,Sensitivities!$C$8:$C$1023,Delta_GIRR!G1728)</f>
        <v>0</v>
      </c>
      <c r="E1728" s="19"/>
      <c r="F1728" s="19"/>
      <c r="G1728" s="19" t="str">
        <f>C1728 &amp; ".Delta|GIRR|" &amp; C1622 &amp; "|" &amp; C1677</f>
        <v>RA899728209.Delta|GIRR|JPY|0.5 year</v>
      </c>
    </row>
    <row r="1729" spans="3:7" hidden="1" outlineLevel="1" x14ac:dyDescent="0.25">
      <c r="C1729" s="10"/>
      <c r="D1729" s="13"/>
      <c r="E1729" s="11"/>
      <c r="F1729" s="12"/>
      <c r="G1729" s="12"/>
    </row>
    <row r="1730" spans="3:7" collapsed="1" x14ac:dyDescent="0.25">
      <c r="C1730" s="106" t="s">
        <v>62</v>
      </c>
      <c r="D1730" s="102">
        <f>SUM(D1732:D1781)</f>
        <v>-1244.8099719980537</v>
      </c>
      <c r="E1730" s="103">
        <f>VLOOKUP(C1730,$G$10:$H$19,2,FALSE)</f>
        <v>1.131370849898476E-2</v>
      </c>
      <c r="F1730" s="105">
        <f>D1730*E1730</f>
        <v>-14.083417159815362</v>
      </c>
    </row>
    <row r="1731" spans="3:7" hidden="1" outlineLevel="1" x14ac:dyDescent="0.25">
      <c r="C1731" s="40" t="s">
        <v>1138</v>
      </c>
      <c r="D1731" s="101" t="s">
        <v>116</v>
      </c>
      <c r="E1731" s="101" t="s">
        <v>66</v>
      </c>
      <c r="F1731" s="101" t="s">
        <v>68</v>
      </c>
      <c r="G1731" s="39" t="s">
        <v>57</v>
      </c>
    </row>
    <row r="1732" spans="3:7" hidden="1" outlineLevel="1" x14ac:dyDescent="0.25">
      <c r="C1732" s="42" t="s">
        <v>3</v>
      </c>
      <c r="D1732" s="38">
        <f>SUMIFS(Sensitivities!$E$8:$E$1023,Sensitivities!$D$8:$D$1023,Delta_GIRR!$D$24,Sensitivities!$C$8:$C$1023,Delta_GIRR!G1732)</f>
        <v>0</v>
      </c>
      <c r="E1732" s="38"/>
      <c r="F1732" s="38"/>
      <c r="G1732" s="38" t="str">
        <f>C1732 &amp; ".Delta|GIRR|" &amp; C1622 &amp; "|" &amp; C1730</f>
        <v>FRA791220419.Delta|GIRR|JPY|1 year</v>
      </c>
    </row>
    <row r="1733" spans="3:7" hidden="1" outlineLevel="1" x14ac:dyDescent="0.25">
      <c r="C1733" s="21" t="s">
        <v>5</v>
      </c>
      <c r="D1733" s="19">
        <f>SUMIFS(Sensitivities!$E$8:$E$1023,Sensitivities!$D$8:$D$1023,Delta_GIRR!$D$24,Sensitivities!$C$8:$C$1023,Delta_GIRR!G1733)</f>
        <v>0</v>
      </c>
      <c r="E1733" s="19"/>
      <c r="F1733" s="19"/>
      <c r="G1733" s="19" t="str">
        <f>C1733 &amp; ".Delta|GIRR|" &amp; C1622 &amp; "|" &amp; C1730</f>
        <v>FRA983936126.Delta|GIRR|JPY|1 year</v>
      </c>
    </row>
    <row r="1734" spans="3:7" hidden="1" outlineLevel="1" x14ac:dyDescent="0.25">
      <c r="C1734" s="21" t="s">
        <v>6</v>
      </c>
      <c r="D1734" s="19">
        <f>SUMIFS(Sensitivities!$E$8:$E$1023,Sensitivities!$D$8:$D$1023,Delta_GIRR!$D$24,Sensitivities!$C$8:$C$1023,Delta_GIRR!G1734)</f>
        <v>0</v>
      </c>
      <c r="E1734" s="19"/>
      <c r="F1734" s="19"/>
      <c r="G1734" s="19" t="str">
        <f>C1734 &amp; ".Delta|GIRR|" &amp; C1622 &amp; "|" &amp; C1730</f>
        <v>FRA592133890.Delta|GIRR|JPY|1 year</v>
      </c>
    </row>
    <row r="1735" spans="3:7" hidden="1" outlineLevel="1" x14ac:dyDescent="0.25">
      <c r="C1735" s="21" t="s">
        <v>7</v>
      </c>
      <c r="D1735" s="19">
        <f>SUMIFS(Sensitivities!$E$8:$E$1023,Sensitivities!$D$8:$D$1023,Delta_GIRR!$D$24,Sensitivities!$C$8:$C$1023,Delta_GIRR!G1735)</f>
        <v>0</v>
      </c>
      <c r="E1735" s="19"/>
      <c r="F1735" s="19"/>
      <c r="G1735" s="19" t="str">
        <f>C1735 &amp; ".Delta|GIRR|" &amp; C1622 &amp; "|" &amp; C1730</f>
        <v>FRA554616290.Delta|GIRR|JPY|1 year</v>
      </c>
    </row>
    <row r="1736" spans="3:7" hidden="1" outlineLevel="1" x14ac:dyDescent="0.25">
      <c r="C1736" s="21" t="s">
        <v>8</v>
      </c>
      <c r="D1736" s="19">
        <f>SUMIFS(Sensitivities!$E$8:$E$1023,Sensitivities!$D$8:$D$1023,Delta_GIRR!$D$24,Sensitivities!$C$8:$C$1023,Delta_GIRR!G1736)</f>
        <v>0</v>
      </c>
      <c r="E1736" s="19"/>
      <c r="F1736" s="19"/>
      <c r="G1736" s="19" t="str">
        <f>C1736 &amp; ".Delta|GIRR|" &amp; C1622 &amp; "|" &amp; C1730</f>
        <v>FRA822851518.Delta|GIRR|JPY|1 year</v>
      </c>
    </row>
    <row r="1737" spans="3:7" hidden="1" outlineLevel="1" x14ac:dyDescent="0.25">
      <c r="C1737" s="21" t="s">
        <v>1140</v>
      </c>
      <c r="D1737" s="19">
        <f>SUMIFS(Sensitivities!$E$8:$E$1023,Sensitivities!$D$8:$D$1023,Delta_GIRR!$D$24,Sensitivities!$C$8:$C$1023,Delta_GIRR!G1737)</f>
        <v>0</v>
      </c>
      <c r="E1737" s="19"/>
      <c r="F1737" s="19"/>
      <c r="G1737" s="19" t="str">
        <f>C1737 &amp; ".Delta|GIRR|" &amp; C1622 &amp; "|" &amp; C1730</f>
        <v>FRA101797833.Delta|GIRR|JPY|1 year</v>
      </c>
    </row>
    <row r="1738" spans="3:7" hidden="1" outlineLevel="1" x14ac:dyDescent="0.25">
      <c r="C1738" s="21" t="s">
        <v>9</v>
      </c>
      <c r="D1738" s="19">
        <f>SUMIFS(Sensitivities!$E$8:$E$1023,Sensitivities!$D$8:$D$1023,Delta_GIRR!$D$24,Sensitivities!$C$8:$C$1023,Delta_GIRR!G1738)</f>
        <v>0</v>
      </c>
      <c r="E1738" s="19"/>
      <c r="F1738" s="19"/>
      <c r="G1738" s="19" t="str">
        <f>C1738 &amp; ".Delta|GIRR|" &amp; C1622 &amp; "|" &amp; C1730</f>
        <v>IRS190841856.Delta|GIRR|JPY|1 year</v>
      </c>
    </row>
    <row r="1739" spans="3:7" hidden="1" outlineLevel="1" x14ac:dyDescent="0.25">
      <c r="C1739" s="21" t="s">
        <v>11</v>
      </c>
      <c r="D1739" s="19">
        <f>SUMIFS(Sensitivities!$E$8:$E$1023,Sensitivities!$D$8:$D$1023,Delta_GIRR!$D$24,Sensitivities!$C$8:$C$1023,Delta_GIRR!G1739)</f>
        <v>0</v>
      </c>
      <c r="E1739" s="19"/>
      <c r="F1739" s="19"/>
      <c r="G1739" s="19" t="str">
        <f>C1739 &amp; ".Delta|GIRR|" &amp; C1622 &amp; "|" &amp; C1730</f>
        <v>IRS399330126.Delta|GIRR|JPY|1 year</v>
      </c>
    </row>
    <row r="1740" spans="3:7" hidden="1" outlineLevel="1" x14ac:dyDescent="0.25">
      <c r="C1740" s="21" t="s">
        <v>12</v>
      </c>
      <c r="D1740" s="19">
        <f>SUMIFS(Sensitivities!$E$8:$E$1023,Sensitivities!$D$8:$D$1023,Delta_GIRR!$D$24,Sensitivities!$C$8:$C$1023,Delta_GIRR!G1740)</f>
        <v>0</v>
      </c>
      <c r="E1740" s="19"/>
      <c r="F1740" s="19"/>
      <c r="G1740" s="19" t="str">
        <f>C1740 &amp; ".Delta|GIRR|" &amp; C1622 &amp; "|" &amp; C1730</f>
        <v>IRS233250637.Delta|GIRR|JPY|1 year</v>
      </c>
    </row>
    <row r="1741" spans="3:7" hidden="1" outlineLevel="1" x14ac:dyDescent="0.25">
      <c r="C1741" s="21" t="s">
        <v>13</v>
      </c>
      <c r="D1741" s="19">
        <f>SUMIFS(Sensitivities!$E$8:$E$1023,Sensitivities!$D$8:$D$1023,Delta_GIRR!$D$24,Sensitivities!$C$8:$C$1023,Delta_GIRR!G1741)</f>
        <v>0</v>
      </c>
      <c r="E1741" s="19"/>
      <c r="F1741" s="19"/>
      <c r="G1741" s="19" t="str">
        <f>C1741 &amp; ".Delta|GIRR|" &amp; C1622 &amp; "|" &amp; C1730</f>
        <v>CS768096133.Delta|GIRR|JPY|1 year</v>
      </c>
    </row>
    <row r="1742" spans="3:7" hidden="1" outlineLevel="1" x14ac:dyDescent="0.25">
      <c r="C1742" s="21" t="s">
        <v>15</v>
      </c>
      <c r="D1742" s="19">
        <f>SUMIFS(Sensitivities!$E$8:$E$1023,Sensitivities!$D$8:$D$1023,Delta_GIRR!$D$24,Sensitivities!$C$8:$C$1023,Delta_GIRR!G1742)</f>
        <v>0</v>
      </c>
      <c r="E1742" s="19"/>
      <c r="F1742" s="19"/>
      <c r="G1742" s="19" t="str">
        <f>C1742 &amp; ".Delta|GIRR|" &amp; C1622 &amp; "|" &amp; C1730</f>
        <v>CS561670611.Delta|GIRR|JPY|1 year</v>
      </c>
    </row>
    <row r="1743" spans="3:7" hidden="1" outlineLevel="1" x14ac:dyDescent="0.25">
      <c r="C1743" s="21" t="s">
        <v>16</v>
      </c>
      <c r="D1743" s="19">
        <f>SUMIFS(Sensitivities!$E$8:$E$1023,Sensitivities!$D$8:$D$1023,Delta_GIRR!$D$24,Sensitivities!$C$8:$C$1023,Delta_GIRR!G1743)</f>
        <v>0</v>
      </c>
      <c r="E1743" s="19"/>
      <c r="F1743" s="19"/>
      <c r="G1743" s="19" t="str">
        <f>C1743 &amp; ".Delta|GIRR|" &amp; C1622 &amp; "|" &amp; C1730</f>
        <v>CS931854092.Delta|GIRR|JPY|1 year</v>
      </c>
    </row>
    <row r="1744" spans="3:7" hidden="1" outlineLevel="1" x14ac:dyDescent="0.25">
      <c r="C1744" s="21" t="s">
        <v>17</v>
      </c>
      <c r="D1744" s="19">
        <f>SUMIFS(Sensitivities!$E$8:$E$1023,Sensitivities!$D$8:$D$1023,Delta_GIRR!$D$24,Sensitivities!$C$8:$C$1023,Delta_GIRR!G1744)</f>
        <v>0</v>
      </c>
      <c r="E1744" s="19"/>
      <c r="F1744" s="19"/>
      <c r="G1744" s="19" t="str">
        <f>C1744 &amp; ".Delta|GIRR|" &amp; C1622 &amp; "|" &amp; C1730</f>
        <v>IRS307262619.Delta|GIRR|JPY|1 year</v>
      </c>
    </row>
    <row r="1745" spans="3:7" hidden="1" outlineLevel="1" x14ac:dyDescent="0.25">
      <c r="C1745" s="21" t="s">
        <v>18</v>
      </c>
      <c r="D1745" s="19">
        <f>SUMIFS(Sensitivities!$E$8:$E$1023,Sensitivities!$D$8:$D$1023,Delta_GIRR!$D$24,Sensitivities!$C$8:$C$1023,Delta_GIRR!G1745)</f>
        <v>0</v>
      </c>
      <c r="E1745" s="19"/>
      <c r="F1745" s="19"/>
      <c r="G1745" s="19" t="str">
        <f>C1745 &amp; ".Delta|GIRR|" &amp; C1622 &amp; "|" &amp; C1730</f>
        <v>IRS686490893.Delta|GIRR|JPY|1 year</v>
      </c>
    </row>
    <row r="1746" spans="3:7" hidden="1" outlineLevel="1" x14ac:dyDescent="0.25">
      <c r="C1746" s="21" t="s">
        <v>19</v>
      </c>
      <c r="D1746" s="19">
        <f>SUMIFS(Sensitivities!$E$8:$E$1023,Sensitivities!$D$8:$D$1023,Delta_GIRR!$D$24,Sensitivities!$C$8:$C$1023,Delta_GIRR!G1746)</f>
        <v>0</v>
      </c>
      <c r="E1746" s="19"/>
      <c r="F1746" s="19"/>
      <c r="G1746" s="19" t="str">
        <f>C1746 &amp; ".Delta|GIRR|" &amp; C1622 &amp; "|" &amp; C1730</f>
        <v>IRS682313805.Delta|GIRR|JPY|1 year</v>
      </c>
    </row>
    <row r="1747" spans="3:7" hidden="1" outlineLevel="1" x14ac:dyDescent="0.25">
      <c r="C1747" s="21" t="s">
        <v>20</v>
      </c>
      <c r="D1747" s="19">
        <f>SUMIFS(Sensitivities!$E$8:$E$1023,Sensitivities!$D$8:$D$1023,Delta_GIRR!$D$24,Sensitivities!$C$8:$C$1023,Delta_GIRR!G1747)</f>
        <v>0</v>
      </c>
      <c r="E1747" s="19"/>
      <c r="F1747" s="19"/>
      <c r="G1747" s="19" t="str">
        <f>C1747 &amp; ".Delta|GIRR|" &amp; C1622 &amp; "|" &amp; C1730</f>
        <v>IRS545554400.Delta|GIRR|JPY|1 year</v>
      </c>
    </row>
    <row r="1748" spans="3:7" hidden="1" outlineLevel="1" x14ac:dyDescent="0.25">
      <c r="C1748" s="21" t="s">
        <v>21</v>
      </c>
      <c r="D1748" s="19">
        <f>SUMIFS(Sensitivities!$E$8:$E$1023,Sensitivities!$D$8:$D$1023,Delta_GIRR!$D$24,Sensitivities!$C$8:$C$1023,Delta_GIRR!G1748)</f>
        <v>0</v>
      </c>
      <c r="E1748" s="19"/>
      <c r="F1748" s="19"/>
      <c r="G1748" s="19" t="str">
        <f>C1748 &amp; ".Delta|GIRR|" &amp; C1622 &amp; "|" &amp; C1730</f>
        <v>CS821810096.Delta|GIRR|JPY|1 year</v>
      </c>
    </row>
    <row r="1749" spans="3:7" hidden="1" outlineLevel="1" x14ac:dyDescent="0.25">
      <c r="C1749" s="21" t="s">
        <v>22</v>
      </c>
      <c r="D1749" s="19">
        <f>SUMIFS(Sensitivities!$E$8:$E$1023,Sensitivities!$D$8:$D$1023,Delta_GIRR!$D$24,Sensitivities!$C$8:$C$1023,Delta_GIRR!G1749)</f>
        <v>0</v>
      </c>
      <c r="E1749" s="19"/>
      <c r="F1749" s="19"/>
      <c r="G1749" s="19" t="str">
        <f>C1749 &amp; ".Delta|GIRR|" &amp; C1622 &amp; "|" &amp; C1730</f>
        <v>CF832287444.Delta|GIRR|JPY|1 year</v>
      </c>
    </row>
    <row r="1750" spans="3:7" hidden="1" outlineLevel="1" x14ac:dyDescent="0.25">
      <c r="C1750" s="21" t="s">
        <v>1141</v>
      </c>
      <c r="D1750" s="19">
        <f>SUMIFS(Sensitivities!$E$8:$E$1023,Sensitivities!$D$8:$D$1023,Delta_GIRR!$D$24,Sensitivities!$C$8:$C$1023,Delta_GIRR!G1750)</f>
        <v>0</v>
      </c>
      <c r="E1750" s="19"/>
      <c r="F1750" s="19"/>
      <c r="G1750" s="19" t="str">
        <f>C1750 &amp; ".Delta|GIRR|" &amp; C1622 &amp; "|" &amp; C1730</f>
        <v>CF505971413.Delta|GIRR|JPY|1 year</v>
      </c>
    </row>
    <row r="1751" spans="3:7" hidden="1" outlineLevel="1" x14ac:dyDescent="0.25">
      <c r="C1751" s="21" t="s">
        <v>24</v>
      </c>
      <c r="D1751" s="19">
        <f>SUMIFS(Sensitivities!$E$8:$E$1023,Sensitivities!$D$8:$D$1023,Delta_GIRR!$D$24,Sensitivities!$C$8:$C$1023,Delta_GIRR!G1751)</f>
        <v>0</v>
      </c>
      <c r="E1751" s="19"/>
      <c r="F1751" s="19"/>
      <c r="G1751" s="19" t="str">
        <f>C1751 &amp; ".Delta|GIRR|" &amp; C1622 &amp; "|" &amp; C1730</f>
        <v>CF670766805.Delta|GIRR|JPY|1 year</v>
      </c>
    </row>
    <row r="1752" spans="3:7" hidden="1" outlineLevel="1" x14ac:dyDescent="0.25">
      <c r="C1752" s="21" t="s">
        <v>25</v>
      </c>
      <c r="D1752" s="19">
        <f>SUMIFS(Sensitivities!$E$8:$E$1023,Sensitivities!$D$8:$D$1023,Delta_GIRR!$D$24,Sensitivities!$C$8:$C$1023,Delta_GIRR!G1752)</f>
        <v>0</v>
      </c>
      <c r="E1752" s="19"/>
      <c r="F1752" s="19"/>
      <c r="G1752" s="19" t="str">
        <f>C1752 &amp; ".Delta|GIRR|" &amp; C1622 &amp; "|" &amp; C1730</f>
        <v>CF558972956.Delta|GIRR|JPY|1 year</v>
      </c>
    </row>
    <row r="1753" spans="3:7" hidden="1" outlineLevel="1" x14ac:dyDescent="0.25">
      <c r="C1753" s="21" t="s">
        <v>26</v>
      </c>
      <c r="D1753" s="19">
        <f>SUMIFS(Sensitivities!$E$8:$E$1023,Sensitivities!$D$8:$D$1023,Delta_GIRR!$D$24,Sensitivities!$C$8:$C$1023,Delta_GIRR!G1753)</f>
        <v>0</v>
      </c>
      <c r="E1753" s="19"/>
      <c r="F1753" s="19"/>
      <c r="G1753" s="19" t="str">
        <f>C1753 &amp; ".Delta|GIRR|" &amp; C1622 &amp; "|" &amp; C1730</f>
        <v>CF994071627.Delta|GIRR|JPY|1 year</v>
      </c>
    </row>
    <row r="1754" spans="3:7" hidden="1" outlineLevel="1" x14ac:dyDescent="0.25">
      <c r="C1754" s="21" t="s">
        <v>27</v>
      </c>
      <c r="D1754" s="19">
        <f>SUMIFS(Sensitivities!$E$8:$E$1023,Sensitivities!$D$8:$D$1023,Delta_GIRR!$D$24,Sensitivities!$C$8:$C$1023,Delta_GIRR!G1754)</f>
        <v>0</v>
      </c>
      <c r="E1754" s="19"/>
      <c r="F1754" s="19"/>
      <c r="G1754" s="19" t="str">
        <f>C1754 &amp; ".Delta|GIRR|" &amp; C1622 &amp; "|" &amp; C1730</f>
        <v>CF546911893.Delta|GIRR|JPY|1 year</v>
      </c>
    </row>
    <row r="1755" spans="3:7" hidden="1" outlineLevel="1" x14ac:dyDescent="0.25">
      <c r="C1755" s="21" t="s">
        <v>28</v>
      </c>
      <c r="D1755" s="19">
        <f>SUMIFS(Sensitivities!$E$8:$E$1023,Sensitivities!$D$8:$D$1023,Delta_GIRR!$D$24,Sensitivities!$C$8:$C$1023,Delta_GIRR!G1755)</f>
        <v>0</v>
      </c>
      <c r="E1755" s="19"/>
      <c r="F1755" s="19"/>
      <c r="G1755" s="19" t="str">
        <f>C1755 &amp; ".Delta|GIRR|" &amp; C1622 &amp; "|" &amp; C1730</f>
        <v>CF798421943.Delta|GIRR|JPY|1 year</v>
      </c>
    </row>
    <row r="1756" spans="3:7" hidden="1" outlineLevel="1" x14ac:dyDescent="0.25">
      <c r="C1756" s="21" t="s">
        <v>29</v>
      </c>
      <c r="D1756" s="19">
        <f>SUMIFS(Sensitivities!$E$8:$E$1023,Sensitivities!$D$8:$D$1023,Delta_GIRR!$D$24,Sensitivities!$C$8:$C$1023,Delta_GIRR!G1756)</f>
        <v>0</v>
      </c>
      <c r="E1756" s="19"/>
      <c r="F1756" s="19"/>
      <c r="G1756" s="19" t="str">
        <f>C1756 &amp; ".Delta|GIRR|" &amp; C1622 &amp; "|" &amp; C1730</f>
        <v>SWN651253389.Delta|GIRR|JPY|1 year</v>
      </c>
    </row>
    <row r="1757" spans="3:7" hidden="1" outlineLevel="1" x14ac:dyDescent="0.25">
      <c r="C1757" s="21" t="s">
        <v>31</v>
      </c>
      <c r="D1757" s="19">
        <f>SUMIFS(Sensitivities!$E$8:$E$1023,Sensitivities!$D$8:$D$1023,Delta_GIRR!$D$24,Sensitivities!$C$8:$C$1023,Delta_GIRR!G1757)</f>
        <v>0</v>
      </c>
      <c r="E1757" s="19"/>
      <c r="F1757" s="19"/>
      <c r="G1757" s="19" t="str">
        <f>C1757 &amp; ".Delta|GIRR|" &amp; C1622 &amp; "|" &amp; C1730</f>
        <v>FXF690057364.Delta|GIRR|JPY|1 year</v>
      </c>
    </row>
    <row r="1758" spans="3:7" hidden="1" outlineLevel="1" x14ac:dyDescent="0.25">
      <c r="C1758" s="21" t="s">
        <v>1142</v>
      </c>
      <c r="D1758" s="19">
        <f>SUMIFS(Sensitivities!$E$8:$E$1023,Sensitivities!$D$8:$D$1023,Delta_GIRR!$D$24,Sensitivities!$C$8:$C$1023,Delta_GIRR!G1758)</f>
        <v>0</v>
      </c>
      <c r="E1758" s="19"/>
      <c r="F1758" s="19"/>
      <c r="G1758" s="19" t="str">
        <f>C1758 &amp; ".Delta|GIRR|" &amp; C1622 &amp; "|" &amp; C1730</f>
        <v>FXF276314354.Delta|GIRR|JPY|1 year</v>
      </c>
    </row>
    <row r="1759" spans="3:7" hidden="1" outlineLevel="1" x14ac:dyDescent="0.25">
      <c r="C1759" s="21" t="s">
        <v>33</v>
      </c>
      <c r="D1759" s="19">
        <f>SUMIFS(Sensitivities!$E$8:$E$1023,Sensitivities!$D$8:$D$1023,Delta_GIRR!$D$24,Sensitivities!$C$8:$C$1023,Delta_GIRR!G1759)</f>
        <v>0</v>
      </c>
      <c r="E1759" s="19"/>
      <c r="F1759" s="19"/>
      <c r="G1759" s="19" t="str">
        <f>C1759 &amp; ".Delta|GIRR|" &amp; C1622 &amp; "|" &amp; C1730</f>
        <v>FXF811380623.Delta|GIRR|JPY|1 year</v>
      </c>
    </row>
    <row r="1760" spans="3:7" hidden="1" outlineLevel="1" x14ac:dyDescent="0.25">
      <c r="C1760" s="21" t="s">
        <v>34</v>
      </c>
      <c r="D1760" s="19">
        <f>SUMIFS(Sensitivities!$E$8:$E$1023,Sensitivities!$D$8:$D$1023,Delta_GIRR!$D$24,Sensitivities!$C$8:$C$1023,Delta_GIRR!G1760)</f>
        <v>0</v>
      </c>
      <c r="E1760" s="19"/>
      <c r="F1760" s="19"/>
      <c r="G1760" s="19" t="str">
        <f>C1760 &amp; ".Delta|GIRR|" &amp; C1622 &amp; "|" &amp; C1730</f>
        <v>FXF313102980.Delta|GIRR|JPY|1 year</v>
      </c>
    </row>
    <row r="1761" spans="3:7" hidden="1" outlineLevel="1" x14ac:dyDescent="0.25">
      <c r="C1761" s="21" t="s">
        <v>35</v>
      </c>
      <c r="D1761" s="19">
        <f>SUMIFS(Sensitivities!$E$8:$E$1023,Sensitivities!$D$8:$D$1023,Delta_GIRR!$D$24,Sensitivities!$C$8:$C$1023,Delta_GIRR!G1761)</f>
        <v>0</v>
      </c>
      <c r="E1761" s="19"/>
      <c r="F1761" s="19"/>
      <c r="G1761" s="19" t="str">
        <f>C1761 &amp; ".Delta|GIRR|" &amp; C1622 &amp; "|" &amp; C1730</f>
        <v>FXF168255439.Delta|GIRR|JPY|1 year</v>
      </c>
    </row>
    <row r="1762" spans="3:7" hidden="1" outlineLevel="1" x14ac:dyDescent="0.25">
      <c r="C1762" s="21" t="s">
        <v>36</v>
      </c>
      <c r="D1762" s="19">
        <f>SUMIFS(Sensitivities!$E$8:$E$1023,Sensitivities!$D$8:$D$1023,Delta_GIRR!$D$24,Sensitivities!$C$8:$C$1023,Delta_GIRR!G1762)</f>
        <v>0</v>
      </c>
      <c r="E1762" s="19"/>
      <c r="F1762" s="19"/>
      <c r="G1762" s="19" t="str">
        <f>C1762 &amp; ".Delta|GIRR|" &amp; C1622 &amp; "|" &amp; C1730</f>
        <v>FXF177155290.Delta|GIRR|JPY|1 year</v>
      </c>
    </row>
    <row r="1763" spans="3:7" hidden="1" outlineLevel="1" x14ac:dyDescent="0.25">
      <c r="C1763" s="21" t="s">
        <v>37</v>
      </c>
      <c r="D1763" s="19">
        <f>SUMIFS(Sensitivities!$E$8:$E$1023,Sensitivities!$D$8:$D$1023,Delta_GIRR!$D$24,Sensitivities!$C$8:$C$1023,Delta_GIRR!G1763)</f>
        <v>0</v>
      </c>
      <c r="E1763" s="19"/>
      <c r="F1763" s="19"/>
      <c r="G1763" s="19" t="str">
        <f>C1763 &amp; ".Delta|GIRR|" &amp; C1622 &amp; "|" &amp; C1730</f>
        <v>FXF598460264.Delta|GIRR|JPY|1 year</v>
      </c>
    </row>
    <row r="1764" spans="3:7" hidden="1" outlineLevel="1" x14ac:dyDescent="0.25">
      <c r="C1764" s="21" t="s">
        <v>38</v>
      </c>
      <c r="D1764" s="19">
        <f>SUMIFS(Sensitivities!$E$8:$E$1023,Sensitivities!$D$8:$D$1023,Delta_GIRR!$D$24,Sensitivities!$C$8:$C$1023,Delta_GIRR!G1764)</f>
        <v>0</v>
      </c>
      <c r="E1764" s="19"/>
      <c r="F1764" s="19"/>
      <c r="G1764" s="19" t="str">
        <f>C1764 &amp; ".Delta|GIRR|" &amp; C1622 &amp; "|" &amp; C1730</f>
        <v>FXO271821100.Delta|GIRR|JPY|1 year</v>
      </c>
    </row>
    <row r="1765" spans="3:7" hidden="1" outlineLevel="1" x14ac:dyDescent="0.25">
      <c r="C1765" s="21" t="s">
        <v>40</v>
      </c>
      <c r="D1765" s="19">
        <f>SUMIFS(Sensitivities!$E$8:$E$1023,Sensitivities!$D$8:$D$1023,Delta_GIRR!$D$24,Sensitivities!$C$8:$C$1023,Delta_GIRR!G1765)</f>
        <v>1716.7059222447299</v>
      </c>
      <c r="E1765" s="19"/>
      <c r="F1765" s="19"/>
      <c r="G1765" s="19" t="str">
        <f>C1765 &amp; ".Delta|GIRR|" &amp; C1622 &amp; "|" &amp; C1730</f>
        <v>FXO136170122.Delta|GIRR|JPY|1 year</v>
      </c>
    </row>
    <row r="1766" spans="3:7" hidden="1" outlineLevel="1" x14ac:dyDescent="0.25">
      <c r="C1766" s="21" t="s">
        <v>1139</v>
      </c>
      <c r="D1766" s="19">
        <f>SUMIFS(Sensitivities!$E$8:$E$1023,Sensitivities!$D$8:$D$1023,Delta_GIRR!$D$24,Sensitivities!$C$8:$C$1023,Delta_GIRR!G1766)</f>
        <v>0</v>
      </c>
      <c r="E1766" s="19"/>
      <c r="F1766" s="19"/>
      <c r="G1766" s="19" t="str">
        <f>C1766 &amp; ".Delta|GIRR|" &amp; C1622 &amp; "|" &amp; C1730</f>
        <v>FXO623149061.Delta|GIRR|JPY|1 year</v>
      </c>
    </row>
    <row r="1767" spans="3:7" hidden="1" outlineLevel="1" x14ac:dyDescent="0.25">
      <c r="C1767" s="21" t="s">
        <v>41</v>
      </c>
      <c r="D1767" s="19">
        <f>SUMIFS(Sensitivities!$E$8:$E$1023,Sensitivities!$D$8:$D$1023,Delta_GIRR!$D$24,Sensitivities!$C$8:$C$1023,Delta_GIRR!G1767)</f>
        <v>0</v>
      </c>
      <c r="E1767" s="19"/>
      <c r="F1767" s="19"/>
      <c r="G1767" s="19" t="str">
        <f>C1767 &amp; ".Delta|GIRR|" &amp; C1622 &amp; "|" &amp; C1730</f>
        <v>FXO676548755.Delta|GIRR|JPY|1 year</v>
      </c>
    </row>
    <row r="1768" spans="3:7" hidden="1" outlineLevel="1" x14ac:dyDescent="0.25">
      <c r="C1768" s="21" t="s">
        <v>42</v>
      </c>
      <c r="D1768" s="19">
        <f>SUMIFS(Sensitivities!$E$8:$E$1023,Sensitivities!$D$8:$D$1023,Delta_GIRR!$D$24,Sensitivities!$C$8:$C$1023,Delta_GIRR!G1768)</f>
        <v>0</v>
      </c>
      <c r="E1768" s="19"/>
      <c r="F1768" s="19"/>
      <c r="G1768" s="19" t="str">
        <f>C1768 &amp; ".Delta|GIRR|" &amp; C1622 &amp; "|" &amp; C1730</f>
        <v>FXO403688438.Delta|GIRR|JPY|1 year</v>
      </c>
    </row>
    <row r="1769" spans="3:7" hidden="1" outlineLevel="1" x14ac:dyDescent="0.25">
      <c r="C1769" s="21" t="s">
        <v>43</v>
      </c>
      <c r="D1769" s="19">
        <f>SUMIFS(Sensitivities!$E$8:$E$1023,Sensitivities!$D$8:$D$1023,Delta_GIRR!$D$24,Sensitivities!$C$8:$C$1023,Delta_GIRR!G1769)</f>
        <v>0</v>
      </c>
      <c r="E1769" s="19"/>
      <c r="F1769" s="19"/>
      <c r="G1769" s="19" t="str">
        <f>C1769 &amp; ".Delta|GIRR|" &amp; C1622 &amp; "|" &amp; C1730</f>
        <v>FXO302436425.Delta|GIRR|JPY|1 year</v>
      </c>
    </row>
    <row r="1770" spans="3:7" hidden="1" outlineLevel="1" x14ac:dyDescent="0.25">
      <c r="C1770" s="21" t="s">
        <v>44</v>
      </c>
      <c r="D1770" s="19">
        <f>SUMIFS(Sensitivities!$E$8:$E$1023,Sensitivities!$D$8:$D$1023,Delta_GIRR!$D$24,Sensitivities!$C$8:$C$1023,Delta_GIRR!G1770)</f>
        <v>0</v>
      </c>
      <c r="E1770" s="19"/>
      <c r="F1770" s="19"/>
      <c r="G1770" s="19" t="str">
        <f>C1770 &amp; ".Delta|GIRR|" &amp; C1622 &amp; "|" &amp; C1730</f>
        <v>FXO920656386.Delta|GIRR|JPY|1 year</v>
      </c>
    </row>
    <row r="1771" spans="3:7" hidden="1" outlineLevel="1" x14ac:dyDescent="0.25">
      <c r="C1771" s="21" t="s">
        <v>45</v>
      </c>
      <c r="D1771" s="19">
        <f>SUMIFS(Sensitivities!$E$8:$E$1023,Sensitivities!$D$8:$D$1023,Delta_GIRR!$D$24,Sensitivities!$C$8:$C$1023,Delta_GIRR!G1771)</f>
        <v>0</v>
      </c>
      <c r="E1771" s="19"/>
      <c r="F1771" s="19"/>
      <c r="G1771" s="19" t="str">
        <f>C1771 &amp; ".Delta|GIRR|" &amp; C1622 &amp; "|" &amp; C1730</f>
        <v>FXO931276392.Delta|GIRR|JPY|1 year</v>
      </c>
    </row>
    <row r="1772" spans="3:7" hidden="1" outlineLevel="1" x14ac:dyDescent="0.25">
      <c r="C1772" s="21" t="s">
        <v>46</v>
      </c>
      <c r="D1772" s="19">
        <f>SUMIFS(Sensitivities!$E$8:$E$1023,Sensitivities!$D$8:$D$1023,Delta_GIRR!$D$24,Sensitivities!$C$8:$C$1023,Delta_GIRR!G1772)</f>
        <v>-12.909624784697399</v>
      </c>
      <c r="E1772" s="19"/>
      <c r="F1772" s="19"/>
      <c r="G1772" s="19" t="str">
        <f>C1772 &amp; ".Delta|GIRR|" &amp; C1622 &amp; "|" &amp; C1730</f>
        <v>PRDC295207601.Delta|GIRR|JPY|1 year</v>
      </c>
    </row>
    <row r="1773" spans="3:7" hidden="1" outlineLevel="1" x14ac:dyDescent="0.25">
      <c r="C1773" s="21" t="s">
        <v>48</v>
      </c>
      <c r="D1773" s="19">
        <f>SUMIFS(Sensitivities!$E$8:$E$1023,Sensitivities!$D$8:$D$1023,Delta_GIRR!$D$24,Sensitivities!$C$8:$C$1023,Delta_GIRR!G1773)</f>
        <v>-1007.67975396011</v>
      </c>
      <c r="E1773" s="19"/>
      <c r="F1773" s="19"/>
      <c r="G1773" s="19" t="str">
        <f>C1773 &amp; ".Delta|GIRR|" &amp; C1622 &amp; "|" &amp; C1730</f>
        <v>PRDC172891670.Delta|GIRR|JPY|1 year</v>
      </c>
    </row>
    <row r="1774" spans="3:7" hidden="1" outlineLevel="1" x14ac:dyDescent="0.25">
      <c r="C1774" s="21" t="s">
        <v>49</v>
      </c>
      <c r="D1774" s="19">
        <f>SUMIFS(Sensitivities!$E$8:$E$1023,Sensitivities!$D$8:$D$1023,Delta_GIRR!$D$24,Sensitivities!$C$8:$C$1023,Delta_GIRR!G1774)</f>
        <v>0</v>
      </c>
      <c r="E1774" s="19"/>
      <c r="F1774" s="19"/>
      <c r="G1774" s="19" t="str">
        <f>C1774 &amp; ".Delta|GIRR|" &amp; C1622 &amp; "|" &amp; C1730</f>
        <v>PRDC666969162.Delta|GIRR|JPY|1 year</v>
      </c>
    </row>
    <row r="1775" spans="3:7" hidden="1" outlineLevel="1" x14ac:dyDescent="0.25">
      <c r="C1775" s="21" t="s">
        <v>50</v>
      </c>
      <c r="D1775" s="19">
        <f>SUMIFS(Sensitivities!$E$8:$E$1023,Sensitivities!$D$8:$D$1023,Delta_GIRR!$D$24,Sensitivities!$C$8:$C$1023,Delta_GIRR!G1775)</f>
        <v>-1362.1541604981801</v>
      </c>
      <c r="E1775" s="19"/>
      <c r="F1775" s="19"/>
      <c r="G1775" s="19" t="str">
        <f>C1775 &amp; ".Delta|GIRR|" &amp; C1622 &amp; "|" &amp; C1730</f>
        <v>PRDC591610726.Delta|GIRR|JPY|1 year</v>
      </c>
    </row>
    <row r="1776" spans="3:7" hidden="1" outlineLevel="1" x14ac:dyDescent="0.25">
      <c r="C1776" s="21" t="s">
        <v>51</v>
      </c>
      <c r="D1776" s="19">
        <f>SUMIFS(Sensitivities!$E$8:$E$1023,Sensitivities!$D$8:$D$1023,Delta_GIRR!$D$24,Sensitivities!$C$8:$C$1023,Delta_GIRR!G1776)</f>
        <v>-578.77234423940502</v>
      </c>
      <c r="E1776" s="19"/>
      <c r="F1776" s="19"/>
      <c r="G1776" s="19" t="str">
        <f>C1776 &amp; ".Delta|GIRR|" &amp; C1622 &amp; "|" &amp; C1730</f>
        <v>PRDC213021841.Delta|GIRR|JPY|1 year</v>
      </c>
    </row>
    <row r="1777" spans="3:7" hidden="1" outlineLevel="1" x14ac:dyDescent="0.25">
      <c r="C1777" s="21" t="s">
        <v>52</v>
      </c>
      <c r="D1777" s="19">
        <f>SUMIFS(Sensitivities!$E$8:$E$1023,Sensitivities!$D$8:$D$1023,Delta_GIRR!$D$24,Sensitivities!$C$8:$C$1023,Delta_GIRR!G1777)</f>
        <v>0</v>
      </c>
      <c r="E1777" s="19"/>
      <c r="F1777" s="19"/>
      <c r="G1777" s="19" t="str">
        <f>C1777 &amp; ".Delta|GIRR|" &amp; C1622 &amp; "|" &amp; C1730</f>
        <v>RA211261264.Delta|GIRR|JPY|1 year</v>
      </c>
    </row>
    <row r="1778" spans="3:7" hidden="1" outlineLevel="1" x14ac:dyDescent="0.25">
      <c r="C1778" s="21" t="s">
        <v>54</v>
      </c>
      <c r="D1778" s="19">
        <f>SUMIFS(Sensitivities!$E$8:$E$1023,Sensitivities!$D$8:$D$1023,Delta_GIRR!$D$24,Sensitivities!$C$8:$C$1023,Delta_GIRR!G1778)</f>
        <v>-1.16881665235269E-5</v>
      </c>
      <c r="E1778" s="19"/>
      <c r="F1778" s="19"/>
      <c r="G1778" s="19" t="str">
        <f>C1778 &amp; ".Delta|GIRR|" &amp; C1622 &amp; "|" &amp; C1730</f>
        <v>RA511169792.Delta|GIRR|JPY|1 year</v>
      </c>
    </row>
    <row r="1779" spans="3:7" hidden="1" outlineLevel="1" x14ac:dyDescent="0.25">
      <c r="C1779" s="21" t="s">
        <v>1143</v>
      </c>
      <c r="D1779" s="19">
        <f>SUMIFS(Sensitivities!$E$8:$E$1023,Sensitivities!$D$8:$D$1023,Delta_GIRR!$D$24,Sensitivities!$C$8:$C$1023,Delta_GIRR!G1779)</f>
        <v>0</v>
      </c>
      <c r="E1779" s="19"/>
      <c r="F1779" s="19"/>
      <c r="G1779" s="19" t="str">
        <f>C1779 &amp; ".Delta|GIRR|" &amp; C1622 &amp; "|" &amp; C1730</f>
        <v>RA844378540.Delta|GIRR|JPY|1 year</v>
      </c>
    </row>
    <row r="1780" spans="3:7" hidden="1" outlineLevel="1" x14ac:dyDescent="0.25">
      <c r="C1780" s="21" t="s">
        <v>55</v>
      </c>
      <c r="D1780" s="19">
        <f>SUMIFS(Sensitivities!$E$8:$E$1023,Sensitivities!$D$8:$D$1023,Delta_GIRR!$D$24,Sensitivities!$C$8:$C$1023,Delta_GIRR!G1780)</f>
        <v>9.2777554527856399E-7</v>
      </c>
      <c r="E1780" s="19"/>
      <c r="F1780" s="19"/>
      <c r="G1780" s="19" t="str">
        <f>C1780 &amp; ".Delta|GIRR|" &amp; C1622 &amp; "|" &amp; C1730</f>
        <v>RA488554347.Delta|GIRR|JPY|1 year</v>
      </c>
    </row>
    <row r="1781" spans="3:7" hidden="1" outlineLevel="1" x14ac:dyDescent="0.25">
      <c r="C1781" s="21" t="s">
        <v>56</v>
      </c>
      <c r="D1781" s="19">
        <f>SUMIFS(Sensitivities!$E$8:$E$1023,Sensitivities!$D$8:$D$1023,Delta_GIRR!$D$24,Sensitivities!$C$8:$C$1023,Delta_GIRR!G1781)</f>
        <v>0</v>
      </c>
      <c r="E1781" s="19"/>
      <c r="F1781" s="19"/>
      <c r="G1781" s="19" t="str">
        <f>C1781 &amp; ".Delta|GIRR|" &amp; C1622 &amp; "|" &amp; C1730</f>
        <v>RA899728209.Delta|GIRR|JPY|1 year</v>
      </c>
    </row>
    <row r="1782" spans="3:7" hidden="1" outlineLevel="1" x14ac:dyDescent="0.25">
      <c r="C1782" s="10"/>
      <c r="D1782" s="13"/>
      <c r="E1782" s="11"/>
      <c r="F1782" s="12"/>
      <c r="G1782" s="12"/>
    </row>
    <row r="1783" spans="3:7" collapsed="1" x14ac:dyDescent="0.25">
      <c r="C1783" s="106" t="s">
        <v>1135</v>
      </c>
      <c r="D1783" s="102">
        <f>SUM(D1785:D1834)</f>
        <v>-29927.521364463795</v>
      </c>
      <c r="E1783" s="103">
        <f>VLOOKUP(C1783,$G$10:$H$19,2,FALSE)</f>
        <v>9.1923881554251165E-3</v>
      </c>
      <c r="F1783" s="105">
        <f>D1783*E1783</f>
        <v>-275.10539291192913</v>
      </c>
    </row>
    <row r="1784" spans="3:7" hidden="1" outlineLevel="1" x14ac:dyDescent="0.25">
      <c r="C1784" s="40" t="s">
        <v>1138</v>
      </c>
      <c r="D1784" s="101" t="s">
        <v>116</v>
      </c>
      <c r="E1784" s="101" t="s">
        <v>66</v>
      </c>
      <c r="F1784" s="101" t="s">
        <v>68</v>
      </c>
      <c r="G1784" s="39" t="s">
        <v>57</v>
      </c>
    </row>
    <row r="1785" spans="3:7" hidden="1" outlineLevel="1" x14ac:dyDescent="0.25">
      <c r="C1785" s="42" t="s">
        <v>3</v>
      </c>
      <c r="D1785" s="38">
        <f>SUMIFS(Sensitivities!$E$8:$E$1023,Sensitivities!$D$8:$D$1023,Delta_GIRR!$D$24,Sensitivities!$C$8:$C$1023,Delta_GIRR!G1785)</f>
        <v>0</v>
      </c>
      <c r="E1785" s="38"/>
      <c r="F1785" s="38"/>
      <c r="G1785" s="38" t="str">
        <f>C1785 &amp; ".Delta|GIRR|" &amp; C1622 &amp; "|" &amp; C1783</f>
        <v>FRA791220419.Delta|GIRR|JPY|2 year</v>
      </c>
    </row>
    <row r="1786" spans="3:7" hidden="1" outlineLevel="1" x14ac:dyDescent="0.25">
      <c r="C1786" s="21" t="s">
        <v>5</v>
      </c>
      <c r="D1786" s="19">
        <f>SUMIFS(Sensitivities!$E$8:$E$1023,Sensitivities!$D$8:$D$1023,Delta_GIRR!$D$24,Sensitivities!$C$8:$C$1023,Delta_GIRR!G1786)</f>
        <v>0</v>
      </c>
      <c r="E1786" s="19"/>
      <c r="F1786" s="19"/>
      <c r="G1786" s="19" t="str">
        <f>C1786 &amp; ".Delta|GIRR|" &amp; C1622 &amp; "|" &amp; C1783</f>
        <v>FRA983936126.Delta|GIRR|JPY|2 year</v>
      </c>
    </row>
    <row r="1787" spans="3:7" hidden="1" outlineLevel="1" x14ac:dyDescent="0.25">
      <c r="C1787" s="21" t="s">
        <v>6</v>
      </c>
      <c r="D1787" s="19">
        <f>SUMIFS(Sensitivities!$E$8:$E$1023,Sensitivities!$D$8:$D$1023,Delta_GIRR!$D$24,Sensitivities!$C$8:$C$1023,Delta_GIRR!G1787)</f>
        <v>0</v>
      </c>
      <c r="E1787" s="19"/>
      <c r="F1787" s="19"/>
      <c r="G1787" s="19" t="str">
        <f>C1787 &amp; ".Delta|GIRR|" &amp; C1622 &amp; "|" &amp; C1783</f>
        <v>FRA592133890.Delta|GIRR|JPY|2 year</v>
      </c>
    </row>
    <row r="1788" spans="3:7" hidden="1" outlineLevel="1" x14ac:dyDescent="0.25">
      <c r="C1788" s="21" t="s">
        <v>7</v>
      </c>
      <c r="D1788" s="19">
        <f>SUMIFS(Sensitivities!$E$8:$E$1023,Sensitivities!$D$8:$D$1023,Delta_GIRR!$D$24,Sensitivities!$C$8:$C$1023,Delta_GIRR!G1788)</f>
        <v>0</v>
      </c>
      <c r="E1788" s="19"/>
      <c r="F1788" s="19"/>
      <c r="G1788" s="19" t="str">
        <f>C1788 &amp; ".Delta|GIRR|" &amp; C1622 &amp; "|" &amp; C1783</f>
        <v>FRA554616290.Delta|GIRR|JPY|2 year</v>
      </c>
    </row>
    <row r="1789" spans="3:7" hidden="1" outlineLevel="1" x14ac:dyDescent="0.25">
      <c r="C1789" s="21" t="s">
        <v>8</v>
      </c>
      <c r="D1789" s="19">
        <f>SUMIFS(Sensitivities!$E$8:$E$1023,Sensitivities!$D$8:$D$1023,Delta_GIRR!$D$24,Sensitivities!$C$8:$C$1023,Delta_GIRR!G1789)</f>
        <v>0</v>
      </c>
      <c r="E1789" s="19"/>
      <c r="F1789" s="19"/>
      <c r="G1789" s="19" t="str">
        <f>C1789 &amp; ".Delta|GIRR|" &amp; C1622 &amp; "|" &amp; C1783</f>
        <v>FRA822851518.Delta|GIRR|JPY|2 year</v>
      </c>
    </row>
    <row r="1790" spans="3:7" hidden="1" outlineLevel="1" x14ac:dyDescent="0.25">
      <c r="C1790" s="21" t="s">
        <v>1140</v>
      </c>
      <c r="D1790" s="19">
        <f>SUMIFS(Sensitivities!$E$8:$E$1023,Sensitivities!$D$8:$D$1023,Delta_GIRR!$D$24,Sensitivities!$C$8:$C$1023,Delta_GIRR!G1790)</f>
        <v>0</v>
      </c>
      <c r="E1790" s="19"/>
      <c r="F1790" s="19"/>
      <c r="G1790" s="19" t="str">
        <f>C1790 &amp; ".Delta|GIRR|" &amp; C1622 &amp; "|" &amp; C1783</f>
        <v>FRA101797833.Delta|GIRR|JPY|2 year</v>
      </c>
    </row>
    <row r="1791" spans="3:7" hidden="1" outlineLevel="1" x14ac:dyDescent="0.25">
      <c r="C1791" s="21" t="s">
        <v>9</v>
      </c>
      <c r="D1791" s="19">
        <f>SUMIFS(Sensitivities!$E$8:$E$1023,Sensitivities!$D$8:$D$1023,Delta_GIRR!$D$24,Sensitivities!$C$8:$C$1023,Delta_GIRR!G1791)</f>
        <v>0</v>
      </c>
      <c r="E1791" s="19"/>
      <c r="F1791" s="19"/>
      <c r="G1791" s="19" t="str">
        <f>C1791 &amp; ".Delta|GIRR|" &amp; C1622 &amp; "|" &amp; C1783</f>
        <v>IRS190841856.Delta|GIRR|JPY|2 year</v>
      </c>
    </row>
    <row r="1792" spans="3:7" hidden="1" outlineLevel="1" x14ac:dyDescent="0.25">
      <c r="C1792" s="21" t="s">
        <v>11</v>
      </c>
      <c r="D1792" s="19">
        <f>SUMIFS(Sensitivities!$E$8:$E$1023,Sensitivities!$D$8:$D$1023,Delta_GIRR!$D$24,Sensitivities!$C$8:$C$1023,Delta_GIRR!G1792)</f>
        <v>0</v>
      </c>
      <c r="E1792" s="19"/>
      <c r="F1792" s="19"/>
      <c r="G1792" s="19" t="str">
        <f>C1792 &amp; ".Delta|GIRR|" &amp; C1622 &amp; "|" &amp; C1783</f>
        <v>IRS399330126.Delta|GIRR|JPY|2 year</v>
      </c>
    </row>
    <row r="1793" spans="3:7" hidden="1" outlineLevel="1" x14ac:dyDescent="0.25">
      <c r="C1793" s="21" t="s">
        <v>12</v>
      </c>
      <c r="D1793" s="19">
        <f>SUMIFS(Sensitivities!$E$8:$E$1023,Sensitivities!$D$8:$D$1023,Delta_GIRR!$D$24,Sensitivities!$C$8:$C$1023,Delta_GIRR!G1793)</f>
        <v>0</v>
      </c>
      <c r="E1793" s="19"/>
      <c r="F1793" s="19"/>
      <c r="G1793" s="19" t="str">
        <f>C1793 &amp; ".Delta|GIRR|" &amp; C1622 &amp; "|" &amp; C1783</f>
        <v>IRS233250637.Delta|GIRR|JPY|2 year</v>
      </c>
    </row>
    <row r="1794" spans="3:7" hidden="1" outlineLevel="1" x14ac:dyDescent="0.25">
      <c r="C1794" s="21" t="s">
        <v>13</v>
      </c>
      <c r="D1794" s="19">
        <f>SUMIFS(Sensitivities!$E$8:$E$1023,Sensitivities!$D$8:$D$1023,Delta_GIRR!$D$24,Sensitivities!$C$8:$C$1023,Delta_GIRR!G1794)</f>
        <v>0</v>
      </c>
      <c r="E1794" s="19"/>
      <c r="F1794" s="19"/>
      <c r="G1794" s="19" t="str">
        <f>C1794 &amp; ".Delta|GIRR|" &amp; C1622 &amp; "|" &amp; C1783</f>
        <v>CS768096133.Delta|GIRR|JPY|2 year</v>
      </c>
    </row>
    <row r="1795" spans="3:7" hidden="1" outlineLevel="1" x14ac:dyDescent="0.25">
      <c r="C1795" s="21" t="s">
        <v>15</v>
      </c>
      <c r="D1795" s="19">
        <f>SUMIFS(Sensitivities!$E$8:$E$1023,Sensitivities!$D$8:$D$1023,Delta_GIRR!$D$24,Sensitivities!$C$8:$C$1023,Delta_GIRR!G1795)</f>
        <v>0</v>
      </c>
      <c r="E1795" s="19"/>
      <c r="F1795" s="19"/>
      <c r="G1795" s="19" t="str">
        <f>C1795 &amp; ".Delta|GIRR|" &amp; C1622 &amp; "|" &amp; C1783</f>
        <v>CS561670611.Delta|GIRR|JPY|2 year</v>
      </c>
    </row>
    <row r="1796" spans="3:7" hidden="1" outlineLevel="1" x14ac:dyDescent="0.25">
      <c r="C1796" s="21" t="s">
        <v>16</v>
      </c>
      <c r="D1796" s="19">
        <f>SUMIFS(Sensitivities!$E$8:$E$1023,Sensitivities!$D$8:$D$1023,Delta_GIRR!$D$24,Sensitivities!$C$8:$C$1023,Delta_GIRR!G1796)</f>
        <v>0</v>
      </c>
      <c r="E1796" s="19"/>
      <c r="F1796" s="19"/>
      <c r="G1796" s="19" t="str">
        <f>C1796 &amp; ".Delta|GIRR|" &amp; C1622 &amp; "|" &amp; C1783</f>
        <v>CS931854092.Delta|GIRR|JPY|2 year</v>
      </c>
    </row>
    <row r="1797" spans="3:7" hidden="1" outlineLevel="1" x14ac:dyDescent="0.25">
      <c r="C1797" s="21" t="s">
        <v>17</v>
      </c>
      <c r="D1797" s="19">
        <f>SUMIFS(Sensitivities!$E$8:$E$1023,Sensitivities!$D$8:$D$1023,Delta_GIRR!$D$24,Sensitivities!$C$8:$C$1023,Delta_GIRR!G1797)</f>
        <v>0</v>
      </c>
      <c r="E1797" s="19"/>
      <c r="F1797" s="19"/>
      <c r="G1797" s="19" t="str">
        <f>C1797 &amp; ".Delta|GIRR|" &amp; C1622 &amp; "|" &amp; C1783</f>
        <v>IRS307262619.Delta|GIRR|JPY|2 year</v>
      </c>
    </row>
    <row r="1798" spans="3:7" hidden="1" outlineLevel="1" x14ac:dyDescent="0.25">
      <c r="C1798" s="21" t="s">
        <v>18</v>
      </c>
      <c r="D1798" s="19">
        <f>SUMIFS(Sensitivities!$E$8:$E$1023,Sensitivities!$D$8:$D$1023,Delta_GIRR!$D$24,Sensitivities!$C$8:$C$1023,Delta_GIRR!G1798)</f>
        <v>0</v>
      </c>
      <c r="E1798" s="19"/>
      <c r="F1798" s="19"/>
      <c r="G1798" s="19" t="str">
        <f>C1798 &amp; ".Delta|GIRR|" &amp; C1622 &amp; "|" &amp; C1783</f>
        <v>IRS686490893.Delta|GIRR|JPY|2 year</v>
      </c>
    </row>
    <row r="1799" spans="3:7" hidden="1" outlineLevel="1" x14ac:dyDescent="0.25">
      <c r="C1799" s="21" t="s">
        <v>19</v>
      </c>
      <c r="D1799" s="19">
        <f>SUMIFS(Sensitivities!$E$8:$E$1023,Sensitivities!$D$8:$D$1023,Delta_GIRR!$D$24,Sensitivities!$C$8:$C$1023,Delta_GIRR!G1799)</f>
        <v>0</v>
      </c>
      <c r="E1799" s="19"/>
      <c r="F1799" s="19"/>
      <c r="G1799" s="19" t="str">
        <f>C1799 &amp; ".Delta|GIRR|" &amp; C1622 &amp; "|" &amp; C1783</f>
        <v>IRS682313805.Delta|GIRR|JPY|2 year</v>
      </c>
    </row>
    <row r="1800" spans="3:7" hidden="1" outlineLevel="1" x14ac:dyDescent="0.25">
      <c r="C1800" s="21" t="s">
        <v>20</v>
      </c>
      <c r="D1800" s="19">
        <f>SUMIFS(Sensitivities!$E$8:$E$1023,Sensitivities!$D$8:$D$1023,Delta_GIRR!$D$24,Sensitivities!$C$8:$C$1023,Delta_GIRR!G1800)</f>
        <v>0</v>
      </c>
      <c r="E1800" s="19"/>
      <c r="F1800" s="19"/>
      <c r="G1800" s="19" t="str">
        <f>C1800 &amp; ".Delta|GIRR|" &amp; C1622 &amp; "|" &amp; C1783</f>
        <v>IRS545554400.Delta|GIRR|JPY|2 year</v>
      </c>
    </row>
    <row r="1801" spans="3:7" hidden="1" outlineLevel="1" x14ac:dyDescent="0.25">
      <c r="C1801" s="21" t="s">
        <v>21</v>
      </c>
      <c r="D1801" s="19">
        <f>SUMIFS(Sensitivities!$E$8:$E$1023,Sensitivities!$D$8:$D$1023,Delta_GIRR!$D$24,Sensitivities!$C$8:$C$1023,Delta_GIRR!G1801)</f>
        <v>0</v>
      </c>
      <c r="E1801" s="19"/>
      <c r="F1801" s="19"/>
      <c r="G1801" s="19" t="str">
        <f>C1801 &amp; ".Delta|GIRR|" &amp; C1622 &amp; "|" &amp; C1783</f>
        <v>CS821810096.Delta|GIRR|JPY|2 year</v>
      </c>
    </row>
    <row r="1802" spans="3:7" hidden="1" outlineLevel="1" x14ac:dyDescent="0.25">
      <c r="C1802" s="21" t="s">
        <v>22</v>
      </c>
      <c r="D1802" s="19">
        <f>SUMIFS(Sensitivities!$E$8:$E$1023,Sensitivities!$D$8:$D$1023,Delta_GIRR!$D$24,Sensitivities!$C$8:$C$1023,Delta_GIRR!G1802)</f>
        <v>0</v>
      </c>
      <c r="E1802" s="19"/>
      <c r="F1802" s="19"/>
      <c r="G1802" s="19" t="str">
        <f>C1802 &amp; ".Delta|GIRR|" &amp; C1622 &amp; "|" &amp; C1783</f>
        <v>CF832287444.Delta|GIRR|JPY|2 year</v>
      </c>
    </row>
    <row r="1803" spans="3:7" hidden="1" outlineLevel="1" x14ac:dyDescent="0.25">
      <c r="C1803" s="21" t="s">
        <v>1141</v>
      </c>
      <c r="D1803" s="19">
        <f>SUMIFS(Sensitivities!$E$8:$E$1023,Sensitivities!$D$8:$D$1023,Delta_GIRR!$D$24,Sensitivities!$C$8:$C$1023,Delta_GIRR!G1803)</f>
        <v>0</v>
      </c>
      <c r="E1803" s="19"/>
      <c r="F1803" s="19"/>
      <c r="G1803" s="19" t="str">
        <f>C1803 &amp; ".Delta|GIRR|" &amp; C1622 &amp; "|" &amp; C1783</f>
        <v>CF505971413.Delta|GIRR|JPY|2 year</v>
      </c>
    </row>
    <row r="1804" spans="3:7" hidden="1" outlineLevel="1" x14ac:dyDescent="0.25">
      <c r="C1804" s="21" t="s">
        <v>24</v>
      </c>
      <c r="D1804" s="19">
        <f>SUMIFS(Sensitivities!$E$8:$E$1023,Sensitivities!$D$8:$D$1023,Delta_GIRR!$D$24,Sensitivities!$C$8:$C$1023,Delta_GIRR!G1804)</f>
        <v>0</v>
      </c>
      <c r="E1804" s="19"/>
      <c r="F1804" s="19"/>
      <c r="G1804" s="19" t="str">
        <f>C1804 &amp; ".Delta|GIRR|" &amp; C1622 &amp; "|" &amp; C1783</f>
        <v>CF670766805.Delta|GIRR|JPY|2 year</v>
      </c>
    </row>
    <row r="1805" spans="3:7" hidden="1" outlineLevel="1" x14ac:dyDescent="0.25">
      <c r="C1805" s="21" t="s">
        <v>25</v>
      </c>
      <c r="D1805" s="19">
        <f>SUMIFS(Sensitivities!$E$8:$E$1023,Sensitivities!$D$8:$D$1023,Delta_GIRR!$D$24,Sensitivities!$C$8:$C$1023,Delta_GIRR!G1805)</f>
        <v>0</v>
      </c>
      <c r="E1805" s="19"/>
      <c r="F1805" s="19"/>
      <c r="G1805" s="19" t="str">
        <f>C1805 &amp; ".Delta|GIRR|" &amp; C1622 &amp; "|" &amp; C1783</f>
        <v>CF558972956.Delta|GIRR|JPY|2 year</v>
      </c>
    </row>
    <row r="1806" spans="3:7" hidden="1" outlineLevel="1" x14ac:dyDescent="0.25">
      <c r="C1806" s="21" t="s">
        <v>26</v>
      </c>
      <c r="D1806" s="19">
        <f>SUMIFS(Sensitivities!$E$8:$E$1023,Sensitivities!$D$8:$D$1023,Delta_GIRR!$D$24,Sensitivities!$C$8:$C$1023,Delta_GIRR!G1806)</f>
        <v>0</v>
      </c>
      <c r="E1806" s="19"/>
      <c r="F1806" s="19"/>
      <c r="G1806" s="19" t="str">
        <f>C1806 &amp; ".Delta|GIRR|" &amp; C1622 &amp; "|" &amp; C1783</f>
        <v>CF994071627.Delta|GIRR|JPY|2 year</v>
      </c>
    </row>
    <row r="1807" spans="3:7" hidden="1" outlineLevel="1" x14ac:dyDescent="0.25">
      <c r="C1807" s="21" t="s">
        <v>27</v>
      </c>
      <c r="D1807" s="19">
        <f>SUMIFS(Sensitivities!$E$8:$E$1023,Sensitivities!$D$8:$D$1023,Delta_GIRR!$D$24,Sensitivities!$C$8:$C$1023,Delta_GIRR!G1807)</f>
        <v>0</v>
      </c>
      <c r="E1807" s="19"/>
      <c r="F1807" s="19"/>
      <c r="G1807" s="19" t="str">
        <f>C1807 &amp; ".Delta|GIRR|" &amp; C1622 &amp; "|" &amp; C1783</f>
        <v>CF546911893.Delta|GIRR|JPY|2 year</v>
      </c>
    </row>
    <row r="1808" spans="3:7" hidden="1" outlineLevel="1" x14ac:dyDescent="0.25">
      <c r="C1808" s="21" t="s">
        <v>28</v>
      </c>
      <c r="D1808" s="19">
        <f>SUMIFS(Sensitivities!$E$8:$E$1023,Sensitivities!$D$8:$D$1023,Delta_GIRR!$D$24,Sensitivities!$C$8:$C$1023,Delta_GIRR!G1808)</f>
        <v>0</v>
      </c>
      <c r="E1808" s="19"/>
      <c r="F1808" s="19"/>
      <c r="G1808" s="19" t="str">
        <f>C1808 &amp; ".Delta|GIRR|" &amp; C1622 &amp; "|" &amp; C1783</f>
        <v>CF798421943.Delta|GIRR|JPY|2 year</v>
      </c>
    </row>
    <row r="1809" spans="3:7" hidden="1" outlineLevel="1" x14ac:dyDescent="0.25">
      <c r="C1809" s="21" t="s">
        <v>29</v>
      </c>
      <c r="D1809" s="19">
        <f>SUMIFS(Sensitivities!$E$8:$E$1023,Sensitivities!$D$8:$D$1023,Delta_GIRR!$D$24,Sensitivities!$C$8:$C$1023,Delta_GIRR!G1809)</f>
        <v>0</v>
      </c>
      <c r="E1809" s="19"/>
      <c r="F1809" s="19"/>
      <c r="G1809" s="19" t="str">
        <f>C1809 &amp; ".Delta|GIRR|" &amp; C1622 &amp; "|" &amp; C1783</f>
        <v>SWN651253389.Delta|GIRR|JPY|2 year</v>
      </c>
    </row>
    <row r="1810" spans="3:7" hidden="1" outlineLevel="1" x14ac:dyDescent="0.25">
      <c r="C1810" s="21" t="s">
        <v>31</v>
      </c>
      <c r="D1810" s="19">
        <f>SUMIFS(Sensitivities!$E$8:$E$1023,Sensitivities!$D$8:$D$1023,Delta_GIRR!$D$24,Sensitivities!$C$8:$C$1023,Delta_GIRR!G1810)</f>
        <v>0</v>
      </c>
      <c r="E1810" s="19"/>
      <c r="F1810" s="19"/>
      <c r="G1810" s="19" t="str">
        <f>C1810 &amp; ".Delta|GIRR|" &amp; C1622 &amp; "|" &amp; C1783</f>
        <v>FXF690057364.Delta|GIRR|JPY|2 year</v>
      </c>
    </row>
    <row r="1811" spans="3:7" hidden="1" outlineLevel="1" x14ac:dyDescent="0.25">
      <c r="C1811" s="21" t="s">
        <v>1142</v>
      </c>
      <c r="D1811" s="19">
        <f>SUMIFS(Sensitivities!$E$8:$E$1023,Sensitivities!$D$8:$D$1023,Delta_GIRR!$D$24,Sensitivities!$C$8:$C$1023,Delta_GIRR!G1811)</f>
        <v>0</v>
      </c>
      <c r="E1811" s="19"/>
      <c r="F1811" s="19"/>
      <c r="G1811" s="19" t="str">
        <f>C1811 &amp; ".Delta|GIRR|" &amp; C1622 &amp; "|" &amp; C1783</f>
        <v>FXF276314354.Delta|GIRR|JPY|2 year</v>
      </c>
    </row>
    <row r="1812" spans="3:7" hidden="1" outlineLevel="1" x14ac:dyDescent="0.25">
      <c r="C1812" s="21" t="s">
        <v>33</v>
      </c>
      <c r="D1812" s="19">
        <f>SUMIFS(Sensitivities!$E$8:$E$1023,Sensitivities!$D$8:$D$1023,Delta_GIRR!$D$24,Sensitivities!$C$8:$C$1023,Delta_GIRR!G1812)</f>
        <v>0</v>
      </c>
      <c r="E1812" s="19"/>
      <c r="F1812" s="19"/>
      <c r="G1812" s="19" t="str">
        <f>C1812 &amp; ".Delta|GIRR|" &amp; C1622 &amp; "|" &amp; C1783</f>
        <v>FXF811380623.Delta|GIRR|JPY|2 year</v>
      </c>
    </row>
    <row r="1813" spans="3:7" hidden="1" outlineLevel="1" x14ac:dyDescent="0.25">
      <c r="C1813" s="21" t="s">
        <v>34</v>
      </c>
      <c r="D1813" s="19">
        <f>SUMIFS(Sensitivities!$E$8:$E$1023,Sensitivities!$D$8:$D$1023,Delta_GIRR!$D$24,Sensitivities!$C$8:$C$1023,Delta_GIRR!G1813)</f>
        <v>0</v>
      </c>
      <c r="E1813" s="19"/>
      <c r="F1813" s="19"/>
      <c r="G1813" s="19" t="str">
        <f>C1813 &amp; ".Delta|GIRR|" &amp; C1622 &amp; "|" &amp; C1783</f>
        <v>FXF313102980.Delta|GIRR|JPY|2 year</v>
      </c>
    </row>
    <row r="1814" spans="3:7" hidden="1" outlineLevel="1" x14ac:dyDescent="0.25">
      <c r="C1814" s="21" t="s">
        <v>35</v>
      </c>
      <c r="D1814" s="19">
        <f>SUMIFS(Sensitivities!$E$8:$E$1023,Sensitivities!$D$8:$D$1023,Delta_GIRR!$D$24,Sensitivities!$C$8:$C$1023,Delta_GIRR!G1814)</f>
        <v>0</v>
      </c>
      <c r="E1814" s="19"/>
      <c r="F1814" s="19"/>
      <c r="G1814" s="19" t="str">
        <f>C1814 &amp; ".Delta|GIRR|" &amp; C1622 &amp; "|" &amp; C1783</f>
        <v>FXF168255439.Delta|GIRR|JPY|2 year</v>
      </c>
    </row>
    <row r="1815" spans="3:7" hidden="1" outlineLevel="1" x14ac:dyDescent="0.25">
      <c r="C1815" s="21" t="s">
        <v>36</v>
      </c>
      <c r="D1815" s="19">
        <f>SUMIFS(Sensitivities!$E$8:$E$1023,Sensitivities!$D$8:$D$1023,Delta_GIRR!$D$24,Sensitivities!$C$8:$C$1023,Delta_GIRR!G1815)</f>
        <v>0</v>
      </c>
      <c r="E1815" s="19"/>
      <c r="F1815" s="19"/>
      <c r="G1815" s="19" t="str">
        <f>C1815 &amp; ".Delta|GIRR|" &amp; C1622 &amp; "|" &amp; C1783</f>
        <v>FXF177155290.Delta|GIRR|JPY|2 year</v>
      </c>
    </row>
    <row r="1816" spans="3:7" hidden="1" outlineLevel="1" x14ac:dyDescent="0.25">
      <c r="C1816" s="21" t="s">
        <v>37</v>
      </c>
      <c r="D1816" s="19">
        <f>SUMIFS(Sensitivities!$E$8:$E$1023,Sensitivities!$D$8:$D$1023,Delta_GIRR!$D$24,Sensitivities!$C$8:$C$1023,Delta_GIRR!G1816)</f>
        <v>0</v>
      </c>
      <c r="E1816" s="19"/>
      <c r="F1816" s="19"/>
      <c r="G1816" s="19" t="str">
        <f>C1816 &amp; ".Delta|GIRR|" &amp; C1622 &amp; "|" &amp; C1783</f>
        <v>FXF598460264.Delta|GIRR|JPY|2 year</v>
      </c>
    </row>
    <row r="1817" spans="3:7" hidden="1" outlineLevel="1" x14ac:dyDescent="0.25">
      <c r="C1817" s="21" t="s">
        <v>38</v>
      </c>
      <c r="D1817" s="19">
        <f>SUMIFS(Sensitivities!$E$8:$E$1023,Sensitivities!$D$8:$D$1023,Delta_GIRR!$D$24,Sensitivities!$C$8:$C$1023,Delta_GIRR!G1817)</f>
        <v>0</v>
      </c>
      <c r="E1817" s="19"/>
      <c r="F1817" s="19"/>
      <c r="G1817" s="19" t="str">
        <f>C1817 &amp; ".Delta|GIRR|" &amp; C1622 &amp; "|" &amp; C1783</f>
        <v>FXO271821100.Delta|GIRR|JPY|2 year</v>
      </c>
    </row>
    <row r="1818" spans="3:7" hidden="1" outlineLevel="1" x14ac:dyDescent="0.25">
      <c r="C1818" s="21" t="s">
        <v>40</v>
      </c>
      <c r="D1818" s="19">
        <f>SUMIFS(Sensitivities!$E$8:$E$1023,Sensitivities!$D$8:$D$1023,Delta_GIRR!$D$24,Sensitivities!$C$8:$C$1023,Delta_GIRR!G1818)</f>
        <v>3.2843672670424001E-6</v>
      </c>
      <c r="E1818" s="19"/>
      <c r="F1818" s="19"/>
      <c r="G1818" s="19" t="str">
        <f>C1818 &amp; ".Delta|GIRR|" &amp; C1622 &amp; "|" &amp; C1783</f>
        <v>FXO136170122.Delta|GIRR|JPY|2 year</v>
      </c>
    </row>
    <row r="1819" spans="3:7" hidden="1" outlineLevel="1" x14ac:dyDescent="0.25">
      <c r="C1819" s="21" t="s">
        <v>1139</v>
      </c>
      <c r="D1819" s="19">
        <f>SUMIFS(Sensitivities!$E$8:$E$1023,Sensitivities!$D$8:$D$1023,Delta_GIRR!$D$24,Sensitivities!$C$8:$C$1023,Delta_GIRR!G1819)</f>
        <v>0</v>
      </c>
      <c r="E1819" s="19"/>
      <c r="F1819" s="19"/>
      <c r="G1819" s="19" t="str">
        <f>C1819 &amp; ".Delta|GIRR|" &amp; C1622 &amp; "|" &amp; C1783</f>
        <v>FXO623149061.Delta|GIRR|JPY|2 year</v>
      </c>
    </row>
    <row r="1820" spans="3:7" hidden="1" outlineLevel="1" x14ac:dyDescent="0.25">
      <c r="C1820" s="21" t="s">
        <v>41</v>
      </c>
      <c r="D1820" s="19">
        <f>SUMIFS(Sensitivities!$E$8:$E$1023,Sensitivities!$D$8:$D$1023,Delta_GIRR!$D$24,Sensitivities!$C$8:$C$1023,Delta_GIRR!G1820)</f>
        <v>0</v>
      </c>
      <c r="E1820" s="19"/>
      <c r="F1820" s="19"/>
      <c r="G1820" s="19" t="str">
        <f>C1820 &amp; ".Delta|GIRR|" &amp; C1622 &amp; "|" &amp; C1783</f>
        <v>FXO676548755.Delta|GIRR|JPY|2 year</v>
      </c>
    </row>
    <row r="1821" spans="3:7" hidden="1" outlineLevel="1" x14ac:dyDescent="0.25">
      <c r="C1821" s="21" t="s">
        <v>42</v>
      </c>
      <c r="D1821" s="19">
        <f>SUMIFS(Sensitivities!$E$8:$E$1023,Sensitivities!$D$8:$D$1023,Delta_GIRR!$D$24,Sensitivities!$C$8:$C$1023,Delta_GIRR!G1821)</f>
        <v>0</v>
      </c>
      <c r="E1821" s="19"/>
      <c r="F1821" s="19"/>
      <c r="G1821" s="19" t="str">
        <f>C1821 &amp; ".Delta|GIRR|" &amp; C1622 &amp; "|" &amp; C1783</f>
        <v>FXO403688438.Delta|GIRR|JPY|2 year</v>
      </c>
    </row>
    <row r="1822" spans="3:7" hidden="1" outlineLevel="1" x14ac:dyDescent="0.25">
      <c r="C1822" s="21" t="s">
        <v>43</v>
      </c>
      <c r="D1822" s="19">
        <f>SUMIFS(Sensitivities!$E$8:$E$1023,Sensitivities!$D$8:$D$1023,Delta_GIRR!$D$24,Sensitivities!$C$8:$C$1023,Delta_GIRR!G1822)</f>
        <v>0</v>
      </c>
      <c r="E1822" s="19"/>
      <c r="F1822" s="19"/>
      <c r="G1822" s="19" t="str">
        <f>C1822 &amp; ".Delta|GIRR|" &amp; C1622 &amp; "|" &amp; C1783</f>
        <v>FXO302436425.Delta|GIRR|JPY|2 year</v>
      </c>
    </row>
    <row r="1823" spans="3:7" hidden="1" outlineLevel="1" x14ac:dyDescent="0.25">
      <c r="C1823" s="21" t="s">
        <v>44</v>
      </c>
      <c r="D1823" s="19">
        <f>SUMIFS(Sensitivities!$E$8:$E$1023,Sensitivities!$D$8:$D$1023,Delta_GIRR!$D$24,Sensitivities!$C$8:$C$1023,Delta_GIRR!G1823)</f>
        <v>0</v>
      </c>
      <c r="E1823" s="19"/>
      <c r="F1823" s="19"/>
      <c r="G1823" s="19" t="str">
        <f>C1823 &amp; ".Delta|GIRR|" &amp; C1622 &amp; "|" &amp; C1783</f>
        <v>FXO920656386.Delta|GIRR|JPY|2 year</v>
      </c>
    </row>
    <row r="1824" spans="3:7" hidden="1" outlineLevel="1" x14ac:dyDescent="0.25">
      <c r="C1824" s="21" t="s">
        <v>45</v>
      </c>
      <c r="D1824" s="19">
        <f>SUMIFS(Sensitivities!$E$8:$E$1023,Sensitivities!$D$8:$D$1023,Delta_GIRR!$D$24,Sensitivities!$C$8:$C$1023,Delta_GIRR!G1824)</f>
        <v>0</v>
      </c>
      <c r="E1824" s="19"/>
      <c r="F1824" s="19"/>
      <c r="G1824" s="19" t="str">
        <f>C1824 &amp; ".Delta|GIRR|" &amp; C1622 &amp; "|" &amp; C1783</f>
        <v>FXO931276392.Delta|GIRR|JPY|2 year</v>
      </c>
    </row>
    <row r="1825" spans="3:7" hidden="1" outlineLevel="1" x14ac:dyDescent="0.25">
      <c r="C1825" s="21" t="s">
        <v>46</v>
      </c>
      <c r="D1825" s="19">
        <f>SUMIFS(Sensitivities!$E$8:$E$1023,Sensitivities!$D$8:$D$1023,Delta_GIRR!$D$24,Sensitivities!$C$8:$C$1023,Delta_GIRR!G1825)</f>
        <v>51.3272909905481</v>
      </c>
      <c r="E1825" s="19"/>
      <c r="F1825" s="19"/>
      <c r="G1825" s="19" t="str">
        <f>C1825 &amp; ".Delta|GIRR|" &amp; C1622 &amp; "|" &amp; C1783</f>
        <v>PRDC295207601.Delta|GIRR|JPY|2 year</v>
      </c>
    </row>
    <row r="1826" spans="3:7" hidden="1" outlineLevel="1" x14ac:dyDescent="0.25">
      <c r="C1826" s="21" t="s">
        <v>48</v>
      </c>
      <c r="D1826" s="19">
        <f>SUMIFS(Sensitivities!$E$8:$E$1023,Sensitivities!$D$8:$D$1023,Delta_GIRR!$D$24,Sensitivities!$C$8:$C$1023,Delta_GIRR!G1826)</f>
        <v>-1949.30253445636</v>
      </c>
      <c r="E1826" s="19"/>
      <c r="F1826" s="19"/>
      <c r="G1826" s="19" t="str">
        <f>C1826 &amp; ".Delta|GIRR|" &amp; C1622 &amp; "|" &amp; C1783</f>
        <v>PRDC172891670.Delta|GIRR|JPY|2 year</v>
      </c>
    </row>
    <row r="1827" spans="3:7" hidden="1" outlineLevel="1" x14ac:dyDescent="0.25">
      <c r="C1827" s="21" t="s">
        <v>49</v>
      </c>
      <c r="D1827" s="19">
        <f>SUMIFS(Sensitivities!$E$8:$E$1023,Sensitivities!$D$8:$D$1023,Delta_GIRR!$D$24,Sensitivities!$C$8:$C$1023,Delta_GIRR!G1827)</f>
        <v>0</v>
      </c>
      <c r="E1827" s="19"/>
      <c r="F1827" s="19"/>
      <c r="G1827" s="19" t="str">
        <f>C1827 &amp; ".Delta|GIRR|" &amp; C1622 &amp; "|" &amp; C1783</f>
        <v>PRDC666969162.Delta|GIRR|JPY|2 year</v>
      </c>
    </row>
    <row r="1828" spans="3:7" hidden="1" outlineLevel="1" x14ac:dyDescent="0.25">
      <c r="C1828" s="21" t="s">
        <v>50</v>
      </c>
      <c r="D1828" s="19">
        <f>SUMIFS(Sensitivities!$E$8:$E$1023,Sensitivities!$D$8:$D$1023,Delta_GIRR!$D$24,Sensitivities!$C$8:$C$1023,Delta_GIRR!G1828)</f>
        <v>-3077.5461307144701</v>
      </c>
      <c r="E1828" s="19"/>
      <c r="F1828" s="19"/>
      <c r="G1828" s="19" t="str">
        <f>C1828 &amp; ".Delta|GIRR|" &amp; C1622 &amp; "|" &amp; C1783</f>
        <v>PRDC591610726.Delta|GIRR|JPY|2 year</v>
      </c>
    </row>
    <row r="1829" spans="3:7" hidden="1" outlineLevel="1" x14ac:dyDescent="0.25">
      <c r="C1829" s="21" t="s">
        <v>51</v>
      </c>
      <c r="D1829" s="19">
        <f>SUMIFS(Sensitivities!$E$8:$E$1023,Sensitivities!$D$8:$D$1023,Delta_GIRR!$D$24,Sensitivities!$C$8:$C$1023,Delta_GIRR!G1829)</f>
        <v>-1019.75743862567</v>
      </c>
      <c r="E1829" s="19"/>
      <c r="F1829" s="19"/>
      <c r="G1829" s="19" t="str">
        <f>C1829 &amp; ".Delta|GIRR|" &amp; C1622 &amp; "|" &amp; C1783</f>
        <v>PRDC213021841.Delta|GIRR|JPY|2 year</v>
      </c>
    </row>
    <row r="1830" spans="3:7" hidden="1" outlineLevel="1" x14ac:dyDescent="0.25">
      <c r="C1830" s="21" t="s">
        <v>52</v>
      </c>
      <c r="D1830" s="19">
        <f>SUMIFS(Sensitivities!$E$8:$E$1023,Sensitivities!$D$8:$D$1023,Delta_GIRR!$D$24,Sensitivities!$C$8:$C$1023,Delta_GIRR!G1830)</f>
        <v>0</v>
      </c>
      <c r="E1830" s="19"/>
      <c r="F1830" s="19"/>
      <c r="G1830" s="19" t="str">
        <f>C1830 &amp; ".Delta|GIRR|" &amp; C1622 &amp; "|" &amp; C1783</f>
        <v>RA211261264.Delta|GIRR|JPY|2 year</v>
      </c>
    </row>
    <row r="1831" spans="3:7" hidden="1" outlineLevel="1" x14ac:dyDescent="0.25">
      <c r="C1831" s="21" t="s">
        <v>54</v>
      </c>
      <c r="D1831" s="19">
        <f>SUMIFS(Sensitivities!$E$8:$E$1023,Sensitivities!$D$8:$D$1023,Delta_GIRR!$D$24,Sensitivities!$C$8:$C$1023,Delta_GIRR!G1831)</f>
        <v>-23932.2425563492</v>
      </c>
      <c r="E1831" s="19"/>
      <c r="F1831" s="19"/>
      <c r="G1831" s="19" t="str">
        <f>C1831 &amp; ".Delta|GIRR|" &amp; C1622 &amp; "|" &amp; C1783</f>
        <v>RA511169792.Delta|GIRR|JPY|2 year</v>
      </c>
    </row>
    <row r="1832" spans="3:7" hidden="1" outlineLevel="1" x14ac:dyDescent="0.25">
      <c r="C1832" s="21" t="s">
        <v>1143</v>
      </c>
      <c r="D1832" s="19">
        <f>SUMIFS(Sensitivities!$E$8:$E$1023,Sensitivities!$D$8:$D$1023,Delta_GIRR!$D$24,Sensitivities!$C$8:$C$1023,Delta_GIRR!G1832)</f>
        <v>0</v>
      </c>
      <c r="E1832" s="19"/>
      <c r="F1832" s="19"/>
      <c r="G1832" s="19" t="str">
        <f>C1832 &amp; ".Delta|GIRR|" &amp; C1622 &amp; "|" &amp; C1783</f>
        <v>RA844378540.Delta|GIRR|JPY|2 year</v>
      </c>
    </row>
    <row r="1833" spans="3:7" hidden="1" outlineLevel="1" x14ac:dyDescent="0.25">
      <c r="C1833" s="21" t="s">
        <v>55</v>
      </c>
      <c r="D1833" s="19">
        <f>SUMIFS(Sensitivities!$E$8:$E$1023,Sensitivities!$D$8:$D$1023,Delta_GIRR!$D$24,Sensitivities!$C$8:$C$1023,Delta_GIRR!G1833)</f>
        <v>1.40698830364272E-6</v>
      </c>
      <c r="E1833" s="19"/>
      <c r="F1833" s="19"/>
      <c r="G1833" s="19" t="str">
        <f>C1833 &amp; ".Delta|GIRR|" &amp; C1622 &amp; "|" &amp; C1783</f>
        <v>RA488554347.Delta|GIRR|JPY|2 year</v>
      </c>
    </row>
    <row r="1834" spans="3:7" hidden="1" outlineLevel="1" x14ac:dyDescent="0.25">
      <c r="C1834" s="21" t="s">
        <v>56</v>
      </c>
      <c r="D1834" s="19">
        <f>SUMIFS(Sensitivities!$E$8:$E$1023,Sensitivities!$D$8:$D$1023,Delta_GIRR!$D$24,Sensitivities!$C$8:$C$1023,Delta_GIRR!G1834)</f>
        <v>0</v>
      </c>
      <c r="E1834" s="19"/>
      <c r="F1834" s="19"/>
      <c r="G1834" s="19" t="str">
        <f>C1834 &amp; ".Delta|GIRR|" &amp; C1622 &amp; "|" &amp; C1783</f>
        <v>RA899728209.Delta|GIRR|JPY|2 year</v>
      </c>
    </row>
    <row r="1835" spans="3:7" hidden="1" outlineLevel="1" x14ac:dyDescent="0.25"/>
    <row r="1836" spans="3:7" collapsed="1" x14ac:dyDescent="0.25">
      <c r="C1836" s="106" t="s">
        <v>63</v>
      </c>
      <c r="D1836" s="102">
        <f>SUM(D1838:D1887)</f>
        <v>22372.327099958242</v>
      </c>
      <c r="E1836" s="103">
        <f>VLOOKUP(C1836,$G$10:$H$19,2,FALSE)</f>
        <v>8.4852813742385697E-3</v>
      </c>
      <c r="F1836" s="105">
        <f>D1836*E1836</f>
        <v>189.83549043964845</v>
      </c>
    </row>
    <row r="1837" spans="3:7" hidden="1" outlineLevel="1" x14ac:dyDescent="0.25">
      <c r="C1837" s="40" t="s">
        <v>1138</v>
      </c>
      <c r="D1837" s="101" t="s">
        <v>116</v>
      </c>
      <c r="E1837" s="101" t="s">
        <v>66</v>
      </c>
      <c r="F1837" s="101" t="s">
        <v>68</v>
      </c>
      <c r="G1837" s="39" t="s">
        <v>57</v>
      </c>
    </row>
    <row r="1838" spans="3:7" hidden="1" outlineLevel="1" x14ac:dyDescent="0.25">
      <c r="C1838" s="42" t="s">
        <v>3</v>
      </c>
      <c r="D1838" s="38">
        <f>SUMIFS(Sensitivities!$E$8:$E$1023,Sensitivities!$D$8:$D$1023,Delta_GIRR!$D$24,Sensitivities!$C$8:$C$1023,Delta_GIRR!G1838)</f>
        <v>0</v>
      </c>
      <c r="E1838" s="38"/>
      <c r="F1838" s="38"/>
      <c r="G1838" s="38" t="str">
        <f>C1838 &amp; ".Delta|GIRR|" &amp; C1622 &amp; "|" &amp; C1836</f>
        <v>FRA791220419.Delta|GIRR|JPY|3 year</v>
      </c>
    </row>
    <row r="1839" spans="3:7" hidden="1" outlineLevel="1" x14ac:dyDescent="0.25">
      <c r="C1839" s="21" t="s">
        <v>5</v>
      </c>
      <c r="D1839" s="19">
        <f>SUMIFS(Sensitivities!$E$8:$E$1023,Sensitivities!$D$8:$D$1023,Delta_GIRR!$D$24,Sensitivities!$C$8:$C$1023,Delta_GIRR!G1839)</f>
        <v>0</v>
      </c>
      <c r="E1839" s="19"/>
      <c r="F1839" s="19"/>
      <c r="G1839" s="19" t="str">
        <f>C1839 &amp; ".Delta|GIRR|" &amp; C1622 &amp; "|" &amp; C1836</f>
        <v>FRA983936126.Delta|GIRR|JPY|3 year</v>
      </c>
    </row>
    <row r="1840" spans="3:7" hidden="1" outlineLevel="1" x14ac:dyDescent="0.25">
      <c r="C1840" s="21" t="s">
        <v>6</v>
      </c>
      <c r="D1840" s="19">
        <f>SUMIFS(Sensitivities!$E$8:$E$1023,Sensitivities!$D$8:$D$1023,Delta_GIRR!$D$24,Sensitivities!$C$8:$C$1023,Delta_GIRR!G1840)</f>
        <v>0</v>
      </c>
      <c r="E1840" s="19"/>
      <c r="F1840" s="19"/>
      <c r="G1840" s="19" t="str">
        <f>C1840 &amp; ".Delta|GIRR|" &amp; C1622 &amp; "|" &amp; C1836</f>
        <v>FRA592133890.Delta|GIRR|JPY|3 year</v>
      </c>
    </row>
    <row r="1841" spans="3:7" hidden="1" outlineLevel="1" x14ac:dyDescent="0.25">
      <c r="C1841" s="21" t="s">
        <v>7</v>
      </c>
      <c r="D1841" s="19">
        <f>SUMIFS(Sensitivities!$E$8:$E$1023,Sensitivities!$D$8:$D$1023,Delta_GIRR!$D$24,Sensitivities!$C$8:$C$1023,Delta_GIRR!G1841)</f>
        <v>0</v>
      </c>
      <c r="E1841" s="19"/>
      <c r="F1841" s="19"/>
      <c r="G1841" s="19" t="str">
        <f>C1841 &amp; ".Delta|GIRR|" &amp; C1622 &amp; "|" &amp; C1836</f>
        <v>FRA554616290.Delta|GIRR|JPY|3 year</v>
      </c>
    </row>
    <row r="1842" spans="3:7" hidden="1" outlineLevel="1" x14ac:dyDescent="0.25">
      <c r="C1842" s="21" t="s">
        <v>8</v>
      </c>
      <c r="D1842" s="19">
        <f>SUMIFS(Sensitivities!$E$8:$E$1023,Sensitivities!$D$8:$D$1023,Delta_GIRR!$D$24,Sensitivities!$C$8:$C$1023,Delta_GIRR!G1842)</f>
        <v>0</v>
      </c>
      <c r="E1842" s="19"/>
      <c r="F1842" s="19"/>
      <c r="G1842" s="19" t="str">
        <f>C1842 &amp; ".Delta|GIRR|" &amp; C1622 &amp; "|" &amp; C1836</f>
        <v>FRA822851518.Delta|GIRR|JPY|3 year</v>
      </c>
    </row>
    <row r="1843" spans="3:7" hidden="1" outlineLevel="1" x14ac:dyDescent="0.25">
      <c r="C1843" s="21" t="s">
        <v>1140</v>
      </c>
      <c r="D1843" s="19">
        <f>SUMIFS(Sensitivities!$E$8:$E$1023,Sensitivities!$D$8:$D$1023,Delta_GIRR!$D$24,Sensitivities!$C$8:$C$1023,Delta_GIRR!G1843)</f>
        <v>0</v>
      </c>
      <c r="E1843" s="19"/>
      <c r="F1843" s="19"/>
      <c r="G1843" s="19" t="str">
        <f>C1843 &amp; ".Delta|GIRR|" &amp; C1622 &amp; "|" &amp; C1836</f>
        <v>FRA101797833.Delta|GIRR|JPY|3 year</v>
      </c>
    </row>
    <row r="1844" spans="3:7" hidden="1" outlineLevel="1" x14ac:dyDescent="0.25">
      <c r="C1844" s="21" t="s">
        <v>9</v>
      </c>
      <c r="D1844" s="19">
        <f>SUMIFS(Sensitivities!$E$8:$E$1023,Sensitivities!$D$8:$D$1023,Delta_GIRR!$D$24,Sensitivities!$C$8:$C$1023,Delta_GIRR!G1844)</f>
        <v>0</v>
      </c>
      <c r="E1844" s="19"/>
      <c r="F1844" s="19"/>
      <c r="G1844" s="19" t="str">
        <f>C1844 &amp; ".Delta|GIRR|" &amp; C1622 &amp; "|" &amp; C1836</f>
        <v>IRS190841856.Delta|GIRR|JPY|3 year</v>
      </c>
    </row>
    <row r="1845" spans="3:7" hidden="1" outlineLevel="1" x14ac:dyDescent="0.25">
      <c r="C1845" s="21" t="s">
        <v>11</v>
      </c>
      <c r="D1845" s="19">
        <f>SUMIFS(Sensitivities!$E$8:$E$1023,Sensitivities!$D$8:$D$1023,Delta_GIRR!$D$24,Sensitivities!$C$8:$C$1023,Delta_GIRR!G1845)</f>
        <v>0</v>
      </c>
      <c r="E1845" s="19"/>
      <c r="F1845" s="19"/>
      <c r="G1845" s="19" t="str">
        <f>C1845 &amp; ".Delta|GIRR|" &amp; C1622 &amp; "|" &amp; C1836</f>
        <v>IRS399330126.Delta|GIRR|JPY|3 year</v>
      </c>
    </row>
    <row r="1846" spans="3:7" hidden="1" outlineLevel="1" x14ac:dyDescent="0.25">
      <c r="C1846" s="21" t="s">
        <v>12</v>
      </c>
      <c r="D1846" s="19">
        <f>SUMIFS(Sensitivities!$E$8:$E$1023,Sensitivities!$D$8:$D$1023,Delta_GIRR!$D$24,Sensitivities!$C$8:$C$1023,Delta_GIRR!G1846)</f>
        <v>0</v>
      </c>
      <c r="E1846" s="19"/>
      <c r="F1846" s="19"/>
      <c r="G1846" s="19" t="str">
        <f>C1846 &amp; ".Delta|GIRR|" &amp; C1622 &amp; "|" &amp; C1836</f>
        <v>IRS233250637.Delta|GIRR|JPY|3 year</v>
      </c>
    </row>
    <row r="1847" spans="3:7" hidden="1" outlineLevel="1" x14ac:dyDescent="0.25">
      <c r="C1847" s="21" t="s">
        <v>13</v>
      </c>
      <c r="D1847" s="19">
        <f>SUMIFS(Sensitivities!$E$8:$E$1023,Sensitivities!$D$8:$D$1023,Delta_GIRR!$D$24,Sensitivities!$C$8:$C$1023,Delta_GIRR!G1847)</f>
        <v>0</v>
      </c>
      <c r="E1847" s="19"/>
      <c r="F1847" s="19"/>
      <c r="G1847" s="19" t="str">
        <f>C1847 &amp; ".Delta|GIRR|" &amp; C1622 &amp; "|" &amp; C1836</f>
        <v>CS768096133.Delta|GIRR|JPY|3 year</v>
      </c>
    </row>
    <row r="1848" spans="3:7" hidden="1" outlineLevel="1" x14ac:dyDescent="0.25">
      <c r="C1848" s="21" t="s">
        <v>15</v>
      </c>
      <c r="D1848" s="19">
        <f>SUMIFS(Sensitivities!$E$8:$E$1023,Sensitivities!$D$8:$D$1023,Delta_GIRR!$D$24,Sensitivities!$C$8:$C$1023,Delta_GIRR!G1848)</f>
        <v>0</v>
      </c>
      <c r="E1848" s="19"/>
      <c r="F1848" s="19"/>
      <c r="G1848" s="19" t="str">
        <f>C1848 &amp; ".Delta|GIRR|" &amp; C1622 &amp; "|" &amp; C1836</f>
        <v>CS561670611.Delta|GIRR|JPY|3 year</v>
      </c>
    </row>
    <row r="1849" spans="3:7" hidden="1" outlineLevel="1" x14ac:dyDescent="0.25">
      <c r="C1849" s="21" t="s">
        <v>16</v>
      </c>
      <c r="D1849" s="19">
        <f>SUMIFS(Sensitivities!$E$8:$E$1023,Sensitivities!$D$8:$D$1023,Delta_GIRR!$D$24,Sensitivities!$C$8:$C$1023,Delta_GIRR!G1849)</f>
        <v>0</v>
      </c>
      <c r="E1849" s="19"/>
      <c r="F1849" s="19"/>
      <c r="G1849" s="19" t="str">
        <f>C1849 &amp; ".Delta|GIRR|" &amp; C1622 &amp; "|" &amp; C1836</f>
        <v>CS931854092.Delta|GIRR|JPY|3 year</v>
      </c>
    </row>
    <row r="1850" spans="3:7" hidden="1" outlineLevel="1" x14ac:dyDescent="0.25">
      <c r="C1850" s="21" t="s">
        <v>17</v>
      </c>
      <c r="D1850" s="19">
        <f>SUMIFS(Sensitivities!$E$8:$E$1023,Sensitivities!$D$8:$D$1023,Delta_GIRR!$D$24,Sensitivities!$C$8:$C$1023,Delta_GIRR!G1850)</f>
        <v>0</v>
      </c>
      <c r="E1850" s="19"/>
      <c r="F1850" s="19"/>
      <c r="G1850" s="19" t="str">
        <f>C1850 &amp; ".Delta|GIRR|" &amp; C1622 &amp; "|" &amp; C1836</f>
        <v>IRS307262619.Delta|GIRR|JPY|3 year</v>
      </c>
    </row>
    <row r="1851" spans="3:7" hidden="1" outlineLevel="1" x14ac:dyDescent="0.25">
      <c r="C1851" s="21" t="s">
        <v>18</v>
      </c>
      <c r="D1851" s="19">
        <f>SUMIFS(Sensitivities!$E$8:$E$1023,Sensitivities!$D$8:$D$1023,Delta_GIRR!$D$24,Sensitivities!$C$8:$C$1023,Delta_GIRR!G1851)</f>
        <v>0</v>
      </c>
      <c r="E1851" s="19"/>
      <c r="F1851" s="19"/>
      <c r="G1851" s="19" t="str">
        <f>C1851 &amp; ".Delta|GIRR|" &amp; C1622 &amp; "|" &amp; C1836</f>
        <v>IRS686490893.Delta|GIRR|JPY|3 year</v>
      </c>
    </row>
    <row r="1852" spans="3:7" hidden="1" outlineLevel="1" x14ac:dyDescent="0.25">
      <c r="C1852" s="21" t="s">
        <v>19</v>
      </c>
      <c r="D1852" s="19">
        <f>SUMIFS(Sensitivities!$E$8:$E$1023,Sensitivities!$D$8:$D$1023,Delta_GIRR!$D$24,Sensitivities!$C$8:$C$1023,Delta_GIRR!G1852)</f>
        <v>0</v>
      </c>
      <c r="E1852" s="19"/>
      <c r="F1852" s="19"/>
      <c r="G1852" s="19" t="str">
        <f>C1852 &amp; ".Delta|GIRR|" &amp; C1622 &amp; "|" &amp; C1836</f>
        <v>IRS682313805.Delta|GIRR|JPY|3 year</v>
      </c>
    </row>
    <row r="1853" spans="3:7" hidden="1" outlineLevel="1" x14ac:dyDescent="0.25">
      <c r="C1853" s="21" t="s">
        <v>20</v>
      </c>
      <c r="D1853" s="19">
        <f>SUMIFS(Sensitivities!$E$8:$E$1023,Sensitivities!$D$8:$D$1023,Delta_GIRR!$D$24,Sensitivities!$C$8:$C$1023,Delta_GIRR!G1853)</f>
        <v>0</v>
      </c>
      <c r="E1853" s="19"/>
      <c r="F1853" s="19"/>
      <c r="G1853" s="19" t="str">
        <f>C1853 &amp; ".Delta|GIRR|" &amp; C1622 &amp; "|" &amp; C1836</f>
        <v>IRS545554400.Delta|GIRR|JPY|3 year</v>
      </c>
    </row>
    <row r="1854" spans="3:7" hidden="1" outlineLevel="1" x14ac:dyDescent="0.25">
      <c r="C1854" s="21" t="s">
        <v>21</v>
      </c>
      <c r="D1854" s="19">
        <f>SUMIFS(Sensitivities!$E$8:$E$1023,Sensitivities!$D$8:$D$1023,Delta_GIRR!$D$24,Sensitivities!$C$8:$C$1023,Delta_GIRR!G1854)</f>
        <v>0</v>
      </c>
      <c r="E1854" s="19"/>
      <c r="F1854" s="19"/>
      <c r="G1854" s="19" t="str">
        <f>C1854 &amp; ".Delta|GIRR|" &amp; C1622 &amp; "|" &amp; C1836</f>
        <v>CS821810096.Delta|GIRR|JPY|3 year</v>
      </c>
    </row>
    <row r="1855" spans="3:7" hidden="1" outlineLevel="1" x14ac:dyDescent="0.25">
      <c r="C1855" s="21" t="s">
        <v>22</v>
      </c>
      <c r="D1855" s="19">
        <f>SUMIFS(Sensitivities!$E$8:$E$1023,Sensitivities!$D$8:$D$1023,Delta_GIRR!$D$24,Sensitivities!$C$8:$C$1023,Delta_GIRR!G1855)</f>
        <v>0</v>
      </c>
      <c r="E1855" s="19"/>
      <c r="F1855" s="19"/>
      <c r="G1855" s="19" t="str">
        <f>C1855 &amp; ".Delta|GIRR|" &amp; C1622 &amp; "|" &amp; C1836</f>
        <v>CF832287444.Delta|GIRR|JPY|3 year</v>
      </c>
    </row>
    <row r="1856" spans="3:7" hidden="1" outlineLevel="1" x14ac:dyDescent="0.25">
      <c r="C1856" s="21" t="s">
        <v>1141</v>
      </c>
      <c r="D1856" s="19">
        <f>SUMIFS(Sensitivities!$E$8:$E$1023,Sensitivities!$D$8:$D$1023,Delta_GIRR!$D$24,Sensitivities!$C$8:$C$1023,Delta_GIRR!G1856)</f>
        <v>0</v>
      </c>
      <c r="E1856" s="19"/>
      <c r="F1856" s="19"/>
      <c r="G1856" s="19" t="str">
        <f>C1856 &amp; ".Delta|GIRR|" &amp; C1622 &amp; "|" &amp; C1836</f>
        <v>CF505971413.Delta|GIRR|JPY|3 year</v>
      </c>
    </row>
    <row r="1857" spans="3:7" hidden="1" outlineLevel="1" x14ac:dyDescent="0.25">
      <c r="C1857" s="21" t="s">
        <v>24</v>
      </c>
      <c r="D1857" s="19">
        <f>SUMIFS(Sensitivities!$E$8:$E$1023,Sensitivities!$D$8:$D$1023,Delta_GIRR!$D$24,Sensitivities!$C$8:$C$1023,Delta_GIRR!G1857)</f>
        <v>0</v>
      </c>
      <c r="E1857" s="19"/>
      <c r="F1857" s="19"/>
      <c r="G1857" s="19" t="str">
        <f>C1857 &amp; ".Delta|GIRR|" &amp; C1622 &amp; "|" &amp; C1836</f>
        <v>CF670766805.Delta|GIRR|JPY|3 year</v>
      </c>
    </row>
    <row r="1858" spans="3:7" hidden="1" outlineLevel="1" x14ac:dyDescent="0.25">
      <c r="C1858" s="21" t="s">
        <v>25</v>
      </c>
      <c r="D1858" s="19">
        <f>SUMIFS(Sensitivities!$E$8:$E$1023,Sensitivities!$D$8:$D$1023,Delta_GIRR!$D$24,Sensitivities!$C$8:$C$1023,Delta_GIRR!G1858)</f>
        <v>0</v>
      </c>
      <c r="E1858" s="19"/>
      <c r="F1858" s="19"/>
      <c r="G1858" s="19" t="str">
        <f>C1858 &amp; ".Delta|GIRR|" &amp; C1622 &amp; "|" &amp; C1836</f>
        <v>CF558972956.Delta|GIRR|JPY|3 year</v>
      </c>
    </row>
    <row r="1859" spans="3:7" hidden="1" outlineLevel="1" x14ac:dyDescent="0.25">
      <c r="C1859" s="21" t="s">
        <v>26</v>
      </c>
      <c r="D1859" s="19">
        <f>SUMIFS(Sensitivities!$E$8:$E$1023,Sensitivities!$D$8:$D$1023,Delta_GIRR!$D$24,Sensitivities!$C$8:$C$1023,Delta_GIRR!G1859)</f>
        <v>0</v>
      </c>
      <c r="E1859" s="19"/>
      <c r="F1859" s="19"/>
      <c r="G1859" s="19" t="str">
        <f>C1859 &amp; ".Delta|GIRR|" &amp; C1622 &amp; "|" &amp; C1836</f>
        <v>CF994071627.Delta|GIRR|JPY|3 year</v>
      </c>
    </row>
    <row r="1860" spans="3:7" hidden="1" outlineLevel="1" x14ac:dyDescent="0.25">
      <c r="C1860" s="21" t="s">
        <v>27</v>
      </c>
      <c r="D1860" s="19">
        <f>SUMIFS(Sensitivities!$E$8:$E$1023,Sensitivities!$D$8:$D$1023,Delta_GIRR!$D$24,Sensitivities!$C$8:$C$1023,Delta_GIRR!G1860)</f>
        <v>0</v>
      </c>
      <c r="E1860" s="19"/>
      <c r="F1860" s="19"/>
      <c r="G1860" s="19" t="str">
        <f>C1860 &amp; ".Delta|GIRR|" &amp; C1622 &amp; "|" &amp; C1836</f>
        <v>CF546911893.Delta|GIRR|JPY|3 year</v>
      </c>
    </row>
    <row r="1861" spans="3:7" hidden="1" outlineLevel="1" x14ac:dyDescent="0.25">
      <c r="C1861" s="21" t="s">
        <v>28</v>
      </c>
      <c r="D1861" s="19">
        <f>SUMIFS(Sensitivities!$E$8:$E$1023,Sensitivities!$D$8:$D$1023,Delta_GIRR!$D$24,Sensitivities!$C$8:$C$1023,Delta_GIRR!G1861)</f>
        <v>0</v>
      </c>
      <c r="E1861" s="19"/>
      <c r="F1861" s="19"/>
      <c r="G1861" s="19" t="str">
        <f>C1861 &amp; ".Delta|GIRR|" &amp; C1622 &amp; "|" &amp; C1836</f>
        <v>CF798421943.Delta|GIRR|JPY|3 year</v>
      </c>
    </row>
    <row r="1862" spans="3:7" hidden="1" outlineLevel="1" x14ac:dyDescent="0.25">
      <c r="C1862" s="21" t="s">
        <v>29</v>
      </c>
      <c r="D1862" s="19">
        <f>SUMIFS(Sensitivities!$E$8:$E$1023,Sensitivities!$D$8:$D$1023,Delta_GIRR!$D$24,Sensitivities!$C$8:$C$1023,Delta_GIRR!G1862)</f>
        <v>0</v>
      </c>
      <c r="E1862" s="19"/>
      <c r="F1862" s="19"/>
      <c r="G1862" s="19" t="str">
        <f>C1862 &amp; ".Delta|GIRR|" &amp; C1622 &amp; "|" &amp; C1836</f>
        <v>SWN651253389.Delta|GIRR|JPY|3 year</v>
      </c>
    </row>
    <row r="1863" spans="3:7" hidden="1" outlineLevel="1" x14ac:dyDescent="0.25">
      <c r="C1863" s="21" t="s">
        <v>31</v>
      </c>
      <c r="D1863" s="19">
        <f>SUMIFS(Sensitivities!$E$8:$E$1023,Sensitivities!$D$8:$D$1023,Delta_GIRR!$D$24,Sensitivities!$C$8:$C$1023,Delta_GIRR!G1863)</f>
        <v>0</v>
      </c>
      <c r="E1863" s="19"/>
      <c r="F1863" s="19"/>
      <c r="G1863" s="19" t="str">
        <f>C1863 &amp; ".Delta|GIRR|" &amp; C1622 &amp; "|" &amp; C1836</f>
        <v>FXF690057364.Delta|GIRR|JPY|3 year</v>
      </c>
    </row>
    <row r="1864" spans="3:7" hidden="1" outlineLevel="1" x14ac:dyDescent="0.25">
      <c r="C1864" s="21" t="s">
        <v>1142</v>
      </c>
      <c r="D1864" s="19">
        <f>SUMIFS(Sensitivities!$E$8:$E$1023,Sensitivities!$D$8:$D$1023,Delta_GIRR!$D$24,Sensitivities!$C$8:$C$1023,Delta_GIRR!G1864)</f>
        <v>0</v>
      </c>
      <c r="E1864" s="19"/>
      <c r="F1864" s="19"/>
      <c r="G1864" s="19" t="str">
        <f>C1864 &amp; ".Delta|GIRR|" &amp; C1622 &amp; "|" &amp; C1836</f>
        <v>FXF276314354.Delta|GIRR|JPY|3 year</v>
      </c>
    </row>
    <row r="1865" spans="3:7" hidden="1" outlineLevel="1" x14ac:dyDescent="0.25">
      <c r="C1865" s="21" t="s">
        <v>33</v>
      </c>
      <c r="D1865" s="19">
        <f>SUMIFS(Sensitivities!$E$8:$E$1023,Sensitivities!$D$8:$D$1023,Delta_GIRR!$D$24,Sensitivities!$C$8:$C$1023,Delta_GIRR!G1865)</f>
        <v>0</v>
      </c>
      <c r="E1865" s="19"/>
      <c r="F1865" s="19"/>
      <c r="G1865" s="19" t="str">
        <f>C1865 &amp; ".Delta|GIRR|" &amp; C1622 &amp; "|" &amp; C1836</f>
        <v>FXF811380623.Delta|GIRR|JPY|3 year</v>
      </c>
    </row>
    <row r="1866" spans="3:7" hidden="1" outlineLevel="1" x14ac:dyDescent="0.25">
      <c r="C1866" s="21" t="s">
        <v>34</v>
      </c>
      <c r="D1866" s="19">
        <f>SUMIFS(Sensitivities!$E$8:$E$1023,Sensitivities!$D$8:$D$1023,Delta_GIRR!$D$24,Sensitivities!$C$8:$C$1023,Delta_GIRR!G1866)</f>
        <v>0</v>
      </c>
      <c r="E1866" s="19"/>
      <c r="F1866" s="19"/>
      <c r="G1866" s="19" t="str">
        <f>C1866 &amp; ".Delta|GIRR|" &amp; C1622 &amp; "|" &amp; C1836</f>
        <v>FXF313102980.Delta|GIRR|JPY|3 year</v>
      </c>
    </row>
    <row r="1867" spans="3:7" hidden="1" outlineLevel="1" x14ac:dyDescent="0.25">
      <c r="C1867" s="21" t="s">
        <v>35</v>
      </c>
      <c r="D1867" s="19">
        <f>SUMIFS(Sensitivities!$E$8:$E$1023,Sensitivities!$D$8:$D$1023,Delta_GIRR!$D$24,Sensitivities!$C$8:$C$1023,Delta_GIRR!G1867)</f>
        <v>0</v>
      </c>
      <c r="E1867" s="19"/>
      <c r="F1867" s="19"/>
      <c r="G1867" s="19" t="str">
        <f>C1867 &amp; ".Delta|GIRR|" &amp; C1622 &amp; "|" &amp; C1836</f>
        <v>FXF168255439.Delta|GIRR|JPY|3 year</v>
      </c>
    </row>
    <row r="1868" spans="3:7" hidden="1" outlineLevel="1" x14ac:dyDescent="0.25">
      <c r="C1868" s="21" t="s">
        <v>36</v>
      </c>
      <c r="D1868" s="19">
        <f>SUMIFS(Sensitivities!$E$8:$E$1023,Sensitivities!$D$8:$D$1023,Delta_GIRR!$D$24,Sensitivities!$C$8:$C$1023,Delta_GIRR!G1868)</f>
        <v>0</v>
      </c>
      <c r="E1868" s="19"/>
      <c r="F1868" s="19"/>
      <c r="G1868" s="19" t="str">
        <f>C1868 &amp; ".Delta|GIRR|" &amp; C1622 &amp; "|" &amp; C1836</f>
        <v>FXF177155290.Delta|GIRR|JPY|3 year</v>
      </c>
    </row>
    <row r="1869" spans="3:7" hidden="1" outlineLevel="1" x14ac:dyDescent="0.25">
      <c r="C1869" s="21" t="s">
        <v>37</v>
      </c>
      <c r="D1869" s="19">
        <f>SUMIFS(Sensitivities!$E$8:$E$1023,Sensitivities!$D$8:$D$1023,Delta_GIRR!$D$24,Sensitivities!$C$8:$C$1023,Delta_GIRR!G1869)</f>
        <v>0</v>
      </c>
      <c r="E1869" s="19"/>
      <c r="F1869" s="19"/>
      <c r="G1869" s="19" t="str">
        <f>C1869 &amp; ".Delta|GIRR|" &amp; C1622 &amp; "|" &amp; C1836</f>
        <v>FXF598460264.Delta|GIRR|JPY|3 year</v>
      </c>
    </row>
    <row r="1870" spans="3:7" hidden="1" outlineLevel="1" x14ac:dyDescent="0.25">
      <c r="C1870" s="21" t="s">
        <v>38</v>
      </c>
      <c r="D1870" s="19">
        <f>SUMIFS(Sensitivities!$E$8:$E$1023,Sensitivities!$D$8:$D$1023,Delta_GIRR!$D$24,Sensitivities!$C$8:$C$1023,Delta_GIRR!G1870)</f>
        <v>0</v>
      </c>
      <c r="E1870" s="19"/>
      <c r="F1870" s="19"/>
      <c r="G1870" s="19" t="str">
        <f>C1870 &amp; ".Delta|GIRR|" &amp; C1622 &amp; "|" &amp; C1836</f>
        <v>FXO271821100.Delta|GIRR|JPY|3 year</v>
      </c>
    </row>
    <row r="1871" spans="3:7" hidden="1" outlineLevel="1" x14ac:dyDescent="0.25">
      <c r="C1871" s="21" t="s">
        <v>40</v>
      </c>
      <c r="D1871" s="19">
        <f>SUMIFS(Sensitivities!$E$8:$E$1023,Sensitivities!$D$8:$D$1023,Delta_GIRR!$D$24,Sensitivities!$C$8:$C$1023,Delta_GIRR!G1871)</f>
        <v>2.1864252630621202E-5</v>
      </c>
      <c r="E1871" s="19"/>
      <c r="F1871" s="19"/>
      <c r="G1871" s="19" t="str">
        <f>C1871 &amp; ".Delta|GIRR|" &amp; C1622 &amp; "|" &amp; C1836</f>
        <v>FXO136170122.Delta|GIRR|JPY|3 year</v>
      </c>
    </row>
    <row r="1872" spans="3:7" hidden="1" outlineLevel="1" x14ac:dyDescent="0.25">
      <c r="C1872" s="21" t="s">
        <v>1139</v>
      </c>
      <c r="D1872" s="19">
        <f>SUMIFS(Sensitivities!$E$8:$E$1023,Sensitivities!$D$8:$D$1023,Delta_GIRR!$D$24,Sensitivities!$C$8:$C$1023,Delta_GIRR!G1872)</f>
        <v>0</v>
      </c>
      <c r="E1872" s="19"/>
      <c r="F1872" s="19"/>
      <c r="G1872" s="19" t="str">
        <f>C1872 &amp; ".Delta|GIRR|" &amp; C1622 &amp; "|" &amp; C1836</f>
        <v>FXO623149061.Delta|GIRR|JPY|3 year</v>
      </c>
    </row>
    <row r="1873" spans="3:7" hidden="1" outlineLevel="1" x14ac:dyDescent="0.25">
      <c r="C1873" s="21" t="s">
        <v>41</v>
      </c>
      <c r="D1873" s="19">
        <f>SUMIFS(Sensitivities!$E$8:$E$1023,Sensitivities!$D$8:$D$1023,Delta_GIRR!$D$24,Sensitivities!$C$8:$C$1023,Delta_GIRR!G1873)</f>
        <v>0</v>
      </c>
      <c r="E1873" s="19"/>
      <c r="F1873" s="19"/>
      <c r="G1873" s="19" t="str">
        <f>C1873 &amp; ".Delta|GIRR|" &amp; C1622 &amp; "|" &amp; C1836</f>
        <v>FXO676548755.Delta|GIRR|JPY|3 year</v>
      </c>
    </row>
    <row r="1874" spans="3:7" hidden="1" outlineLevel="1" x14ac:dyDescent="0.25">
      <c r="C1874" s="21" t="s">
        <v>42</v>
      </c>
      <c r="D1874" s="19">
        <f>SUMIFS(Sensitivities!$E$8:$E$1023,Sensitivities!$D$8:$D$1023,Delta_GIRR!$D$24,Sensitivities!$C$8:$C$1023,Delta_GIRR!G1874)</f>
        <v>0</v>
      </c>
      <c r="E1874" s="19"/>
      <c r="F1874" s="19"/>
      <c r="G1874" s="19" t="str">
        <f>C1874 &amp; ".Delta|GIRR|" &amp; C1622 &amp; "|" &amp; C1836</f>
        <v>FXO403688438.Delta|GIRR|JPY|3 year</v>
      </c>
    </row>
    <row r="1875" spans="3:7" hidden="1" outlineLevel="1" x14ac:dyDescent="0.25">
      <c r="C1875" s="21" t="s">
        <v>43</v>
      </c>
      <c r="D1875" s="19">
        <f>SUMIFS(Sensitivities!$E$8:$E$1023,Sensitivities!$D$8:$D$1023,Delta_GIRR!$D$24,Sensitivities!$C$8:$C$1023,Delta_GIRR!G1875)</f>
        <v>0</v>
      </c>
      <c r="E1875" s="19"/>
      <c r="F1875" s="19"/>
      <c r="G1875" s="19" t="str">
        <f>C1875 &amp; ".Delta|GIRR|" &amp; C1622 &amp; "|" &amp; C1836</f>
        <v>FXO302436425.Delta|GIRR|JPY|3 year</v>
      </c>
    </row>
    <row r="1876" spans="3:7" hidden="1" outlineLevel="1" x14ac:dyDescent="0.25">
      <c r="C1876" s="21" t="s">
        <v>44</v>
      </c>
      <c r="D1876" s="19">
        <f>SUMIFS(Sensitivities!$E$8:$E$1023,Sensitivities!$D$8:$D$1023,Delta_GIRR!$D$24,Sensitivities!$C$8:$C$1023,Delta_GIRR!G1876)</f>
        <v>0</v>
      </c>
      <c r="E1876" s="19"/>
      <c r="F1876" s="19"/>
      <c r="G1876" s="19" t="str">
        <f>C1876 &amp; ".Delta|GIRR|" &amp; C1622 &amp; "|" &amp; C1836</f>
        <v>FXO920656386.Delta|GIRR|JPY|3 year</v>
      </c>
    </row>
    <row r="1877" spans="3:7" hidden="1" outlineLevel="1" x14ac:dyDescent="0.25">
      <c r="C1877" s="21" t="s">
        <v>45</v>
      </c>
      <c r="D1877" s="19">
        <f>SUMIFS(Sensitivities!$E$8:$E$1023,Sensitivities!$D$8:$D$1023,Delta_GIRR!$D$24,Sensitivities!$C$8:$C$1023,Delta_GIRR!G1877)</f>
        <v>0</v>
      </c>
      <c r="E1877" s="19"/>
      <c r="F1877" s="19"/>
      <c r="G1877" s="19" t="str">
        <f>C1877 &amp; ".Delta|GIRR|" &amp; C1622 &amp; "|" &amp; C1836</f>
        <v>FXO931276392.Delta|GIRR|JPY|3 year</v>
      </c>
    </row>
    <row r="1878" spans="3:7" hidden="1" outlineLevel="1" x14ac:dyDescent="0.25">
      <c r="C1878" s="21" t="s">
        <v>46</v>
      </c>
      <c r="D1878" s="19">
        <f>SUMIFS(Sensitivities!$E$8:$E$1023,Sensitivities!$D$8:$D$1023,Delta_GIRR!$D$24,Sensitivities!$C$8:$C$1023,Delta_GIRR!G1878)</f>
        <v>-81.933863474341706</v>
      </c>
      <c r="E1878" s="19"/>
      <c r="F1878" s="19"/>
      <c r="G1878" s="19" t="str">
        <f>C1878 &amp; ".Delta|GIRR|" &amp; C1622 &amp; "|" &amp; C1836</f>
        <v>PRDC295207601.Delta|GIRR|JPY|3 year</v>
      </c>
    </row>
    <row r="1879" spans="3:7" hidden="1" outlineLevel="1" x14ac:dyDescent="0.25">
      <c r="C1879" s="21" t="s">
        <v>48</v>
      </c>
      <c r="D1879" s="19">
        <f>SUMIFS(Sensitivities!$E$8:$E$1023,Sensitivities!$D$8:$D$1023,Delta_GIRR!$D$24,Sensitivities!$C$8:$C$1023,Delta_GIRR!G1879)</f>
        <v>-5121.3595666922602</v>
      </c>
      <c r="E1879" s="19"/>
      <c r="F1879" s="19"/>
      <c r="G1879" s="19" t="str">
        <f>C1879 &amp; ".Delta|GIRR|" &amp; C1622 &amp; "|" &amp; C1836</f>
        <v>PRDC172891670.Delta|GIRR|JPY|3 year</v>
      </c>
    </row>
    <row r="1880" spans="3:7" hidden="1" outlineLevel="1" x14ac:dyDescent="0.25">
      <c r="C1880" s="21" t="s">
        <v>49</v>
      </c>
      <c r="D1880" s="19">
        <f>SUMIFS(Sensitivities!$E$8:$E$1023,Sensitivities!$D$8:$D$1023,Delta_GIRR!$D$24,Sensitivities!$C$8:$C$1023,Delta_GIRR!G1880)</f>
        <v>0</v>
      </c>
      <c r="E1880" s="19"/>
      <c r="F1880" s="19"/>
      <c r="G1880" s="19" t="str">
        <f>C1880 &amp; ".Delta|GIRR|" &amp; C1622 &amp; "|" &amp; C1836</f>
        <v>PRDC666969162.Delta|GIRR|JPY|3 year</v>
      </c>
    </row>
    <row r="1881" spans="3:7" hidden="1" outlineLevel="1" x14ac:dyDescent="0.25">
      <c r="C1881" s="21" t="s">
        <v>50</v>
      </c>
      <c r="D1881" s="19">
        <f>SUMIFS(Sensitivities!$E$8:$E$1023,Sensitivities!$D$8:$D$1023,Delta_GIRR!$D$24,Sensitivities!$C$8:$C$1023,Delta_GIRR!G1881)</f>
        <v>-5102.6825294829896</v>
      </c>
      <c r="E1881" s="19"/>
      <c r="F1881" s="19"/>
      <c r="G1881" s="19" t="str">
        <f>C1881 &amp; ".Delta|GIRR|" &amp; C1622 &amp; "|" &amp; C1836</f>
        <v>PRDC591610726.Delta|GIRR|JPY|3 year</v>
      </c>
    </row>
    <row r="1882" spans="3:7" hidden="1" outlineLevel="1" x14ac:dyDescent="0.25">
      <c r="C1882" s="21" t="s">
        <v>51</v>
      </c>
      <c r="D1882" s="19">
        <f>SUMIFS(Sensitivities!$E$8:$E$1023,Sensitivities!$D$8:$D$1023,Delta_GIRR!$D$24,Sensitivities!$C$8:$C$1023,Delta_GIRR!G1882)</f>
        <v>155.11059278233</v>
      </c>
      <c r="E1882" s="19"/>
      <c r="F1882" s="19"/>
      <c r="G1882" s="19" t="str">
        <f>C1882 &amp; ".Delta|GIRR|" &amp; C1622 &amp; "|" &amp; C1836</f>
        <v>PRDC213021841.Delta|GIRR|JPY|3 year</v>
      </c>
    </row>
    <row r="1883" spans="3:7" hidden="1" outlineLevel="1" x14ac:dyDescent="0.25">
      <c r="C1883" s="21" t="s">
        <v>52</v>
      </c>
      <c r="D1883" s="19">
        <f>SUMIFS(Sensitivities!$E$8:$E$1023,Sensitivities!$D$8:$D$1023,Delta_GIRR!$D$24,Sensitivities!$C$8:$C$1023,Delta_GIRR!G1883)</f>
        <v>0</v>
      </c>
      <c r="E1883" s="19"/>
      <c r="F1883" s="19"/>
      <c r="G1883" s="19" t="str">
        <f>C1883 &amp; ".Delta|GIRR|" &amp; C1622 &amp; "|" &amp; C1836</f>
        <v>RA211261264.Delta|GIRR|JPY|3 year</v>
      </c>
    </row>
    <row r="1884" spans="3:7" hidden="1" outlineLevel="1" x14ac:dyDescent="0.25">
      <c r="C1884" s="21" t="s">
        <v>54</v>
      </c>
      <c r="D1884" s="19">
        <f>SUMIFS(Sensitivities!$E$8:$E$1023,Sensitivities!$D$8:$D$1023,Delta_GIRR!$D$24,Sensitivities!$C$8:$C$1023,Delta_GIRR!G1884)</f>
        <v>32523.198555800402</v>
      </c>
      <c r="E1884" s="19"/>
      <c r="F1884" s="19"/>
      <c r="G1884" s="19" t="str">
        <f>C1884 &amp; ".Delta|GIRR|" &amp; C1622 &amp; "|" &amp; C1836</f>
        <v>RA511169792.Delta|GIRR|JPY|3 year</v>
      </c>
    </row>
    <row r="1885" spans="3:7" hidden="1" outlineLevel="1" x14ac:dyDescent="0.25">
      <c r="C1885" s="21" t="s">
        <v>1143</v>
      </c>
      <c r="D1885" s="19">
        <f>SUMIFS(Sensitivities!$E$8:$E$1023,Sensitivities!$D$8:$D$1023,Delta_GIRR!$D$24,Sensitivities!$C$8:$C$1023,Delta_GIRR!G1885)</f>
        <v>0</v>
      </c>
      <c r="E1885" s="19"/>
      <c r="F1885" s="19"/>
      <c r="G1885" s="19" t="str">
        <f>C1885 &amp; ".Delta|GIRR|" &amp; C1622 &amp; "|" &amp; C1836</f>
        <v>RA844378540.Delta|GIRR|JPY|3 year</v>
      </c>
    </row>
    <row r="1886" spans="3:7" hidden="1" outlineLevel="1" x14ac:dyDescent="0.25">
      <c r="C1886" s="21" t="s">
        <v>55</v>
      </c>
      <c r="D1886" s="19">
        <f>SUMIFS(Sensitivities!$E$8:$E$1023,Sensitivities!$D$8:$D$1023,Delta_GIRR!$D$24,Sensitivities!$C$8:$C$1023,Delta_GIRR!G1886)</f>
        <v>-6.1108391491870896E-3</v>
      </c>
      <c r="E1886" s="19"/>
      <c r="F1886" s="19"/>
      <c r="G1886" s="19" t="str">
        <f>C1886 &amp; ".Delta|GIRR|" &amp; C1622 &amp; "|" &amp; C1836</f>
        <v>RA488554347.Delta|GIRR|JPY|3 year</v>
      </c>
    </row>
    <row r="1887" spans="3:7" hidden="1" outlineLevel="1" x14ac:dyDescent="0.25">
      <c r="C1887" s="21" t="s">
        <v>56</v>
      </c>
      <c r="D1887" s="19">
        <f>SUMIFS(Sensitivities!$E$8:$E$1023,Sensitivities!$D$8:$D$1023,Delta_GIRR!$D$24,Sensitivities!$C$8:$C$1023,Delta_GIRR!G1887)</f>
        <v>0</v>
      </c>
      <c r="E1887" s="19"/>
      <c r="F1887" s="19"/>
      <c r="G1887" s="19" t="str">
        <f>C1887 &amp; ".Delta|GIRR|" &amp; C1622 &amp; "|" &amp; C1836</f>
        <v>RA899728209.Delta|GIRR|JPY|3 year</v>
      </c>
    </row>
    <row r="1888" spans="3:7" hidden="1" outlineLevel="1" x14ac:dyDescent="0.25"/>
    <row r="1889" spans="3:7" collapsed="1" x14ac:dyDescent="0.25">
      <c r="C1889" s="106" t="s">
        <v>64</v>
      </c>
      <c r="D1889" s="102">
        <f>SUM(D1891:D1940)</f>
        <v>-27634.899309390923</v>
      </c>
      <c r="E1889" s="103">
        <f>VLOOKUP(C1889,$G$10:$H$19,2,FALSE)</f>
        <v>7.7781745930520221E-3</v>
      </c>
      <c r="F1889" s="105">
        <f>D1889*E1889</f>
        <v>-214.94907168985534</v>
      </c>
    </row>
    <row r="1890" spans="3:7" hidden="1" outlineLevel="1" x14ac:dyDescent="0.25">
      <c r="C1890" s="40" t="s">
        <v>1138</v>
      </c>
      <c r="D1890" s="101" t="s">
        <v>116</v>
      </c>
      <c r="E1890" s="101" t="s">
        <v>66</v>
      </c>
      <c r="F1890" s="101" t="s">
        <v>68</v>
      </c>
      <c r="G1890" s="39" t="s">
        <v>57</v>
      </c>
    </row>
    <row r="1891" spans="3:7" hidden="1" outlineLevel="1" x14ac:dyDescent="0.25">
      <c r="C1891" s="42" t="s">
        <v>3</v>
      </c>
      <c r="D1891" s="38">
        <f>SUMIFS(Sensitivities!$E$8:$E$1023,Sensitivities!$D$8:$D$1023,Delta_GIRR!$D$24,Sensitivities!$C$8:$C$1023,Delta_GIRR!G1891)</f>
        <v>0</v>
      </c>
      <c r="E1891" s="38"/>
      <c r="F1891" s="38"/>
      <c r="G1891" s="38" t="str">
        <f>C1891 &amp; ".Delta|GIRR|" &amp; C1622 &amp; "|" &amp; C1889</f>
        <v>FRA791220419.Delta|GIRR|JPY|5 year</v>
      </c>
    </row>
    <row r="1892" spans="3:7" hidden="1" outlineLevel="1" x14ac:dyDescent="0.25">
      <c r="C1892" s="21" t="s">
        <v>5</v>
      </c>
      <c r="D1892" s="19">
        <f>SUMIFS(Sensitivities!$E$8:$E$1023,Sensitivities!$D$8:$D$1023,Delta_GIRR!$D$24,Sensitivities!$C$8:$C$1023,Delta_GIRR!G1892)</f>
        <v>0</v>
      </c>
      <c r="E1892" s="19"/>
      <c r="F1892" s="19"/>
      <c r="G1892" s="19" t="str">
        <f>C1892 &amp; ".Delta|GIRR|" &amp; C1622 &amp; "|" &amp; C1889</f>
        <v>FRA983936126.Delta|GIRR|JPY|5 year</v>
      </c>
    </row>
    <row r="1893" spans="3:7" hidden="1" outlineLevel="1" x14ac:dyDescent="0.25">
      <c r="C1893" s="21" t="s">
        <v>6</v>
      </c>
      <c r="D1893" s="19">
        <f>SUMIFS(Sensitivities!$E$8:$E$1023,Sensitivities!$D$8:$D$1023,Delta_GIRR!$D$24,Sensitivities!$C$8:$C$1023,Delta_GIRR!G1893)</f>
        <v>0</v>
      </c>
      <c r="E1893" s="19"/>
      <c r="F1893" s="19"/>
      <c r="G1893" s="19" t="str">
        <f>C1893 &amp; ".Delta|GIRR|" &amp; C1622 &amp; "|" &amp; C1889</f>
        <v>FRA592133890.Delta|GIRR|JPY|5 year</v>
      </c>
    </row>
    <row r="1894" spans="3:7" hidden="1" outlineLevel="1" x14ac:dyDescent="0.25">
      <c r="C1894" s="21" t="s">
        <v>7</v>
      </c>
      <c r="D1894" s="19">
        <f>SUMIFS(Sensitivities!$E$8:$E$1023,Sensitivities!$D$8:$D$1023,Delta_GIRR!$D$24,Sensitivities!$C$8:$C$1023,Delta_GIRR!G1894)</f>
        <v>0</v>
      </c>
      <c r="E1894" s="19"/>
      <c r="F1894" s="19"/>
      <c r="G1894" s="19" t="str">
        <f>C1894 &amp; ".Delta|GIRR|" &amp; C1622 &amp; "|" &amp; C1889</f>
        <v>FRA554616290.Delta|GIRR|JPY|5 year</v>
      </c>
    </row>
    <row r="1895" spans="3:7" hidden="1" outlineLevel="1" x14ac:dyDescent="0.25">
      <c r="C1895" s="21" t="s">
        <v>8</v>
      </c>
      <c r="D1895" s="19">
        <f>SUMIFS(Sensitivities!$E$8:$E$1023,Sensitivities!$D$8:$D$1023,Delta_GIRR!$D$24,Sensitivities!$C$8:$C$1023,Delta_GIRR!G1895)</f>
        <v>0</v>
      </c>
      <c r="E1895" s="19"/>
      <c r="F1895" s="19"/>
      <c r="G1895" s="19" t="str">
        <f>C1895 &amp; ".Delta|GIRR|" &amp; C1622 &amp; "|" &amp; C1889</f>
        <v>FRA822851518.Delta|GIRR|JPY|5 year</v>
      </c>
    </row>
    <row r="1896" spans="3:7" hidden="1" outlineLevel="1" x14ac:dyDescent="0.25">
      <c r="C1896" s="21" t="s">
        <v>1140</v>
      </c>
      <c r="D1896" s="19">
        <f>SUMIFS(Sensitivities!$E$8:$E$1023,Sensitivities!$D$8:$D$1023,Delta_GIRR!$D$24,Sensitivities!$C$8:$C$1023,Delta_GIRR!G1896)</f>
        <v>0</v>
      </c>
      <c r="E1896" s="19"/>
      <c r="F1896" s="19"/>
      <c r="G1896" s="19" t="str">
        <f>C1896 &amp; ".Delta|GIRR|" &amp; C1622 &amp; "|" &amp; C1889</f>
        <v>FRA101797833.Delta|GIRR|JPY|5 year</v>
      </c>
    </row>
    <row r="1897" spans="3:7" hidden="1" outlineLevel="1" x14ac:dyDescent="0.25">
      <c r="C1897" s="21" t="s">
        <v>9</v>
      </c>
      <c r="D1897" s="19">
        <f>SUMIFS(Sensitivities!$E$8:$E$1023,Sensitivities!$D$8:$D$1023,Delta_GIRR!$D$24,Sensitivities!$C$8:$C$1023,Delta_GIRR!G1897)</f>
        <v>0</v>
      </c>
      <c r="E1897" s="19"/>
      <c r="F1897" s="19"/>
      <c r="G1897" s="19" t="str">
        <f>C1897 &amp; ".Delta|GIRR|" &amp; C1622 &amp; "|" &amp; C1889</f>
        <v>IRS190841856.Delta|GIRR|JPY|5 year</v>
      </c>
    </row>
    <row r="1898" spans="3:7" hidden="1" outlineLevel="1" x14ac:dyDescent="0.25">
      <c r="C1898" s="21" t="s">
        <v>11</v>
      </c>
      <c r="D1898" s="19">
        <f>SUMIFS(Sensitivities!$E$8:$E$1023,Sensitivities!$D$8:$D$1023,Delta_GIRR!$D$24,Sensitivities!$C$8:$C$1023,Delta_GIRR!G1898)</f>
        <v>0</v>
      </c>
      <c r="E1898" s="19"/>
      <c r="F1898" s="19"/>
      <c r="G1898" s="19" t="str">
        <f>C1898 &amp; ".Delta|GIRR|" &amp; C1622 &amp; "|" &amp; C1889</f>
        <v>IRS399330126.Delta|GIRR|JPY|5 year</v>
      </c>
    </row>
    <row r="1899" spans="3:7" hidden="1" outlineLevel="1" x14ac:dyDescent="0.25">
      <c r="C1899" s="21" t="s">
        <v>12</v>
      </c>
      <c r="D1899" s="19">
        <f>SUMIFS(Sensitivities!$E$8:$E$1023,Sensitivities!$D$8:$D$1023,Delta_GIRR!$D$24,Sensitivities!$C$8:$C$1023,Delta_GIRR!G1899)</f>
        <v>0</v>
      </c>
      <c r="E1899" s="19"/>
      <c r="F1899" s="19"/>
      <c r="G1899" s="19" t="str">
        <f>C1899 &amp; ".Delta|GIRR|" &amp; C1622 &amp; "|" &amp; C1889</f>
        <v>IRS233250637.Delta|GIRR|JPY|5 year</v>
      </c>
    </row>
    <row r="1900" spans="3:7" hidden="1" outlineLevel="1" x14ac:dyDescent="0.25">
      <c r="C1900" s="21" t="s">
        <v>13</v>
      </c>
      <c r="D1900" s="19">
        <f>SUMIFS(Sensitivities!$E$8:$E$1023,Sensitivities!$D$8:$D$1023,Delta_GIRR!$D$24,Sensitivities!$C$8:$C$1023,Delta_GIRR!G1900)</f>
        <v>0</v>
      </c>
      <c r="E1900" s="19"/>
      <c r="F1900" s="19"/>
      <c r="G1900" s="19" t="str">
        <f>C1900 &amp; ".Delta|GIRR|" &amp; C1622 &amp; "|" &amp; C1889</f>
        <v>CS768096133.Delta|GIRR|JPY|5 year</v>
      </c>
    </row>
    <row r="1901" spans="3:7" hidden="1" outlineLevel="1" x14ac:dyDescent="0.25">
      <c r="C1901" s="21" t="s">
        <v>15</v>
      </c>
      <c r="D1901" s="19">
        <f>SUMIFS(Sensitivities!$E$8:$E$1023,Sensitivities!$D$8:$D$1023,Delta_GIRR!$D$24,Sensitivities!$C$8:$C$1023,Delta_GIRR!G1901)</f>
        <v>0</v>
      </c>
      <c r="E1901" s="19"/>
      <c r="F1901" s="19"/>
      <c r="G1901" s="19" t="str">
        <f>C1901 &amp; ".Delta|GIRR|" &amp; C1622 &amp; "|" &amp; C1889</f>
        <v>CS561670611.Delta|GIRR|JPY|5 year</v>
      </c>
    </row>
    <row r="1902" spans="3:7" hidden="1" outlineLevel="1" x14ac:dyDescent="0.25">
      <c r="C1902" s="21" t="s">
        <v>16</v>
      </c>
      <c r="D1902" s="19">
        <f>SUMIFS(Sensitivities!$E$8:$E$1023,Sensitivities!$D$8:$D$1023,Delta_GIRR!$D$24,Sensitivities!$C$8:$C$1023,Delta_GIRR!G1902)</f>
        <v>0</v>
      </c>
      <c r="E1902" s="19"/>
      <c r="F1902" s="19"/>
      <c r="G1902" s="19" t="str">
        <f>C1902 &amp; ".Delta|GIRR|" &amp; C1622 &amp; "|" &amp; C1889</f>
        <v>CS931854092.Delta|GIRR|JPY|5 year</v>
      </c>
    </row>
    <row r="1903" spans="3:7" hidden="1" outlineLevel="1" x14ac:dyDescent="0.25">
      <c r="C1903" s="21" t="s">
        <v>17</v>
      </c>
      <c r="D1903" s="19">
        <f>SUMIFS(Sensitivities!$E$8:$E$1023,Sensitivities!$D$8:$D$1023,Delta_GIRR!$D$24,Sensitivities!$C$8:$C$1023,Delta_GIRR!G1903)</f>
        <v>0</v>
      </c>
      <c r="E1903" s="19"/>
      <c r="F1903" s="19"/>
      <c r="G1903" s="19" t="str">
        <f>C1903 &amp; ".Delta|GIRR|" &amp; C1622 &amp; "|" &amp; C1889</f>
        <v>IRS307262619.Delta|GIRR|JPY|5 year</v>
      </c>
    </row>
    <row r="1904" spans="3:7" hidden="1" outlineLevel="1" x14ac:dyDescent="0.25">
      <c r="C1904" s="21" t="s">
        <v>18</v>
      </c>
      <c r="D1904" s="19">
        <f>SUMIFS(Sensitivities!$E$8:$E$1023,Sensitivities!$D$8:$D$1023,Delta_GIRR!$D$24,Sensitivities!$C$8:$C$1023,Delta_GIRR!G1904)</f>
        <v>0</v>
      </c>
      <c r="E1904" s="19"/>
      <c r="F1904" s="19"/>
      <c r="G1904" s="19" t="str">
        <f>C1904 &amp; ".Delta|GIRR|" &amp; C1622 &amp; "|" &amp; C1889</f>
        <v>IRS686490893.Delta|GIRR|JPY|5 year</v>
      </c>
    </row>
    <row r="1905" spans="3:7" hidden="1" outlineLevel="1" x14ac:dyDescent="0.25">
      <c r="C1905" s="21" t="s">
        <v>19</v>
      </c>
      <c r="D1905" s="19">
        <f>SUMIFS(Sensitivities!$E$8:$E$1023,Sensitivities!$D$8:$D$1023,Delta_GIRR!$D$24,Sensitivities!$C$8:$C$1023,Delta_GIRR!G1905)</f>
        <v>0</v>
      </c>
      <c r="E1905" s="19"/>
      <c r="F1905" s="19"/>
      <c r="G1905" s="19" t="str">
        <f>C1905 &amp; ".Delta|GIRR|" &amp; C1622 &amp; "|" &amp; C1889</f>
        <v>IRS682313805.Delta|GIRR|JPY|5 year</v>
      </c>
    </row>
    <row r="1906" spans="3:7" hidden="1" outlineLevel="1" x14ac:dyDescent="0.25">
      <c r="C1906" s="21" t="s">
        <v>20</v>
      </c>
      <c r="D1906" s="19">
        <f>SUMIFS(Sensitivities!$E$8:$E$1023,Sensitivities!$D$8:$D$1023,Delta_GIRR!$D$24,Sensitivities!$C$8:$C$1023,Delta_GIRR!G1906)</f>
        <v>0</v>
      </c>
      <c r="E1906" s="19"/>
      <c r="F1906" s="19"/>
      <c r="G1906" s="19" t="str">
        <f>C1906 &amp; ".Delta|GIRR|" &amp; C1622 &amp; "|" &amp; C1889</f>
        <v>IRS545554400.Delta|GIRR|JPY|5 year</v>
      </c>
    </row>
    <row r="1907" spans="3:7" hidden="1" outlineLevel="1" x14ac:dyDescent="0.25">
      <c r="C1907" s="21" t="s">
        <v>21</v>
      </c>
      <c r="D1907" s="19">
        <f>SUMIFS(Sensitivities!$E$8:$E$1023,Sensitivities!$D$8:$D$1023,Delta_GIRR!$D$24,Sensitivities!$C$8:$C$1023,Delta_GIRR!G1907)</f>
        <v>0</v>
      </c>
      <c r="E1907" s="19"/>
      <c r="F1907" s="19"/>
      <c r="G1907" s="19" t="str">
        <f>C1907 &amp; ".Delta|GIRR|" &amp; C1622 &amp; "|" &amp; C1889</f>
        <v>CS821810096.Delta|GIRR|JPY|5 year</v>
      </c>
    </row>
    <row r="1908" spans="3:7" hidden="1" outlineLevel="1" x14ac:dyDescent="0.25">
      <c r="C1908" s="21" t="s">
        <v>22</v>
      </c>
      <c r="D1908" s="19">
        <f>SUMIFS(Sensitivities!$E$8:$E$1023,Sensitivities!$D$8:$D$1023,Delta_GIRR!$D$24,Sensitivities!$C$8:$C$1023,Delta_GIRR!G1908)</f>
        <v>0</v>
      </c>
      <c r="E1908" s="19"/>
      <c r="F1908" s="19"/>
      <c r="G1908" s="19" t="str">
        <f>C1908 &amp; ".Delta|GIRR|" &amp; C1622 &amp; "|" &amp; C1889</f>
        <v>CF832287444.Delta|GIRR|JPY|5 year</v>
      </c>
    </row>
    <row r="1909" spans="3:7" hidden="1" outlineLevel="1" x14ac:dyDescent="0.25">
      <c r="C1909" s="21" t="s">
        <v>1141</v>
      </c>
      <c r="D1909" s="19">
        <f>SUMIFS(Sensitivities!$E$8:$E$1023,Sensitivities!$D$8:$D$1023,Delta_GIRR!$D$24,Sensitivities!$C$8:$C$1023,Delta_GIRR!G1909)</f>
        <v>0</v>
      </c>
      <c r="E1909" s="19"/>
      <c r="F1909" s="19"/>
      <c r="G1909" s="19" t="str">
        <f>C1909 &amp; ".Delta|GIRR|" &amp; C1622 &amp; "|" &amp; C1889</f>
        <v>CF505971413.Delta|GIRR|JPY|5 year</v>
      </c>
    </row>
    <row r="1910" spans="3:7" hidden="1" outlineLevel="1" x14ac:dyDescent="0.25">
      <c r="C1910" s="21" t="s">
        <v>24</v>
      </c>
      <c r="D1910" s="19">
        <f>SUMIFS(Sensitivities!$E$8:$E$1023,Sensitivities!$D$8:$D$1023,Delta_GIRR!$D$24,Sensitivities!$C$8:$C$1023,Delta_GIRR!G1910)</f>
        <v>0</v>
      </c>
      <c r="E1910" s="19"/>
      <c r="F1910" s="19"/>
      <c r="G1910" s="19" t="str">
        <f>C1910 &amp; ".Delta|GIRR|" &amp; C1622 &amp; "|" &amp; C1889</f>
        <v>CF670766805.Delta|GIRR|JPY|5 year</v>
      </c>
    </row>
    <row r="1911" spans="3:7" hidden="1" outlineLevel="1" x14ac:dyDescent="0.25">
      <c r="C1911" s="21" t="s">
        <v>25</v>
      </c>
      <c r="D1911" s="19">
        <f>SUMIFS(Sensitivities!$E$8:$E$1023,Sensitivities!$D$8:$D$1023,Delta_GIRR!$D$24,Sensitivities!$C$8:$C$1023,Delta_GIRR!G1911)</f>
        <v>0</v>
      </c>
      <c r="E1911" s="19"/>
      <c r="F1911" s="19"/>
      <c r="G1911" s="19" t="str">
        <f>C1911 &amp; ".Delta|GIRR|" &amp; C1622 &amp; "|" &amp; C1889</f>
        <v>CF558972956.Delta|GIRR|JPY|5 year</v>
      </c>
    </row>
    <row r="1912" spans="3:7" hidden="1" outlineLevel="1" x14ac:dyDescent="0.25">
      <c r="C1912" s="21" t="s">
        <v>26</v>
      </c>
      <c r="D1912" s="19">
        <f>SUMIFS(Sensitivities!$E$8:$E$1023,Sensitivities!$D$8:$D$1023,Delta_GIRR!$D$24,Sensitivities!$C$8:$C$1023,Delta_GIRR!G1912)</f>
        <v>0</v>
      </c>
      <c r="E1912" s="19"/>
      <c r="F1912" s="19"/>
      <c r="G1912" s="19" t="str">
        <f>C1912 &amp; ".Delta|GIRR|" &amp; C1622 &amp; "|" &amp; C1889</f>
        <v>CF994071627.Delta|GIRR|JPY|5 year</v>
      </c>
    </row>
    <row r="1913" spans="3:7" hidden="1" outlineLevel="1" x14ac:dyDescent="0.25">
      <c r="C1913" s="21" t="s">
        <v>27</v>
      </c>
      <c r="D1913" s="19">
        <f>SUMIFS(Sensitivities!$E$8:$E$1023,Sensitivities!$D$8:$D$1023,Delta_GIRR!$D$24,Sensitivities!$C$8:$C$1023,Delta_GIRR!G1913)</f>
        <v>0</v>
      </c>
      <c r="E1913" s="19"/>
      <c r="F1913" s="19"/>
      <c r="G1913" s="19" t="str">
        <f>C1913 &amp; ".Delta|GIRR|" &amp; C1622 &amp; "|" &amp; C1889</f>
        <v>CF546911893.Delta|GIRR|JPY|5 year</v>
      </c>
    </row>
    <row r="1914" spans="3:7" hidden="1" outlineLevel="1" x14ac:dyDescent="0.25">
      <c r="C1914" s="21" t="s">
        <v>28</v>
      </c>
      <c r="D1914" s="19">
        <f>SUMIFS(Sensitivities!$E$8:$E$1023,Sensitivities!$D$8:$D$1023,Delta_GIRR!$D$24,Sensitivities!$C$8:$C$1023,Delta_GIRR!G1914)</f>
        <v>0</v>
      </c>
      <c r="E1914" s="19"/>
      <c r="F1914" s="19"/>
      <c r="G1914" s="19" t="str">
        <f>C1914 &amp; ".Delta|GIRR|" &amp; C1622 &amp; "|" &amp; C1889</f>
        <v>CF798421943.Delta|GIRR|JPY|5 year</v>
      </c>
    </row>
    <row r="1915" spans="3:7" hidden="1" outlineLevel="1" x14ac:dyDescent="0.25">
      <c r="C1915" s="21" t="s">
        <v>29</v>
      </c>
      <c r="D1915" s="19">
        <f>SUMIFS(Sensitivities!$E$8:$E$1023,Sensitivities!$D$8:$D$1023,Delta_GIRR!$D$24,Sensitivities!$C$8:$C$1023,Delta_GIRR!G1915)</f>
        <v>0</v>
      </c>
      <c r="E1915" s="19"/>
      <c r="F1915" s="19"/>
      <c r="G1915" s="19" t="str">
        <f>C1915 &amp; ".Delta|GIRR|" &amp; C1622 &amp; "|" &amp; C1889</f>
        <v>SWN651253389.Delta|GIRR|JPY|5 year</v>
      </c>
    </row>
    <row r="1916" spans="3:7" hidden="1" outlineLevel="1" x14ac:dyDescent="0.25">
      <c r="C1916" s="21" t="s">
        <v>31</v>
      </c>
      <c r="D1916" s="19">
        <f>SUMIFS(Sensitivities!$E$8:$E$1023,Sensitivities!$D$8:$D$1023,Delta_GIRR!$D$24,Sensitivities!$C$8:$C$1023,Delta_GIRR!G1916)</f>
        <v>0</v>
      </c>
      <c r="E1916" s="19"/>
      <c r="F1916" s="19"/>
      <c r="G1916" s="19" t="str">
        <f>C1916 &amp; ".Delta|GIRR|" &amp; C1622 &amp; "|" &amp; C1889</f>
        <v>FXF690057364.Delta|GIRR|JPY|5 year</v>
      </c>
    </row>
    <row r="1917" spans="3:7" hidden="1" outlineLevel="1" x14ac:dyDescent="0.25">
      <c r="C1917" s="21" t="s">
        <v>1142</v>
      </c>
      <c r="D1917" s="19">
        <f>SUMIFS(Sensitivities!$E$8:$E$1023,Sensitivities!$D$8:$D$1023,Delta_GIRR!$D$24,Sensitivities!$C$8:$C$1023,Delta_GIRR!G1917)</f>
        <v>0</v>
      </c>
      <c r="E1917" s="19"/>
      <c r="F1917" s="19"/>
      <c r="G1917" s="19" t="str">
        <f>C1917 &amp; ".Delta|GIRR|" &amp; C1622 &amp; "|" &amp; C1889</f>
        <v>FXF276314354.Delta|GIRR|JPY|5 year</v>
      </c>
    </row>
    <row r="1918" spans="3:7" hidden="1" outlineLevel="1" x14ac:dyDescent="0.25">
      <c r="C1918" s="21" t="s">
        <v>33</v>
      </c>
      <c r="D1918" s="19">
        <f>SUMIFS(Sensitivities!$E$8:$E$1023,Sensitivities!$D$8:$D$1023,Delta_GIRR!$D$24,Sensitivities!$C$8:$C$1023,Delta_GIRR!G1918)</f>
        <v>0</v>
      </c>
      <c r="E1918" s="19"/>
      <c r="F1918" s="19"/>
      <c r="G1918" s="19" t="str">
        <f>C1918 &amp; ".Delta|GIRR|" &amp; C1622 &amp; "|" &amp; C1889</f>
        <v>FXF811380623.Delta|GIRR|JPY|5 year</v>
      </c>
    </row>
    <row r="1919" spans="3:7" hidden="1" outlineLevel="1" x14ac:dyDescent="0.25">
      <c r="C1919" s="21" t="s">
        <v>34</v>
      </c>
      <c r="D1919" s="19">
        <f>SUMIFS(Sensitivities!$E$8:$E$1023,Sensitivities!$D$8:$D$1023,Delta_GIRR!$D$24,Sensitivities!$C$8:$C$1023,Delta_GIRR!G1919)</f>
        <v>0</v>
      </c>
      <c r="E1919" s="19"/>
      <c r="F1919" s="19"/>
      <c r="G1919" s="19" t="str">
        <f>C1919 &amp; ".Delta|GIRR|" &amp; C1622 &amp; "|" &amp; C1889</f>
        <v>FXF313102980.Delta|GIRR|JPY|5 year</v>
      </c>
    </row>
    <row r="1920" spans="3:7" hidden="1" outlineLevel="1" x14ac:dyDescent="0.25">
      <c r="C1920" s="21" t="s">
        <v>35</v>
      </c>
      <c r="D1920" s="19">
        <f>SUMIFS(Sensitivities!$E$8:$E$1023,Sensitivities!$D$8:$D$1023,Delta_GIRR!$D$24,Sensitivities!$C$8:$C$1023,Delta_GIRR!G1920)</f>
        <v>0</v>
      </c>
      <c r="E1920" s="19"/>
      <c r="F1920" s="19"/>
      <c r="G1920" s="19" t="str">
        <f>C1920 &amp; ".Delta|GIRR|" &amp; C1622 &amp; "|" &amp; C1889</f>
        <v>FXF168255439.Delta|GIRR|JPY|5 year</v>
      </c>
    </row>
    <row r="1921" spans="3:7" hidden="1" outlineLevel="1" x14ac:dyDescent="0.25">
      <c r="C1921" s="21" t="s">
        <v>36</v>
      </c>
      <c r="D1921" s="19">
        <f>SUMIFS(Sensitivities!$E$8:$E$1023,Sensitivities!$D$8:$D$1023,Delta_GIRR!$D$24,Sensitivities!$C$8:$C$1023,Delta_GIRR!G1921)</f>
        <v>0</v>
      </c>
      <c r="E1921" s="19"/>
      <c r="F1921" s="19"/>
      <c r="G1921" s="19" t="str">
        <f>C1921 &amp; ".Delta|GIRR|" &amp; C1622 &amp; "|" &amp; C1889</f>
        <v>FXF177155290.Delta|GIRR|JPY|5 year</v>
      </c>
    </row>
    <row r="1922" spans="3:7" hidden="1" outlineLevel="1" x14ac:dyDescent="0.25">
      <c r="C1922" s="21" t="s">
        <v>37</v>
      </c>
      <c r="D1922" s="19">
        <f>SUMIFS(Sensitivities!$E$8:$E$1023,Sensitivities!$D$8:$D$1023,Delta_GIRR!$D$24,Sensitivities!$C$8:$C$1023,Delta_GIRR!G1922)</f>
        <v>0</v>
      </c>
      <c r="E1922" s="19"/>
      <c r="F1922" s="19"/>
      <c r="G1922" s="19" t="str">
        <f>C1922 &amp; ".Delta|GIRR|" &amp; C1622 &amp; "|" &amp; C1889</f>
        <v>FXF598460264.Delta|GIRR|JPY|5 year</v>
      </c>
    </row>
    <row r="1923" spans="3:7" hidden="1" outlineLevel="1" x14ac:dyDescent="0.25">
      <c r="C1923" s="21" t="s">
        <v>38</v>
      </c>
      <c r="D1923" s="19">
        <f>SUMIFS(Sensitivities!$E$8:$E$1023,Sensitivities!$D$8:$D$1023,Delta_GIRR!$D$24,Sensitivities!$C$8:$C$1023,Delta_GIRR!G1923)</f>
        <v>0</v>
      </c>
      <c r="E1923" s="19"/>
      <c r="F1923" s="19"/>
      <c r="G1923" s="19" t="str">
        <f>C1923 &amp; ".Delta|GIRR|" &amp; C1622 &amp; "|" &amp; C1889</f>
        <v>FXO271821100.Delta|GIRR|JPY|5 year</v>
      </c>
    </row>
    <row r="1924" spans="3:7" hidden="1" outlineLevel="1" x14ac:dyDescent="0.25">
      <c r="C1924" s="21" t="s">
        <v>40</v>
      </c>
      <c r="D1924" s="19">
        <f>SUMIFS(Sensitivities!$E$8:$E$1023,Sensitivities!$D$8:$D$1023,Delta_GIRR!$D$24,Sensitivities!$C$8:$C$1023,Delta_GIRR!G1924)</f>
        <v>-3.5932316677644801E-5</v>
      </c>
      <c r="E1924" s="19"/>
      <c r="F1924" s="19"/>
      <c r="G1924" s="19" t="str">
        <f>C1924 &amp; ".Delta|GIRR|" &amp; C1622 &amp; "|" &amp; C1889</f>
        <v>FXO136170122.Delta|GIRR|JPY|5 year</v>
      </c>
    </row>
    <row r="1925" spans="3:7" hidden="1" outlineLevel="1" x14ac:dyDescent="0.25">
      <c r="C1925" s="21" t="s">
        <v>1139</v>
      </c>
      <c r="D1925" s="19">
        <f>SUMIFS(Sensitivities!$E$8:$E$1023,Sensitivities!$D$8:$D$1023,Delta_GIRR!$D$24,Sensitivities!$C$8:$C$1023,Delta_GIRR!G1925)</f>
        <v>0</v>
      </c>
      <c r="E1925" s="19"/>
      <c r="F1925" s="19"/>
      <c r="G1925" s="19" t="str">
        <f>C1925 &amp; ".Delta|GIRR|" &amp; C1622 &amp; "|" &amp; C1889</f>
        <v>FXO623149061.Delta|GIRR|JPY|5 year</v>
      </c>
    </row>
    <row r="1926" spans="3:7" hidden="1" outlineLevel="1" x14ac:dyDescent="0.25">
      <c r="C1926" s="21" t="s">
        <v>41</v>
      </c>
      <c r="D1926" s="19">
        <f>SUMIFS(Sensitivities!$E$8:$E$1023,Sensitivities!$D$8:$D$1023,Delta_GIRR!$D$24,Sensitivities!$C$8:$C$1023,Delta_GIRR!G1926)</f>
        <v>0</v>
      </c>
      <c r="E1926" s="19"/>
      <c r="F1926" s="19"/>
      <c r="G1926" s="19" t="str">
        <f>C1926 &amp; ".Delta|GIRR|" &amp; C1622 &amp; "|" &amp; C1889</f>
        <v>FXO676548755.Delta|GIRR|JPY|5 year</v>
      </c>
    </row>
    <row r="1927" spans="3:7" hidden="1" outlineLevel="1" x14ac:dyDescent="0.25">
      <c r="C1927" s="21" t="s">
        <v>42</v>
      </c>
      <c r="D1927" s="19">
        <f>SUMIFS(Sensitivities!$E$8:$E$1023,Sensitivities!$D$8:$D$1023,Delta_GIRR!$D$24,Sensitivities!$C$8:$C$1023,Delta_GIRR!G1927)</f>
        <v>0</v>
      </c>
      <c r="E1927" s="19"/>
      <c r="F1927" s="19"/>
      <c r="G1927" s="19" t="str">
        <f>C1927 &amp; ".Delta|GIRR|" &amp; C1622 &amp; "|" &amp; C1889</f>
        <v>FXO403688438.Delta|GIRR|JPY|5 year</v>
      </c>
    </row>
    <row r="1928" spans="3:7" hidden="1" outlineLevel="1" x14ac:dyDescent="0.25">
      <c r="C1928" s="21" t="s">
        <v>43</v>
      </c>
      <c r="D1928" s="19">
        <f>SUMIFS(Sensitivities!$E$8:$E$1023,Sensitivities!$D$8:$D$1023,Delta_GIRR!$D$24,Sensitivities!$C$8:$C$1023,Delta_GIRR!G1928)</f>
        <v>0</v>
      </c>
      <c r="E1928" s="19"/>
      <c r="F1928" s="19"/>
      <c r="G1928" s="19" t="str">
        <f>C1928 &amp; ".Delta|GIRR|" &amp; C1622 &amp; "|" &amp; C1889</f>
        <v>FXO302436425.Delta|GIRR|JPY|5 year</v>
      </c>
    </row>
    <row r="1929" spans="3:7" hidden="1" outlineLevel="1" x14ac:dyDescent="0.25">
      <c r="C1929" s="21" t="s">
        <v>44</v>
      </c>
      <c r="D1929" s="19">
        <f>SUMIFS(Sensitivities!$E$8:$E$1023,Sensitivities!$D$8:$D$1023,Delta_GIRR!$D$24,Sensitivities!$C$8:$C$1023,Delta_GIRR!G1929)</f>
        <v>0</v>
      </c>
      <c r="E1929" s="19"/>
      <c r="F1929" s="19"/>
      <c r="G1929" s="19" t="str">
        <f>C1929 &amp; ".Delta|GIRR|" &amp; C1622 &amp; "|" &amp; C1889</f>
        <v>FXO920656386.Delta|GIRR|JPY|5 year</v>
      </c>
    </row>
    <row r="1930" spans="3:7" hidden="1" outlineLevel="1" x14ac:dyDescent="0.25">
      <c r="C1930" s="21" t="s">
        <v>45</v>
      </c>
      <c r="D1930" s="19">
        <f>SUMIFS(Sensitivities!$E$8:$E$1023,Sensitivities!$D$8:$D$1023,Delta_GIRR!$D$24,Sensitivities!$C$8:$C$1023,Delta_GIRR!G1930)</f>
        <v>0</v>
      </c>
      <c r="E1930" s="19"/>
      <c r="F1930" s="19"/>
      <c r="G1930" s="19" t="str">
        <f>C1930 &amp; ".Delta|GIRR|" &amp; C1622 &amp; "|" &amp; C1889</f>
        <v>FXO931276392.Delta|GIRR|JPY|5 year</v>
      </c>
    </row>
    <row r="1931" spans="3:7" hidden="1" outlineLevel="1" x14ac:dyDescent="0.25">
      <c r="C1931" s="21" t="s">
        <v>46</v>
      </c>
      <c r="D1931" s="19">
        <f>SUMIFS(Sensitivities!$E$8:$E$1023,Sensitivities!$D$8:$D$1023,Delta_GIRR!$D$24,Sensitivities!$C$8:$C$1023,Delta_GIRR!G1931)</f>
        <v>743.03061952814505</v>
      </c>
      <c r="E1931" s="19"/>
      <c r="F1931" s="19"/>
      <c r="G1931" s="19" t="str">
        <f>C1931 &amp; ".Delta|GIRR|" &amp; C1622 &amp; "|" &amp; C1889</f>
        <v>PRDC295207601.Delta|GIRR|JPY|5 year</v>
      </c>
    </row>
    <row r="1932" spans="3:7" hidden="1" outlineLevel="1" x14ac:dyDescent="0.25">
      <c r="C1932" s="21" t="s">
        <v>48</v>
      </c>
      <c r="D1932" s="19">
        <f>SUMIFS(Sensitivities!$E$8:$E$1023,Sensitivities!$D$8:$D$1023,Delta_GIRR!$D$24,Sensitivities!$C$8:$C$1023,Delta_GIRR!G1932)</f>
        <v>-19637.5074615702</v>
      </c>
      <c r="E1932" s="19"/>
      <c r="F1932" s="19"/>
      <c r="G1932" s="19" t="str">
        <f>C1932 &amp; ".Delta|GIRR|" &amp; C1622 &amp; "|" &amp; C1889</f>
        <v>PRDC172891670.Delta|GIRR|JPY|5 year</v>
      </c>
    </row>
    <row r="1933" spans="3:7" hidden="1" outlineLevel="1" x14ac:dyDescent="0.25">
      <c r="C1933" s="21" t="s">
        <v>49</v>
      </c>
      <c r="D1933" s="19">
        <f>SUMIFS(Sensitivities!$E$8:$E$1023,Sensitivities!$D$8:$D$1023,Delta_GIRR!$D$24,Sensitivities!$C$8:$C$1023,Delta_GIRR!G1933)</f>
        <v>0</v>
      </c>
      <c r="E1933" s="19"/>
      <c r="F1933" s="19"/>
      <c r="G1933" s="19" t="str">
        <f>C1933 &amp; ".Delta|GIRR|" &amp; C1622 &amp; "|" &amp; C1889</f>
        <v>PRDC666969162.Delta|GIRR|JPY|5 year</v>
      </c>
    </row>
    <row r="1934" spans="3:7" hidden="1" outlineLevel="1" x14ac:dyDescent="0.25">
      <c r="C1934" s="21" t="s">
        <v>50</v>
      </c>
      <c r="D1934" s="19">
        <f>SUMIFS(Sensitivities!$E$8:$E$1023,Sensitivities!$D$8:$D$1023,Delta_GIRR!$D$24,Sensitivities!$C$8:$C$1023,Delta_GIRR!G1934)</f>
        <v>-639.65136570623099</v>
      </c>
      <c r="E1934" s="19"/>
      <c r="F1934" s="19"/>
      <c r="G1934" s="19" t="str">
        <f>C1934 &amp; ".Delta|GIRR|" &amp; C1622 &amp; "|" &amp; C1889</f>
        <v>PRDC591610726.Delta|GIRR|JPY|5 year</v>
      </c>
    </row>
    <row r="1935" spans="3:7" hidden="1" outlineLevel="1" x14ac:dyDescent="0.25">
      <c r="C1935" s="21" t="s">
        <v>51</v>
      </c>
      <c r="D1935" s="19">
        <f>SUMIFS(Sensitivities!$E$8:$E$1023,Sensitivities!$D$8:$D$1023,Delta_GIRR!$D$24,Sensitivities!$C$8:$C$1023,Delta_GIRR!G1935)</f>
        <v>-1.1313077266095199E-4</v>
      </c>
      <c r="E1935" s="19"/>
      <c r="F1935" s="19"/>
      <c r="G1935" s="19" t="str">
        <f>C1935 &amp; ".Delta|GIRR|" &amp; C1622 &amp; "|" &amp; C1889</f>
        <v>PRDC213021841.Delta|GIRR|JPY|5 year</v>
      </c>
    </row>
    <row r="1936" spans="3:7" hidden="1" outlineLevel="1" x14ac:dyDescent="0.25">
      <c r="C1936" s="21" t="s">
        <v>52</v>
      </c>
      <c r="D1936" s="19">
        <f>SUMIFS(Sensitivities!$E$8:$E$1023,Sensitivities!$D$8:$D$1023,Delta_GIRR!$D$24,Sensitivities!$C$8:$C$1023,Delta_GIRR!G1936)</f>
        <v>0</v>
      </c>
      <c r="E1936" s="19"/>
      <c r="F1936" s="19"/>
      <c r="G1936" s="19" t="str">
        <f>C1936 &amp; ".Delta|GIRR|" &amp; C1622 &amp; "|" &amp; C1889</f>
        <v>RA211261264.Delta|GIRR|JPY|5 year</v>
      </c>
    </row>
    <row r="1937" spans="3:7" hidden="1" outlineLevel="1" x14ac:dyDescent="0.25">
      <c r="C1937" s="21" t="s">
        <v>54</v>
      </c>
      <c r="D1937" s="19">
        <f>SUMIFS(Sensitivities!$E$8:$E$1023,Sensitivities!$D$8:$D$1023,Delta_GIRR!$D$24,Sensitivities!$C$8:$C$1023,Delta_GIRR!G1937)</f>
        <v>-1.21767470773193E-5</v>
      </c>
      <c r="E1937" s="19"/>
      <c r="F1937" s="19"/>
      <c r="G1937" s="19" t="str">
        <f>C1937 &amp; ".Delta|GIRR|" &amp; C1622 &amp; "|" &amp; C1889</f>
        <v>RA511169792.Delta|GIRR|JPY|5 year</v>
      </c>
    </row>
    <row r="1938" spans="3:7" hidden="1" outlineLevel="1" x14ac:dyDescent="0.25">
      <c r="C1938" s="21" t="s">
        <v>1143</v>
      </c>
      <c r="D1938" s="19">
        <f>SUMIFS(Sensitivities!$E$8:$E$1023,Sensitivities!$D$8:$D$1023,Delta_GIRR!$D$24,Sensitivities!$C$8:$C$1023,Delta_GIRR!G1938)</f>
        <v>0</v>
      </c>
      <c r="E1938" s="19"/>
      <c r="F1938" s="19"/>
      <c r="G1938" s="19" t="str">
        <f>C1938 &amp; ".Delta|GIRR|" &amp; C1622 &amp; "|" &amp; C1889</f>
        <v>RA844378540.Delta|GIRR|JPY|5 year</v>
      </c>
    </row>
    <row r="1939" spans="3:7" hidden="1" outlineLevel="1" x14ac:dyDescent="0.25">
      <c r="C1939" s="21" t="s">
        <v>55</v>
      </c>
      <c r="D1939" s="19">
        <f>SUMIFS(Sensitivities!$E$8:$E$1023,Sensitivities!$D$8:$D$1023,Delta_GIRR!$D$24,Sensitivities!$C$8:$C$1023,Delta_GIRR!G1939)</f>
        <v>-8100.7709404028001</v>
      </c>
      <c r="E1939" s="19"/>
      <c r="F1939" s="19"/>
      <c r="G1939" s="19" t="str">
        <f>C1939 &amp; ".Delta|GIRR|" &amp; C1622 &amp; "|" &amp; C1889</f>
        <v>RA488554347.Delta|GIRR|JPY|5 year</v>
      </c>
    </row>
    <row r="1940" spans="3:7" hidden="1" outlineLevel="1" x14ac:dyDescent="0.25">
      <c r="C1940" s="21" t="s">
        <v>56</v>
      </c>
      <c r="D1940" s="19">
        <f>SUMIFS(Sensitivities!$E$8:$E$1023,Sensitivities!$D$8:$D$1023,Delta_GIRR!$D$24,Sensitivities!$C$8:$C$1023,Delta_GIRR!G1940)</f>
        <v>0</v>
      </c>
      <c r="E1940" s="19"/>
      <c r="F1940" s="19"/>
      <c r="G1940" s="19" t="str">
        <f>C1940 &amp; ".Delta|GIRR|" &amp; C1622 &amp; "|" &amp; C1889</f>
        <v>RA899728209.Delta|GIRR|JPY|5 year</v>
      </c>
    </row>
    <row r="1941" spans="3:7" hidden="1" outlineLevel="1" x14ac:dyDescent="0.25"/>
    <row r="1942" spans="3:7" collapsed="1" x14ac:dyDescent="0.25">
      <c r="C1942" s="106" t="s">
        <v>65</v>
      </c>
      <c r="D1942" s="102">
        <f>SUM(D1944:D1993)</f>
        <v>52391.847463832419</v>
      </c>
      <c r="E1942" s="103">
        <f>VLOOKUP(C1942,$G$10:$H$19,2,FALSE)</f>
        <v>7.7781745930520221E-3</v>
      </c>
      <c r="F1942" s="105">
        <f>D1942*E1942</f>
        <v>407.51293682623833</v>
      </c>
    </row>
    <row r="1943" spans="3:7" hidden="1" outlineLevel="1" x14ac:dyDescent="0.25">
      <c r="C1943" s="40" t="s">
        <v>1138</v>
      </c>
      <c r="D1943" s="101" t="s">
        <v>116</v>
      </c>
      <c r="E1943" s="101" t="s">
        <v>66</v>
      </c>
      <c r="F1943" s="101" t="s">
        <v>68</v>
      </c>
      <c r="G1943" s="39" t="s">
        <v>57</v>
      </c>
    </row>
    <row r="1944" spans="3:7" hidden="1" outlineLevel="1" x14ac:dyDescent="0.25">
      <c r="C1944" s="42" t="s">
        <v>3</v>
      </c>
      <c r="D1944" s="38">
        <f>SUMIFS(Sensitivities!$E$8:$E$1023,Sensitivities!$D$8:$D$1023,Delta_GIRR!$D$24,Sensitivities!$C$8:$C$1023,Delta_GIRR!G1944)</f>
        <v>0</v>
      </c>
      <c r="E1944" s="38"/>
      <c r="F1944" s="38"/>
      <c r="G1944" s="38" t="str">
        <f>C1944 &amp; ".Delta|GIRR|" &amp; C1622 &amp; "|" &amp; C1942</f>
        <v>FRA791220419.Delta|GIRR|JPY|10 year</v>
      </c>
    </row>
    <row r="1945" spans="3:7" hidden="1" outlineLevel="1" x14ac:dyDescent="0.25">
      <c r="C1945" s="21" t="s">
        <v>5</v>
      </c>
      <c r="D1945" s="19">
        <f>SUMIFS(Sensitivities!$E$8:$E$1023,Sensitivities!$D$8:$D$1023,Delta_GIRR!$D$24,Sensitivities!$C$8:$C$1023,Delta_GIRR!G1945)</f>
        <v>0</v>
      </c>
      <c r="E1945" s="19"/>
      <c r="F1945" s="19"/>
      <c r="G1945" s="19" t="str">
        <f>C1945 &amp; ".Delta|GIRR|" &amp; C1622 &amp; "|" &amp; C1942</f>
        <v>FRA983936126.Delta|GIRR|JPY|10 year</v>
      </c>
    </row>
    <row r="1946" spans="3:7" hidden="1" outlineLevel="1" x14ac:dyDescent="0.25">
      <c r="C1946" s="21" t="s">
        <v>6</v>
      </c>
      <c r="D1946" s="19">
        <f>SUMIFS(Sensitivities!$E$8:$E$1023,Sensitivities!$D$8:$D$1023,Delta_GIRR!$D$24,Sensitivities!$C$8:$C$1023,Delta_GIRR!G1946)</f>
        <v>0</v>
      </c>
      <c r="E1946" s="19"/>
      <c r="F1946" s="19"/>
      <c r="G1946" s="19" t="str">
        <f>C1946 &amp; ".Delta|GIRR|" &amp; C1622 &amp; "|" &amp; C1942</f>
        <v>FRA592133890.Delta|GIRR|JPY|10 year</v>
      </c>
    </row>
    <row r="1947" spans="3:7" hidden="1" outlineLevel="1" x14ac:dyDescent="0.25">
      <c r="C1947" s="21" t="s">
        <v>7</v>
      </c>
      <c r="D1947" s="19">
        <f>SUMIFS(Sensitivities!$E$8:$E$1023,Sensitivities!$D$8:$D$1023,Delta_GIRR!$D$24,Sensitivities!$C$8:$C$1023,Delta_GIRR!G1947)</f>
        <v>0</v>
      </c>
      <c r="E1947" s="19"/>
      <c r="F1947" s="19"/>
      <c r="G1947" s="19" t="str">
        <f>C1947 &amp; ".Delta|GIRR|" &amp; C1622 &amp; "|" &amp; C1942</f>
        <v>FRA554616290.Delta|GIRR|JPY|10 year</v>
      </c>
    </row>
    <row r="1948" spans="3:7" hidden="1" outlineLevel="1" x14ac:dyDescent="0.25">
      <c r="C1948" s="21" t="s">
        <v>8</v>
      </c>
      <c r="D1948" s="19">
        <f>SUMIFS(Sensitivities!$E$8:$E$1023,Sensitivities!$D$8:$D$1023,Delta_GIRR!$D$24,Sensitivities!$C$8:$C$1023,Delta_GIRR!G1948)</f>
        <v>0</v>
      </c>
      <c r="E1948" s="19"/>
      <c r="F1948" s="19"/>
      <c r="G1948" s="19" t="str">
        <f>C1948 &amp; ".Delta|GIRR|" &amp; C1622 &amp; "|" &amp; C1942</f>
        <v>FRA822851518.Delta|GIRR|JPY|10 year</v>
      </c>
    </row>
    <row r="1949" spans="3:7" hidden="1" outlineLevel="1" x14ac:dyDescent="0.25">
      <c r="C1949" s="21" t="s">
        <v>1140</v>
      </c>
      <c r="D1949" s="19">
        <f>SUMIFS(Sensitivities!$E$8:$E$1023,Sensitivities!$D$8:$D$1023,Delta_GIRR!$D$24,Sensitivities!$C$8:$C$1023,Delta_GIRR!G1949)</f>
        <v>0</v>
      </c>
      <c r="E1949" s="19"/>
      <c r="F1949" s="19"/>
      <c r="G1949" s="19" t="str">
        <f>C1949 &amp; ".Delta|GIRR|" &amp; C1622 &amp; "|" &amp; C1942</f>
        <v>FRA101797833.Delta|GIRR|JPY|10 year</v>
      </c>
    </row>
    <row r="1950" spans="3:7" hidden="1" outlineLevel="1" x14ac:dyDescent="0.25">
      <c r="C1950" s="21" t="s">
        <v>9</v>
      </c>
      <c r="D1950" s="19">
        <f>SUMIFS(Sensitivities!$E$8:$E$1023,Sensitivities!$D$8:$D$1023,Delta_GIRR!$D$24,Sensitivities!$C$8:$C$1023,Delta_GIRR!G1950)</f>
        <v>0</v>
      </c>
      <c r="E1950" s="19"/>
      <c r="F1950" s="19"/>
      <c r="G1950" s="19" t="str">
        <f>C1950 &amp; ".Delta|GIRR|" &amp; C1622 &amp; "|" &amp; C1942</f>
        <v>IRS190841856.Delta|GIRR|JPY|10 year</v>
      </c>
    </row>
    <row r="1951" spans="3:7" hidden="1" outlineLevel="1" x14ac:dyDescent="0.25">
      <c r="C1951" s="21" t="s">
        <v>11</v>
      </c>
      <c r="D1951" s="19">
        <f>SUMIFS(Sensitivities!$E$8:$E$1023,Sensitivities!$D$8:$D$1023,Delta_GIRR!$D$24,Sensitivities!$C$8:$C$1023,Delta_GIRR!G1951)</f>
        <v>0</v>
      </c>
      <c r="E1951" s="19"/>
      <c r="F1951" s="19"/>
      <c r="G1951" s="19" t="str">
        <f>C1951 &amp; ".Delta|GIRR|" &amp; C1622 &amp; "|" &amp; C1942</f>
        <v>IRS399330126.Delta|GIRR|JPY|10 year</v>
      </c>
    </row>
    <row r="1952" spans="3:7" hidden="1" outlineLevel="1" x14ac:dyDescent="0.25">
      <c r="C1952" s="21" t="s">
        <v>12</v>
      </c>
      <c r="D1952" s="19">
        <f>SUMIFS(Sensitivities!$E$8:$E$1023,Sensitivities!$D$8:$D$1023,Delta_GIRR!$D$24,Sensitivities!$C$8:$C$1023,Delta_GIRR!G1952)</f>
        <v>0</v>
      </c>
      <c r="E1952" s="19"/>
      <c r="F1952" s="19"/>
      <c r="G1952" s="19" t="str">
        <f>C1952 &amp; ".Delta|GIRR|" &amp; C1622 &amp; "|" &amp; C1942</f>
        <v>IRS233250637.Delta|GIRR|JPY|10 year</v>
      </c>
    </row>
    <row r="1953" spans="3:7" hidden="1" outlineLevel="1" x14ac:dyDescent="0.25">
      <c r="C1953" s="21" t="s">
        <v>13</v>
      </c>
      <c r="D1953" s="19">
        <f>SUMIFS(Sensitivities!$E$8:$E$1023,Sensitivities!$D$8:$D$1023,Delta_GIRR!$D$24,Sensitivities!$C$8:$C$1023,Delta_GIRR!G1953)</f>
        <v>0</v>
      </c>
      <c r="E1953" s="19"/>
      <c r="F1953" s="19"/>
      <c r="G1953" s="19" t="str">
        <f>C1953 &amp; ".Delta|GIRR|" &amp; C1622 &amp; "|" &amp; C1942</f>
        <v>CS768096133.Delta|GIRR|JPY|10 year</v>
      </c>
    </row>
    <row r="1954" spans="3:7" hidden="1" outlineLevel="1" x14ac:dyDescent="0.25">
      <c r="C1954" s="21" t="s">
        <v>15</v>
      </c>
      <c r="D1954" s="19">
        <f>SUMIFS(Sensitivities!$E$8:$E$1023,Sensitivities!$D$8:$D$1023,Delta_GIRR!$D$24,Sensitivities!$C$8:$C$1023,Delta_GIRR!G1954)</f>
        <v>0</v>
      </c>
      <c r="E1954" s="19"/>
      <c r="F1954" s="19"/>
      <c r="G1954" s="19" t="str">
        <f>C1954 &amp; ".Delta|GIRR|" &amp; C1622 &amp; "|" &amp; C1942</f>
        <v>CS561670611.Delta|GIRR|JPY|10 year</v>
      </c>
    </row>
    <row r="1955" spans="3:7" hidden="1" outlineLevel="1" x14ac:dyDescent="0.25">
      <c r="C1955" s="21" t="s">
        <v>16</v>
      </c>
      <c r="D1955" s="19">
        <f>SUMIFS(Sensitivities!$E$8:$E$1023,Sensitivities!$D$8:$D$1023,Delta_GIRR!$D$24,Sensitivities!$C$8:$C$1023,Delta_GIRR!G1955)</f>
        <v>0</v>
      </c>
      <c r="E1955" s="19"/>
      <c r="F1955" s="19"/>
      <c r="G1955" s="19" t="str">
        <f>C1955 &amp; ".Delta|GIRR|" &amp; C1622 &amp; "|" &amp; C1942</f>
        <v>CS931854092.Delta|GIRR|JPY|10 year</v>
      </c>
    </row>
    <row r="1956" spans="3:7" hidden="1" outlineLevel="1" x14ac:dyDescent="0.25">
      <c r="C1956" s="21" t="s">
        <v>17</v>
      </c>
      <c r="D1956" s="19">
        <f>SUMIFS(Sensitivities!$E$8:$E$1023,Sensitivities!$D$8:$D$1023,Delta_GIRR!$D$24,Sensitivities!$C$8:$C$1023,Delta_GIRR!G1956)</f>
        <v>0</v>
      </c>
      <c r="E1956" s="19"/>
      <c r="F1956" s="19"/>
      <c r="G1956" s="19" t="str">
        <f>C1956 &amp; ".Delta|GIRR|" &amp; C1622 &amp; "|" &amp; C1942</f>
        <v>IRS307262619.Delta|GIRR|JPY|10 year</v>
      </c>
    </row>
    <row r="1957" spans="3:7" hidden="1" outlineLevel="1" x14ac:dyDescent="0.25">
      <c r="C1957" s="21" t="s">
        <v>18</v>
      </c>
      <c r="D1957" s="19">
        <f>SUMIFS(Sensitivities!$E$8:$E$1023,Sensitivities!$D$8:$D$1023,Delta_GIRR!$D$24,Sensitivities!$C$8:$C$1023,Delta_GIRR!G1957)</f>
        <v>0</v>
      </c>
      <c r="E1957" s="19"/>
      <c r="F1957" s="19"/>
      <c r="G1957" s="19" t="str">
        <f>C1957 &amp; ".Delta|GIRR|" &amp; C1622 &amp; "|" &amp; C1942</f>
        <v>IRS686490893.Delta|GIRR|JPY|10 year</v>
      </c>
    </row>
    <row r="1958" spans="3:7" hidden="1" outlineLevel="1" x14ac:dyDescent="0.25">
      <c r="C1958" s="21" t="s">
        <v>19</v>
      </c>
      <c r="D1958" s="19">
        <f>SUMIFS(Sensitivities!$E$8:$E$1023,Sensitivities!$D$8:$D$1023,Delta_GIRR!$D$24,Sensitivities!$C$8:$C$1023,Delta_GIRR!G1958)</f>
        <v>0</v>
      </c>
      <c r="E1958" s="19"/>
      <c r="F1958" s="19"/>
      <c r="G1958" s="19" t="str">
        <f>C1958 &amp; ".Delta|GIRR|" &amp; C1622 &amp; "|" &amp; C1942</f>
        <v>IRS682313805.Delta|GIRR|JPY|10 year</v>
      </c>
    </row>
    <row r="1959" spans="3:7" hidden="1" outlineLevel="1" x14ac:dyDescent="0.25">
      <c r="C1959" s="21" t="s">
        <v>20</v>
      </c>
      <c r="D1959" s="19">
        <f>SUMIFS(Sensitivities!$E$8:$E$1023,Sensitivities!$D$8:$D$1023,Delta_GIRR!$D$24,Sensitivities!$C$8:$C$1023,Delta_GIRR!G1959)</f>
        <v>0</v>
      </c>
      <c r="E1959" s="19"/>
      <c r="F1959" s="19"/>
      <c r="G1959" s="19" t="str">
        <f>C1959 &amp; ".Delta|GIRR|" &amp; C1622 &amp; "|" &amp; C1942</f>
        <v>IRS545554400.Delta|GIRR|JPY|10 year</v>
      </c>
    </row>
    <row r="1960" spans="3:7" hidden="1" outlineLevel="1" x14ac:dyDescent="0.25">
      <c r="C1960" s="21" t="s">
        <v>21</v>
      </c>
      <c r="D1960" s="19">
        <f>SUMIFS(Sensitivities!$E$8:$E$1023,Sensitivities!$D$8:$D$1023,Delta_GIRR!$D$24,Sensitivities!$C$8:$C$1023,Delta_GIRR!G1960)</f>
        <v>0</v>
      </c>
      <c r="E1960" s="19"/>
      <c r="F1960" s="19"/>
      <c r="G1960" s="19" t="str">
        <f>C1960 &amp; ".Delta|GIRR|" &amp; C1622 &amp; "|" &amp; C1942</f>
        <v>CS821810096.Delta|GIRR|JPY|10 year</v>
      </c>
    </row>
    <row r="1961" spans="3:7" hidden="1" outlineLevel="1" x14ac:dyDescent="0.25">
      <c r="C1961" s="21" t="s">
        <v>22</v>
      </c>
      <c r="D1961" s="19">
        <f>SUMIFS(Sensitivities!$E$8:$E$1023,Sensitivities!$D$8:$D$1023,Delta_GIRR!$D$24,Sensitivities!$C$8:$C$1023,Delta_GIRR!G1961)</f>
        <v>0</v>
      </c>
      <c r="E1961" s="19"/>
      <c r="F1961" s="19"/>
      <c r="G1961" s="19" t="str">
        <f>C1961 &amp; ".Delta|GIRR|" &amp; C1622 &amp; "|" &amp; C1942</f>
        <v>CF832287444.Delta|GIRR|JPY|10 year</v>
      </c>
    </row>
    <row r="1962" spans="3:7" hidden="1" outlineLevel="1" x14ac:dyDescent="0.25">
      <c r="C1962" s="21" t="s">
        <v>1141</v>
      </c>
      <c r="D1962" s="19">
        <f>SUMIFS(Sensitivities!$E$8:$E$1023,Sensitivities!$D$8:$D$1023,Delta_GIRR!$D$24,Sensitivities!$C$8:$C$1023,Delta_GIRR!G1962)</f>
        <v>0</v>
      </c>
      <c r="E1962" s="19"/>
      <c r="F1962" s="19"/>
      <c r="G1962" s="19" t="str">
        <f>C1962 &amp; ".Delta|GIRR|" &amp; C1622 &amp; "|" &amp; C1942</f>
        <v>CF505971413.Delta|GIRR|JPY|10 year</v>
      </c>
    </row>
    <row r="1963" spans="3:7" hidden="1" outlineLevel="1" x14ac:dyDescent="0.25">
      <c r="C1963" s="21" t="s">
        <v>24</v>
      </c>
      <c r="D1963" s="19">
        <f>SUMIFS(Sensitivities!$E$8:$E$1023,Sensitivities!$D$8:$D$1023,Delta_GIRR!$D$24,Sensitivities!$C$8:$C$1023,Delta_GIRR!G1963)</f>
        <v>0</v>
      </c>
      <c r="E1963" s="19"/>
      <c r="F1963" s="19"/>
      <c r="G1963" s="19" t="str">
        <f>C1963 &amp; ".Delta|GIRR|" &amp; C1622 &amp; "|" &amp; C1942</f>
        <v>CF670766805.Delta|GIRR|JPY|10 year</v>
      </c>
    </row>
    <row r="1964" spans="3:7" hidden="1" outlineLevel="1" x14ac:dyDescent="0.25">
      <c r="C1964" s="21" t="s">
        <v>25</v>
      </c>
      <c r="D1964" s="19">
        <f>SUMIFS(Sensitivities!$E$8:$E$1023,Sensitivities!$D$8:$D$1023,Delta_GIRR!$D$24,Sensitivities!$C$8:$C$1023,Delta_GIRR!G1964)</f>
        <v>0</v>
      </c>
      <c r="E1964" s="19"/>
      <c r="F1964" s="19"/>
      <c r="G1964" s="19" t="str">
        <f>C1964 &amp; ".Delta|GIRR|" &amp; C1622 &amp; "|" &amp; C1942</f>
        <v>CF558972956.Delta|GIRR|JPY|10 year</v>
      </c>
    </row>
    <row r="1965" spans="3:7" hidden="1" outlineLevel="1" x14ac:dyDescent="0.25">
      <c r="C1965" s="21" t="s">
        <v>26</v>
      </c>
      <c r="D1965" s="19">
        <f>SUMIFS(Sensitivities!$E$8:$E$1023,Sensitivities!$D$8:$D$1023,Delta_GIRR!$D$24,Sensitivities!$C$8:$C$1023,Delta_GIRR!G1965)</f>
        <v>0</v>
      </c>
      <c r="E1965" s="19"/>
      <c r="F1965" s="19"/>
      <c r="G1965" s="19" t="str">
        <f>C1965 &amp; ".Delta|GIRR|" &amp; C1622 &amp; "|" &amp; C1942</f>
        <v>CF994071627.Delta|GIRR|JPY|10 year</v>
      </c>
    </row>
    <row r="1966" spans="3:7" hidden="1" outlineLevel="1" x14ac:dyDescent="0.25">
      <c r="C1966" s="21" t="s">
        <v>27</v>
      </c>
      <c r="D1966" s="19">
        <f>SUMIFS(Sensitivities!$E$8:$E$1023,Sensitivities!$D$8:$D$1023,Delta_GIRR!$D$24,Sensitivities!$C$8:$C$1023,Delta_GIRR!G1966)</f>
        <v>0</v>
      </c>
      <c r="E1966" s="19"/>
      <c r="F1966" s="19"/>
      <c r="G1966" s="19" t="str">
        <f>C1966 &amp; ".Delta|GIRR|" &amp; C1622 &amp; "|" &amp; C1942</f>
        <v>CF546911893.Delta|GIRR|JPY|10 year</v>
      </c>
    </row>
    <row r="1967" spans="3:7" hidden="1" outlineLevel="1" x14ac:dyDescent="0.25">
      <c r="C1967" s="21" t="s">
        <v>28</v>
      </c>
      <c r="D1967" s="19">
        <f>SUMIFS(Sensitivities!$E$8:$E$1023,Sensitivities!$D$8:$D$1023,Delta_GIRR!$D$24,Sensitivities!$C$8:$C$1023,Delta_GIRR!G1967)</f>
        <v>0</v>
      </c>
      <c r="E1967" s="19"/>
      <c r="F1967" s="19"/>
      <c r="G1967" s="19" t="str">
        <f>C1967 &amp; ".Delta|GIRR|" &amp; C1622 &amp; "|" &amp; C1942</f>
        <v>CF798421943.Delta|GIRR|JPY|10 year</v>
      </c>
    </row>
    <row r="1968" spans="3:7" hidden="1" outlineLevel="1" x14ac:dyDescent="0.25">
      <c r="C1968" s="21" t="s">
        <v>29</v>
      </c>
      <c r="D1968" s="19">
        <f>SUMIFS(Sensitivities!$E$8:$E$1023,Sensitivities!$D$8:$D$1023,Delta_GIRR!$D$24,Sensitivities!$C$8:$C$1023,Delta_GIRR!G1968)</f>
        <v>0</v>
      </c>
      <c r="E1968" s="19"/>
      <c r="F1968" s="19"/>
      <c r="G1968" s="19" t="str">
        <f>C1968 &amp; ".Delta|GIRR|" &amp; C1622 &amp; "|" &amp; C1942</f>
        <v>SWN651253389.Delta|GIRR|JPY|10 year</v>
      </c>
    </row>
    <row r="1969" spans="3:7" hidden="1" outlineLevel="1" x14ac:dyDescent="0.25">
      <c r="C1969" s="21" t="s">
        <v>31</v>
      </c>
      <c r="D1969" s="19">
        <f>SUMIFS(Sensitivities!$E$8:$E$1023,Sensitivities!$D$8:$D$1023,Delta_GIRR!$D$24,Sensitivities!$C$8:$C$1023,Delta_GIRR!G1969)</f>
        <v>0</v>
      </c>
      <c r="E1969" s="19"/>
      <c r="F1969" s="19"/>
      <c r="G1969" s="19" t="str">
        <f>C1969 &amp; ".Delta|GIRR|" &amp; C1622 &amp; "|" &amp; C1942</f>
        <v>FXF690057364.Delta|GIRR|JPY|10 year</v>
      </c>
    </row>
    <row r="1970" spans="3:7" hidden="1" outlineLevel="1" x14ac:dyDescent="0.25">
      <c r="C1970" s="21" t="s">
        <v>1142</v>
      </c>
      <c r="D1970" s="19">
        <f>SUMIFS(Sensitivities!$E$8:$E$1023,Sensitivities!$D$8:$D$1023,Delta_GIRR!$D$24,Sensitivities!$C$8:$C$1023,Delta_GIRR!G1970)</f>
        <v>0</v>
      </c>
      <c r="E1970" s="19"/>
      <c r="F1970" s="19"/>
      <c r="G1970" s="19" t="str">
        <f>C1970 &amp; ".Delta|GIRR|" &amp; C1622 &amp; "|" &amp; C1942</f>
        <v>FXF276314354.Delta|GIRR|JPY|10 year</v>
      </c>
    </row>
    <row r="1971" spans="3:7" hidden="1" outlineLevel="1" x14ac:dyDescent="0.25">
      <c r="C1971" s="21" t="s">
        <v>33</v>
      </c>
      <c r="D1971" s="19">
        <f>SUMIFS(Sensitivities!$E$8:$E$1023,Sensitivities!$D$8:$D$1023,Delta_GIRR!$D$24,Sensitivities!$C$8:$C$1023,Delta_GIRR!G1971)</f>
        <v>0</v>
      </c>
      <c r="E1971" s="19"/>
      <c r="F1971" s="19"/>
      <c r="G1971" s="19" t="str">
        <f>C1971 &amp; ".Delta|GIRR|" &amp; C1622 &amp; "|" &amp; C1942</f>
        <v>FXF811380623.Delta|GIRR|JPY|10 year</v>
      </c>
    </row>
    <row r="1972" spans="3:7" hidden="1" outlineLevel="1" x14ac:dyDescent="0.25">
      <c r="C1972" s="21" t="s">
        <v>34</v>
      </c>
      <c r="D1972" s="19">
        <f>SUMIFS(Sensitivities!$E$8:$E$1023,Sensitivities!$D$8:$D$1023,Delta_GIRR!$D$24,Sensitivities!$C$8:$C$1023,Delta_GIRR!G1972)</f>
        <v>0</v>
      </c>
      <c r="E1972" s="19"/>
      <c r="F1972" s="19"/>
      <c r="G1972" s="19" t="str">
        <f>C1972 &amp; ".Delta|GIRR|" &amp; C1622 &amp; "|" &amp; C1942</f>
        <v>FXF313102980.Delta|GIRR|JPY|10 year</v>
      </c>
    </row>
    <row r="1973" spans="3:7" hidden="1" outlineLevel="1" x14ac:dyDescent="0.25">
      <c r="C1973" s="21" t="s">
        <v>35</v>
      </c>
      <c r="D1973" s="19">
        <f>SUMIFS(Sensitivities!$E$8:$E$1023,Sensitivities!$D$8:$D$1023,Delta_GIRR!$D$24,Sensitivities!$C$8:$C$1023,Delta_GIRR!G1973)</f>
        <v>0</v>
      </c>
      <c r="E1973" s="19"/>
      <c r="F1973" s="19"/>
      <c r="G1973" s="19" t="str">
        <f>C1973 &amp; ".Delta|GIRR|" &amp; C1622 &amp; "|" &amp; C1942</f>
        <v>FXF168255439.Delta|GIRR|JPY|10 year</v>
      </c>
    </row>
    <row r="1974" spans="3:7" hidden="1" outlineLevel="1" x14ac:dyDescent="0.25">
      <c r="C1974" s="21" t="s">
        <v>36</v>
      </c>
      <c r="D1974" s="19">
        <f>SUMIFS(Sensitivities!$E$8:$E$1023,Sensitivities!$D$8:$D$1023,Delta_GIRR!$D$24,Sensitivities!$C$8:$C$1023,Delta_GIRR!G1974)</f>
        <v>0</v>
      </c>
      <c r="E1974" s="19"/>
      <c r="F1974" s="19"/>
      <c r="G1974" s="19" t="str">
        <f>C1974 &amp; ".Delta|GIRR|" &amp; C1622 &amp; "|" &amp; C1942</f>
        <v>FXF177155290.Delta|GIRR|JPY|10 year</v>
      </c>
    </row>
    <row r="1975" spans="3:7" hidden="1" outlineLevel="1" x14ac:dyDescent="0.25">
      <c r="C1975" s="21" t="s">
        <v>37</v>
      </c>
      <c r="D1975" s="19">
        <f>SUMIFS(Sensitivities!$E$8:$E$1023,Sensitivities!$D$8:$D$1023,Delta_GIRR!$D$24,Sensitivities!$C$8:$C$1023,Delta_GIRR!G1975)</f>
        <v>0</v>
      </c>
      <c r="E1975" s="19"/>
      <c r="F1975" s="19"/>
      <c r="G1975" s="19" t="str">
        <f>C1975 &amp; ".Delta|GIRR|" &amp; C1622 &amp; "|" &amp; C1942</f>
        <v>FXF598460264.Delta|GIRR|JPY|10 year</v>
      </c>
    </row>
    <row r="1976" spans="3:7" hidden="1" outlineLevel="1" x14ac:dyDescent="0.25">
      <c r="C1976" s="21" t="s">
        <v>38</v>
      </c>
      <c r="D1976" s="19">
        <f>SUMIFS(Sensitivities!$E$8:$E$1023,Sensitivities!$D$8:$D$1023,Delta_GIRR!$D$24,Sensitivities!$C$8:$C$1023,Delta_GIRR!G1976)</f>
        <v>0</v>
      </c>
      <c r="E1976" s="19"/>
      <c r="F1976" s="19"/>
      <c r="G1976" s="19" t="str">
        <f>C1976 &amp; ".Delta|GIRR|" &amp; C1622 &amp; "|" &amp; C1942</f>
        <v>FXO271821100.Delta|GIRR|JPY|10 year</v>
      </c>
    </row>
    <row r="1977" spans="3:7" hidden="1" outlineLevel="1" x14ac:dyDescent="0.25">
      <c r="C1977" s="21" t="s">
        <v>40</v>
      </c>
      <c r="D1977" s="19">
        <f>SUMIFS(Sensitivities!$E$8:$E$1023,Sensitivities!$D$8:$D$1023,Delta_GIRR!$D$24,Sensitivities!$C$8:$C$1023,Delta_GIRR!G1977)</f>
        <v>-5.2943878603400698</v>
      </c>
      <c r="E1977" s="19"/>
      <c r="F1977" s="19"/>
      <c r="G1977" s="19" t="str">
        <f>C1977 &amp; ".Delta|GIRR|" &amp; C1622 &amp; "|" &amp; C1942</f>
        <v>FXO136170122.Delta|GIRR|JPY|10 year</v>
      </c>
    </row>
    <row r="1978" spans="3:7" hidden="1" outlineLevel="1" x14ac:dyDescent="0.25">
      <c r="C1978" s="21" t="s">
        <v>1139</v>
      </c>
      <c r="D1978" s="19">
        <f>SUMIFS(Sensitivities!$E$8:$E$1023,Sensitivities!$D$8:$D$1023,Delta_GIRR!$D$24,Sensitivities!$C$8:$C$1023,Delta_GIRR!G1978)</f>
        <v>0</v>
      </c>
      <c r="E1978" s="19"/>
      <c r="F1978" s="19"/>
      <c r="G1978" s="19" t="str">
        <f>C1978 &amp; ".Delta|GIRR|" &amp; C1622 &amp; "|" &amp; C1942</f>
        <v>FXO623149061.Delta|GIRR|JPY|10 year</v>
      </c>
    </row>
    <row r="1979" spans="3:7" hidden="1" outlineLevel="1" x14ac:dyDescent="0.25">
      <c r="C1979" s="21" t="s">
        <v>41</v>
      </c>
      <c r="D1979" s="19">
        <f>SUMIFS(Sensitivities!$E$8:$E$1023,Sensitivities!$D$8:$D$1023,Delta_GIRR!$D$24,Sensitivities!$C$8:$C$1023,Delta_GIRR!G1979)</f>
        <v>0</v>
      </c>
      <c r="E1979" s="19"/>
      <c r="F1979" s="19"/>
      <c r="G1979" s="19" t="str">
        <f>C1979 &amp; ".Delta|GIRR|" &amp; C1622 &amp; "|" &amp; C1942</f>
        <v>FXO676548755.Delta|GIRR|JPY|10 year</v>
      </c>
    </row>
    <row r="1980" spans="3:7" hidden="1" outlineLevel="1" x14ac:dyDescent="0.25">
      <c r="C1980" s="21" t="s">
        <v>42</v>
      </c>
      <c r="D1980" s="19">
        <f>SUMIFS(Sensitivities!$E$8:$E$1023,Sensitivities!$D$8:$D$1023,Delta_GIRR!$D$24,Sensitivities!$C$8:$C$1023,Delta_GIRR!G1980)</f>
        <v>0</v>
      </c>
      <c r="E1980" s="19"/>
      <c r="F1980" s="19"/>
      <c r="G1980" s="19" t="str">
        <f>C1980 &amp; ".Delta|GIRR|" &amp; C1622 &amp; "|" &amp; C1942</f>
        <v>FXO403688438.Delta|GIRR|JPY|10 year</v>
      </c>
    </row>
    <row r="1981" spans="3:7" hidden="1" outlineLevel="1" x14ac:dyDescent="0.25">
      <c r="C1981" s="21" t="s">
        <v>43</v>
      </c>
      <c r="D1981" s="19">
        <f>SUMIFS(Sensitivities!$E$8:$E$1023,Sensitivities!$D$8:$D$1023,Delta_GIRR!$D$24,Sensitivities!$C$8:$C$1023,Delta_GIRR!G1981)</f>
        <v>0</v>
      </c>
      <c r="E1981" s="19"/>
      <c r="F1981" s="19"/>
      <c r="G1981" s="19" t="str">
        <f>C1981 &amp; ".Delta|GIRR|" &amp; C1622 &amp; "|" &amp; C1942</f>
        <v>FXO302436425.Delta|GIRR|JPY|10 year</v>
      </c>
    </row>
    <row r="1982" spans="3:7" hidden="1" outlineLevel="1" x14ac:dyDescent="0.25">
      <c r="C1982" s="21" t="s">
        <v>44</v>
      </c>
      <c r="D1982" s="19">
        <f>SUMIFS(Sensitivities!$E$8:$E$1023,Sensitivities!$D$8:$D$1023,Delta_GIRR!$D$24,Sensitivities!$C$8:$C$1023,Delta_GIRR!G1982)</f>
        <v>0</v>
      </c>
      <c r="E1982" s="19"/>
      <c r="F1982" s="19"/>
      <c r="G1982" s="19" t="str">
        <f>C1982 &amp; ".Delta|GIRR|" &amp; C1622 &amp; "|" &amp; C1942</f>
        <v>FXO920656386.Delta|GIRR|JPY|10 year</v>
      </c>
    </row>
    <row r="1983" spans="3:7" hidden="1" outlineLevel="1" x14ac:dyDescent="0.25">
      <c r="C1983" s="21" t="s">
        <v>45</v>
      </c>
      <c r="D1983" s="19">
        <f>SUMIFS(Sensitivities!$E$8:$E$1023,Sensitivities!$D$8:$D$1023,Delta_GIRR!$D$24,Sensitivities!$C$8:$C$1023,Delta_GIRR!G1983)</f>
        <v>0</v>
      </c>
      <c r="E1983" s="19"/>
      <c r="F1983" s="19"/>
      <c r="G1983" s="19" t="str">
        <f>C1983 &amp; ".Delta|GIRR|" &amp; C1622 &amp; "|" &amp; C1942</f>
        <v>FXO931276392.Delta|GIRR|JPY|10 year</v>
      </c>
    </row>
    <row r="1984" spans="3:7" hidden="1" outlineLevel="1" x14ac:dyDescent="0.25">
      <c r="C1984" s="21" t="s">
        <v>46</v>
      </c>
      <c r="D1984" s="19">
        <f>SUMIFS(Sensitivities!$E$8:$E$1023,Sensitivities!$D$8:$D$1023,Delta_GIRR!$D$24,Sensitivities!$C$8:$C$1023,Delta_GIRR!G1984)</f>
        <v>907.78384078389502</v>
      </c>
      <c r="E1984" s="19"/>
      <c r="F1984" s="19"/>
      <c r="G1984" s="19" t="str">
        <f>C1984 &amp; ".Delta|GIRR|" &amp; C1622 &amp; "|" &amp; C1942</f>
        <v>PRDC295207601.Delta|GIRR|JPY|10 year</v>
      </c>
    </row>
    <row r="1985" spans="3:7" hidden="1" outlineLevel="1" x14ac:dyDescent="0.25">
      <c r="C1985" s="21" t="s">
        <v>48</v>
      </c>
      <c r="D1985" s="19">
        <f>SUMIFS(Sensitivities!$E$8:$E$1023,Sensitivities!$D$8:$D$1023,Delta_GIRR!$D$24,Sensitivities!$C$8:$C$1023,Delta_GIRR!G1985)</f>
        <v>3564.27590940148</v>
      </c>
      <c r="E1985" s="19"/>
      <c r="F1985" s="19"/>
      <c r="G1985" s="19" t="str">
        <f>C1985 &amp; ".Delta|GIRR|" &amp; C1622 &amp; "|" &amp; C1942</f>
        <v>PRDC172891670.Delta|GIRR|JPY|10 year</v>
      </c>
    </row>
    <row r="1986" spans="3:7" hidden="1" outlineLevel="1" x14ac:dyDescent="0.25">
      <c r="C1986" s="21" t="s">
        <v>49</v>
      </c>
      <c r="D1986" s="19">
        <f>SUMIFS(Sensitivities!$E$8:$E$1023,Sensitivities!$D$8:$D$1023,Delta_GIRR!$D$24,Sensitivities!$C$8:$C$1023,Delta_GIRR!G1986)</f>
        <v>0</v>
      </c>
      <c r="E1986" s="19"/>
      <c r="F1986" s="19"/>
      <c r="G1986" s="19" t="str">
        <f>C1986 &amp; ".Delta|GIRR|" &amp; C1622 &amp; "|" &amp; C1942</f>
        <v>PRDC666969162.Delta|GIRR|JPY|10 year</v>
      </c>
    </row>
    <row r="1987" spans="3:7" hidden="1" outlineLevel="1" x14ac:dyDescent="0.25">
      <c r="C1987" s="21" t="s">
        <v>50</v>
      </c>
      <c r="D1987" s="19">
        <f>SUMIFS(Sensitivities!$E$8:$E$1023,Sensitivities!$D$8:$D$1023,Delta_GIRR!$D$24,Sensitivities!$C$8:$C$1023,Delta_GIRR!G1987)</f>
        <v>6.5804331563413099</v>
      </c>
      <c r="E1987" s="19"/>
      <c r="F1987" s="19"/>
      <c r="G1987" s="19" t="str">
        <f>C1987 &amp; ".Delta|GIRR|" &amp; C1622 &amp; "|" &amp; C1942</f>
        <v>PRDC591610726.Delta|GIRR|JPY|10 year</v>
      </c>
    </row>
    <row r="1988" spans="3:7" hidden="1" outlineLevel="1" x14ac:dyDescent="0.25">
      <c r="C1988" s="21" t="s">
        <v>51</v>
      </c>
      <c r="D1988" s="19">
        <f>SUMIFS(Sensitivities!$E$8:$E$1023,Sensitivities!$D$8:$D$1023,Delta_GIRR!$D$24,Sensitivities!$C$8:$C$1023,Delta_GIRR!G1988)</f>
        <v>18.690140036051201</v>
      </c>
      <c r="E1988" s="19"/>
      <c r="F1988" s="19"/>
      <c r="G1988" s="19" t="str">
        <f>C1988 &amp; ".Delta|GIRR|" &amp; C1622 &amp; "|" &amp; C1942</f>
        <v>PRDC213021841.Delta|GIRR|JPY|10 year</v>
      </c>
    </row>
    <row r="1989" spans="3:7" hidden="1" outlineLevel="1" x14ac:dyDescent="0.25">
      <c r="C1989" s="21" t="s">
        <v>52</v>
      </c>
      <c r="D1989" s="19">
        <f>SUMIFS(Sensitivities!$E$8:$E$1023,Sensitivities!$D$8:$D$1023,Delta_GIRR!$D$24,Sensitivities!$C$8:$C$1023,Delta_GIRR!G1989)</f>
        <v>0</v>
      </c>
      <c r="E1989" s="19"/>
      <c r="F1989" s="19"/>
      <c r="G1989" s="19" t="str">
        <f>C1989 &amp; ".Delta|GIRR|" &amp; C1622 &amp; "|" &amp; C1942</f>
        <v>RA211261264.Delta|GIRR|JPY|10 year</v>
      </c>
    </row>
    <row r="1990" spans="3:7" hidden="1" outlineLevel="1" x14ac:dyDescent="0.25">
      <c r="C1990" s="21" t="s">
        <v>54</v>
      </c>
      <c r="D1990" s="19">
        <f>SUMIFS(Sensitivities!$E$8:$E$1023,Sensitivities!$D$8:$D$1023,Delta_GIRR!$D$24,Sensitivities!$C$8:$C$1023,Delta_GIRR!G1990)</f>
        <v>-1.10197106550913E-5</v>
      </c>
      <c r="E1990" s="19"/>
      <c r="F1990" s="19"/>
      <c r="G1990" s="19" t="str">
        <f>C1990 &amp; ".Delta|GIRR|" &amp; C1622 &amp; "|" &amp; C1942</f>
        <v>RA511169792.Delta|GIRR|JPY|10 year</v>
      </c>
    </row>
    <row r="1991" spans="3:7" hidden="1" outlineLevel="1" x14ac:dyDescent="0.25">
      <c r="C1991" s="21" t="s">
        <v>1143</v>
      </c>
      <c r="D1991" s="19">
        <f>SUMIFS(Sensitivities!$E$8:$E$1023,Sensitivities!$D$8:$D$1023,Delta_GIRR!$D$24,Sensitivities!$C$8:$C$1023,Delta_GIRR!G1991)</f>
        <v>0</v>
      </c>
      <c r="E1991" s="19"/>
      <c r="F1991" s="19"/>
      <c r="G1991" s="19" t="str">
        <f>C1991 &amp; ".Delta|GIRR|" &amp; C1622 &amp; "|" &amp; C1942</f>
        <v>RA844378540.Delta|GIRR|JPY|10 year</v>
      </c>
    </row>
    <row r="1992" spans="3:7" hidden="1" outlineLevel="1" x14ac:dyDescent="0.25">
      <c r="C1992" s="21" t="s">
        <v>55</v>
      </c>
      <c r="D1992" s="19">
        <f>SUMIFS(Sensitivities!$E$8:$E$1023,Sensitivities!$D$8:$D$1023,Delta_GIRR!$D$24,Sensitivities!$C$8:$C$1023,Delta_GIRR!G1992)</f>
        <v>47899.811539334703</v>
      </c>
      <c r="E1992" s="19"/>
      <c r="F1992" s="19"/>
      <c r="G1992" s="19" t="str">
        <f>C1992 &amp; ".Delta|GIRR|" &amp; C1622 &amp; "|" &amp; C1942</f>
        <v>RA488554347.Delta|GIRR|JPY|10 year</v>
      </c>
    </row>
    <row r="1993" spans="3:7" hidden="1" outlineLevel="1" x14ac:dyDescent="0.25">
      <c r="C1993" s="21" t="s">
        <v>56</v>
      </c>
      <c r="D1993" s="19">
        <f>SUMIFS(Sensitivities!$E$8:$E$1023,Sensitivities!$D$8:$D$1023,Delta_GIRR!$D$24,Sensitivities!$C$8:$C$1023,Delta_GIRR!G1993)</f>
        <v>0</v>
      </c>
      <c r="E1993" s="19"/>
      <c r="F1993" s="19"/>
      <c r="G1993" s="19" t="str">
        <f>C1993 &amp; ".Delta|GIRR|" &amp; C1622 &amp; "|" &amp; C1942</f>
        <v>RA899728209.Delta|GIRR|JPY|10 year</v>
      </c>
    </row>
    <row r="1994" spans="3:7" hidden="1" outlineLevel="1" x14ac:dyDescent="0.25"/>
    <row r="1995" spans="3:7" collapsed="1" x14ac:dyDescent="0.25">
      <c r="C1995" s="106" t="s">
        <v>1134</v>
      </c>
      <c r="D1995" s="102">
        <f>SUM(D1997:D2046)</f>
        <v>9.4069206124913679E-2</v>
      </c>
      <c r="E1995" s="103">
        <f>VLOOKUP(C1995,$G$10:$H$19,2,FALSE)</f>
        <v>7.7781745930520221E-3</v>
      </c>
      <c r="F1995" s="105">
        <f>D1995*E1995</f>
        <v>7.3168670906937727E-4</v>
      </c>
    </row>
    <row r="1996" spans="3:7" hidden="1" outlineLevel="1" x14ac:dyDescent="0.25">
      <c r="C1996" s="40" t="s">
        <v>1138</v>
      </c>
      <c r="D1996" s="101" t="s">
        <v>116</v>
      </c>
      <c r="E1996" s="101" t="s">
        <v>66</v>
      </c>
      <c r="F1996" s="101" t="s">
        <v>68</v>
      </c>
      <c r="G1996" s="39" t="s">
        <v>57</v>
      </c>
    </row>
    <row r="1997" spans="3:7" hidden="1" outlineLevel="1" x14ac:dyDescent="0.25">
      <c r="C1997" s="42" t="s">
        <v>3</v>
      </c>
      <c r="D1997" s="38">
        <f>SUMIFS(Sensitivities!$E$8:$E$1023,Sensitivities!$D$8:$D$1023,Delta_GIRR!$D$24,Sensitivities!$C$8:$C$1023,Delta_GIRR!G1997)</f>
        <v>0</v>
      </c>
      <c r="E1997" s="38"/>
      <c r="F1997" s="38"/>
      <c r="G1997" s="38" t="str">
        <f>C1997 &amp; ".Delta|GIRR|" &amp; C1622 &amp; "|" &amp; C1995</f>
        <v>FRA791220419.Delta|GIRR|JPY|15 year</v>
      </c>
    </row>
    <row r="1998" spans="3:7" hidden="1" outlineLevel="1" x14ac:dyDescent="0.25">
      <c r="C1998" s="21" t="s">
        <v>5</v>
      </c>
      <c r="D1998" s="19">
        <f>SUMIFS(Sensitivities!$E$8:$E$1023,Sensitivities!$D$8:$D$1023,Delta_GIRR!$D$24,Sensitivities!$C$8:$C$1023,Delta_GIRR!G1998)</f>
        <v>0</v>
      </c>
      <c r="E1998" s="19"/>
      <c r="F1998" s="19"/>
      <c r="G1998" s="19" t="str">
        <f>C1998 &amp; ".Delta|GIRR|" &amp; C1622 &amp; "|" &amp; C1995</f>
        <v>FRA983936126.Delta|GIRR|JPY|15 year</v>
      </c>
    </row>
    <row r="1999" spans="3:7" hidden="1" outlineLevel="1" x14ac:dyDescent="0.25">
      <c r="C1999" s="21" t="s">
        <v>6</v>
      </c>
      <c r="D1999" s="19">
        <f>SUMIFS(Sensitivities!$E$8:$E$1023,Sensitivities!$D$8:$D$1023,Delta_GIRR!$D$24,Sensitivities!$C$8:$C$1023,Delta_GIRR!G1999)</f>
        <v>0</v>
      </c>
      <c r="E1999" s="19"/>
      <c r="F1999" s="19"/>
      <c r="G1999" s="19" t="str">
        <f>C1999 &amp; ".Delta|GIRR|" &amp; C1622 &amp; "|" &amp; C1995</f>
        <v>FRA592133890.Delta|GIRR|JPY|15 year</v>
      </c>
    </row>
    <row r="2000" spans="3:7" hidden="1" outlineLevel="1" x14ac:dyDescent="0.25">
      <c r="C2000" s="21" t="s">
        <v>7</v>
      </c>
      <c r="D2000" s="19">
        <f>SUMIFS(Sensitivities!$E$8:$E$1023,Sensitivities!$D$8:$D$1023,Delta_GIRR!$D$24,Sensitivities!$C$8:$C$1023,Delta_GIRR!G2000)</f>
        <v>0</v>
      </c>
      <c r="E2000" s="19"/>
      <c r="F2000" s="19"/>
      <c r="G2000" s="19" t="str">
        <f>C2000 &amp; ".Delta|GIRR|" &amp; C1622 &amp; "|" &amp; C1995</f>
        <v>FRA554616290.Delta|GIRR|JPY|15 year</v>
      </c>
    </row>
    <row r="2001" spans="3:7" hidden="1" outlineLevel="1" x14ac:dyDescent="0.25">
      <c r="C2001" s="21" t="s">
        <v>8</v>
      </c>
      <c r="D2001" s="19">
        <f>SUMIFS(Sensitivities!$E$8:$E$1023,Sensitivities!$D$8:$D$1023,Delta_GIRR!$D$24,Sensitivities!$C$8:$C$1023,Delta_GIRR!G2001)</f>
        <v>0</v>
      </c>
      <c r="E2001" s="19"/>
      <c r="F2001" s="19"/>
      <c r="G2001" s="19" t="str">
        <f>C2001 &amp; ".Delta|GIRR|" &amp; C1622 &amp; "|" &amp; C1995</f>
        <v>FRA822851518.Delta|GIRR|JPY|15 year</v>
      </c>
    </row>
    <row r="2002" spans="3:7" hidden="1" outlineLevel="1" x14ac:dyDescent="0.25">
      <c r="C2002" s="21" t="s">
        <v>1140</v>
      </c>
      <c r="D2002" s="19">
        <f>SUMIFS(Sensitivities!$E$8:$E$1023,Sensitivities!$D$8:$D$1023,Delta_GIRR!$D$24,Sensitivities!$C$8:$C$1023,Delta_GIRR!G2002)</f>
        <v>0</v>
      </c>
      <c r="E2002" s="19"/>
      <c r="F2002" s="19"/>
      <c r="G2002" s="19" t="str">
        <f>C2002 &amp; ".Delta|GIRR|" &amp; C1622 &amp; "|" &amp; C1995</f>
        <v>FRA101797833.Delta|GIRR|JPY|15 year</v>
      </c>
    </row>
    <row r="2003" spans="3:7" hidden="1" outlineLevel="1" x14ac:dyDescent="0.25">
      <c r="C2003" s="21" t="s">
        <v>9</v>
      </c>
      <c r="D2003" s="19">
        <f>SUMIFS(Sensitivities!$E$8:$E$1023,Sensitivities!$D$8:$D$1023,Delta_GIRR!$D$24,Sensitivities!$C$8:$C$1023,Delta_GIRR!G2003)</f>
        <v>0</v>
      </c>
      <c r="E2003" s="19"/>
      <c r="F2003" s="19"/>
      <c r="G2003" s="19" t="str">
        <f>C2003 &amp; ".Delta|GIRR|" &amp; C1622 &amp; "|" &amp; C1995</f>
        <v>IRS190841856.Delta|GIRR|JPY|15 year</v>
      </c>
    </row>
    <row r="2004" spans="3:7" hidden="1" outlineLevel="1" x14ac:dyDescent="0.25">
      <c r="C2004" s="21" t="s">
        <v>11</v>
      </c>
      <c r="D2004" s="19">
        <f>SUMIFS(Sensitivities!$E$8:$E$1023,Sensitivities!$D$8:$D$1023,Delta_GIRR!$D$24,Sensitivities!$C$8:$C$1023,Delta_GIRR!G2004)</f>
        <v>0</v>
      </c>
      <c r="E2004" s="19"/>
      <c r="F2004" s="19"/>
      <c r="G2004" s="19" t="str">
        <f>C2004 &amp; ".Delta|GIRR|" &amp; C1622 &amp; "|" &amp; C1995</f>
        <v>IRS399330126.Delta|GIRR|JPY|15 year</v>
      </c>
    </row>
    <row r="2005" spans="3:7" hidden="1" outlineLevel="1" x14ac:dyDescent="0.25">
      <c r="C2005" s="21" t="s">
        <v>12</v>
      </c>
      <c r="D2005" s="19">
        <f>SUMIFS(Sensitivities!$E$8:$E$1023,Sensitivities!$D$8:$D$1023,Delta_GIRR!$D$24,Sensitivities!$C$8:$C$1023,Delta_GIRR!G2005)</f>
        <v>0</v>
      </c>
      <c r="E2005" s="19"/>
      <c r="F2005" s="19"/>
      <c r="G2005" s="19" t="str">
        <f>C2005 &amp; ".Delta|GIRR|" &amp; C1622 &amp; "|" &amp; C1995</f>
        <v>IRS233250637.Delta|GIRR|JPY|15 year</v>
      </c>
    </row>
    <row r="2006" spans="3:7" hidden="1" outlineLevel="1" x14ac:dyDescent="0.25">
      <c r="C2006" s="21" t="s">
        <v>13</v>
      </c>
      <c r="D2006" s="19">
        <f>SUMIFS(Sensitivities!$E$8:$E$1023,Sensitivities!$D$8:$D$1023,Delta_GIRR!$D$24,Sensitivities!$C$8:$C$1023,Delta_GIRR!G2006)</f>
        <v>0</v>
      </c>
      <c r="E2006" s="19"/>
      <c r="F2006" s="19"/>
      <c r="G2006" s="19" t="str">
        <f>C2006 &amp; ".Delta|GIRR|" &amp; C1622 &amp; "|" &amp; C1995</f>
        <v>CS768096133.Delta|GIRR|JPY|15 year</v>
      </c>
    </row>
    <row r="2007" spans="3:7" hidden="1" outlineLevel="1" x14ac:dyDescent="0.25">
      <c r="C2007" s="21" t="s">
        <v>15</v>
      </c>
      <c r="D2007" s="19">
        <f>SUMIFS(Sensitivities!$E$8:$E$1023,Sensitivities!$D$8:$D$1023,Delta_GIRR!$D$24,Sensitivities!$C$8:$C$1023,Delta_GIRR!G2007)</f>
        <v>0</v>
      </c>
      <c r="E2007" s="19"/>
      <c r="F2007" s="19"/>
      <c r="G2007" s="19" t="str">
        <f>C2007 &amp; ".Delta|GIRR|" &amp; C1622 &amp; "|" &amp; C1995</f>
        <v>CS561670611.Delta|GIRR|JPY|15 year</v>
      </c>
    </row>
    <row r="2008" spans="3:7" hidden="1" outlineLevel="1" x14ac:dyDescent="0.25">
      <c r="C2008" s="21" t="s">
        <v>16</v>
      </c>
      <c r="D2008" s="19">
        <f>SUMIFS(Sensitivities!$E$8:$E$1023,Sensitivities!$D$8:$D$1023,Delta_GIRR!$D$24,Sensitivities!$C$8:$C$1023,Delta_GIRR!G2008)</f>
        <v>0</v>
      </c>
      <c r="E2008" s="19"/>
      <c r="F2008" s="19"/>
      <c r="G2008" s="19" t="str">
        <f>C2008 &amp; ".Delta|GIRR|" &amp; C1622 &amp; "|" &amp; C1995</f>
        <v>CS931854092.Delta|GIRR|JPY|15 year</v>
      </c>
    </row>
    <row r="2009" spans="3:7" hidden="1" outlineLevel="1" x14ac:dyDescent="0.25">
      <c r="C2009" s="21" t="s">
        <v>17</v>
      </c>
      <c r="D2009" s="19">
        <f>SUMIFS(Sensitivities!$E$8:$E$1023,Sensitivities!$D$8:$D$1023,Delta_GIRR!$D$24,Sensitivities!$C$8:$C$1023,Delta_GIRR!G2009)</f>
        <v>0</v>
      </c>
      <c r="E2009" s="19"/>
      <c r="F2009" s="19"/>
      <c r="G2009" s="19" t="str">
        <f>C2009 &amp; ".Delta|GIRR|" &amp; C1622 &amp; "|" &amp; C1995</f>
        <v>IRS307262619.Delta|GIRR|JPY|15 year</v>
      </c>
    </row>
    <row r="2010" spans="3:7" hidden="1" outlineLevel="1" x14ac:dyDescent="0.25">
      <c r="C2010" s="21" t="s">
        <v>18</v>
      </c>
      <c r="D2010" s="19">
        <f>SUMIFS(Sensitivities!$E$8:$E$1023,Sensitivities!$D$8:$D$1023,Delta_GIRR!$D$24,Sensitivities!$C$8:$C$1023,Delta_GIRR!G2010)</f>
        <v>0</v>
      </c>
      <c r="E2010" s="19"/>
      <c r="F2010" s="19"/>
      <c r="G2010" s="19" t="str">
        <f>C2010 &amp; ".Delta|GIRR|" &amp; C1622 &amp; "|" &amp; C1995</f>
        <v>IRS686490893.Delta|GIRR|JPY|15 year</v>
      </c>
    </row>
    <row r="2011" spans="3:7" hidden="1" outlineLevel="1" x14ac:dyDescent="0.25">
      <c r="C2011" s="21" t="s">
        <v>19</v>
      </c>
      <c r="D2011" s="19">
        <f>SUMIFS(Sensitivities!$E$8:$E$1023,Sensitivities!$D$8:$D$1023,Delta_GIRR!$D$24,Sensitivities!$C$8:$C$1023,Delta_GIRR!G2011)</f>
        <v>0</v>
      </c>
      <c r="E2011" s="19"/>
      <c r="F2011" s="19"/>
      <c r="G2011" s="19" t="str">
        <f>C2011 &amp; ".Delta|GIRR|" &amp; C1622 &amp; "|" &amp; C1995</f>
        <v>IRS682313805.Delta|GIRR|JPY|15 year</v>
      </c>
    </row>
    <row r="2012" spans="3:7" hidden="1" outlineLevel="1" x14ac:dyDescent="0.25">
      <c r="C2012" s="21" t="s">
        <v>20</v>
      </c>
      <c r="D2012" s="19">
        <f>SUMIFS(Sensitivities!$E$8:$E$1023,Sensitivities!$D$8:$D$1023,Delta_GIRR!$D$24,Sensitivities!$C$8:$C$1023,Delta_GIRR!G2012)</f>
        <v>0</v>
      </c>
      <c r="E2012" s="19"/>
      <c r="F2012" s="19"/>
      <c r="G2012" s="19" t="str">
        <f>C2012 &amp; ".Delta|GIRR|" &amp; C1622 &amp; "|" &amp; C1995</f>
        <v>IRS545554400.Delta|GIRR|JPY|15 year</v>
      </c>
    </row>
    <row r="2013" spans="3:7" hidden="1" outlineLevel="1" x14ac:dyDescent="0.25">
      <c r="C2013" s="21" t="s">
        <v>21</v>
      </c>
      <c r="D2013" s="19">
        <f>SUMIFS(Sensitivities!$E$8:$E$1023,Sensitivities!$D$8:$D$1023,Delta_GIRR!$D$24,Sensitivities!$C$8:$C$1023,Delta_GIRR!G2013)</f>
        <v>0</v>
      </c>
      <c r="E2013" s="19"/>
      <c r="F2013" s="19"/>
      <c r="G2013" s="19" t="str">
        <f>C2013 &amp; ".Delta|GIRR|" &amp; C1622 &amp; "|" &amp; C1995</f>
        <v>CS821810096.Delta|GIRR|JPY|15 year</v>
      </c>
    </row>
    <row r="2014" spans="3:7" hidden="1" outlineLevel="1" x14ac:dyDescent="0.25">
      <c r="C2014" s="21" t="s">
        <v>22</v>
      </c>
      <c r="D2014" s="19">
        <f>SUMIFS(Sensitivities!$E$8:$E$1023,Sensitivities!$D$8:$D$1023,Delta_GIRR!$D$24,Sensitivities!$C$8:$C$1023,Delta_GIRR!G2014)</f>
        <v>0</v>
      </c>
      <c r="E2014" s="19"/>
      <c r="F2014" s="19"/>
      <c r="G2014" s="19" t="str">
        <f>C2014 &amp; ".Delta|GIRR|" &amp; C1622 &amp; "|" &amp; C1995</f>
        <v>CF832287444.Delta|GIRR|JPY|15 year</v>
      </c>
    </row>
    <row r="2015" spans="3:7" hidden="1" outlineLevel="1" x14ac:dyDescent="0.25">
      <c r="C2015" s="21" t="s">
        <v>1141</v>
      </c>
      <c r="D2015" s="19">
        <f>SUMIFS(Sensitivities!$E$8:$E$1023,Sensitivities!$D$8:$D$1023,Delta_GIRR!$D$24,Sensitivities!$C$8:$C$1023,Delta_GIRR!G2015)</f>
        <v>0</v>
      </c>
      <c r="E2015" s="19"/>
      <c r="F2015" s="19"/>
      <c r="G2015" s="19" t="str">
        <f>C2015 &amp; ".Delta|GIRR|" &amp; C1622 &amp; "|" &amp; C1995</f>
        <v>CF505971413.Delta|GIRR|JPY|15 year</v>
      </c>
    </row>
    <row r="2016" spans="3:7" hidden="1" outlineLevel="1" x14ac:dyDescent="0.25">
      <c r="C2016" s="21" t="s">
        <v>24</v>
      </c>
      <c r="D2016" s="19">
        <f>SUMIFS(Sensitivities!$E$8:$E$1023,Sensitivities!$D$8:$D$1023,Delta_GIRR!$D$24,Sensitivities!$C$8:$C$1023,Delta_GIRR!G2016)</f>
        <v>0</v>
      </c>
      <c r="E2016" s="19"/>
      <c r="F2016" s="19"/>
      <c r="G2016" s="19" t="str">
        <f>C2016 &amp; ".Delta|GIRR|" &amp; C1622 &amp; "|" &amp; C1995</f>
        <v>CF670766805.Delta|GIRR|JPY|15 year</v>
      </c>
    </row>
    <row r="2017" spans="3:7" hidden="1" outlineLevel="1" x14ac:dyDescent="0.25">
      <c r="C2017" s="21" t="s">
        <v>25</v>
      </c>
      <c r="D2017" s="19">
        <f>SUMIFS(Sensitivities!$E$8:$E$1023,Sensitivities!$D$8:$D$1023,Delta_GIRR!$D$24,Sensitivities!$C$8:$C$1023,Delta_GIRR!G2017)</f>
        <v>0</v>
      </c>
      <c r="E2017" s="19"/>
      <c r="F2017" s="19"/>
      <c r="G2017" s="19" t="str">
        <f>C2017 &amp; ".Delta|GIRR|" &amp; C1622 &amp; "|" &amp; C1995</f>
        <v>CF558972956.Delta|GIRR|JPY|15 year</v>
      </c>
    </row>
    <row r="2018" spans="3:7" hidden="1" outlineLevel="1" x14ac:dyDescent="0.25">
      <c r="C2018" s="21" t="s">
        <v>26</v>
      </c>
      <c r="D2018" s="19">
        <f>SUMIFS(Sensitivities!$E$8:$E$1023,Sensitivities!$D$8:$D$1023,Delta_GIRR!$D$24,Sensitivities!$C$8:$C$1023,Delta_GIRR!G2018)</f>
        <v>0</v>
      </c>
      <c r="E2018" s="19"/>
      <c r="F2018" s="19"/>
      <c r="G2018" s="19" t="str">
        <f>C2018 &amp; ".Delta|GIRR|" &amp; C1622 &amp; "|" &amp; C1995</f>
        <v>CF994071627.Delta|GIRR|JPY|15 year</v>
      </c>
    </row>
    <row r="2019" spans="3:7" hidden="1" outlineLevel="1" x14ac:dyDescent="0.25">
      <c r="C2019" s="21" t="s">
        <v>27</v>
      </c>
      <c r="D2019" s="19">
        <f>SUMIFS(Sensitivities!$E$8:$E$1023,Sensitivities!$D$8:$D$1023,Delta_GIRR!$D$24,Sensitivities!$C$8:$C$1023,Delta_GIRR!G2019)</f>
        <v>0</v>
      </c>
      <c r="E2019" s="19"/>
      <c r="F2019" s="19"/>
      <c r="G2019" s="19" t="str">
        <f>C2019 &amp; ".Delta|GIRR|" &amp; C1622 &amp; "|" &amp; C1995</f>
        <v>CF546911893.Delta|GIRR|JPY|15 year</v>
      </c>
    </row>
    <row r="2020" spans="3:7" hidden="1" outlineLevel="1" x14ac:dyDescent="0.25">
      <c r="C2020" s="21" t="s">
        <v>28</v>
      </c>
      <c r="D2020" s="19">
        <f>SUMIFS(Sensitivities!$E$8:$E$1023,Sensitivities!$D$8:$D$1023,Delta_GIRR!$D$24,Sensitivities!$C$8:$C$1023,Delta_GIRR!G2020)</f>
        <v>0</v>
      </c>
      <c r="E2020" s="19"/>
      <c r="F2020" s="19"/>
      <c r="G2020" s="19" t="str">
        <f>C2020 &amp; ".Delta|GIRR|" &amp; C1622 &amp; "|" &amp; C1995</f>
        <v>CF798421943.Delta|GIRR|JPY|15 year</v>
      </c>
    </row>
    <row r="2021" spans="3:7" hidden="1" outlineLevel="1" x14ac:dyDescent="0.25">
      <c r="C2021" s="21" t="s">
        <v>29</v>
      </c>
      <c r="D2021" s="19">
        <f>SUMIFS(Sensitivities!$E$8:$E$1023,Sensitivities!$D$8:$D$1023,Delta_GIRR!$D$24,Sensitivities!$C$8:$C$1023,Delta_GIRR!G2021)</f>
        <v>0</v>
      </c>
      <c r="E2021" s="19"/>
      <c r="F2021" s="19"/>
      <c r="G2021" s="19" t="str">
        <f>C2021 &amp; ".Delta|GIRR|" &amp; C1622 &amp; "|" &amp; C1995</f>
        <v>SWN651253389.Delta|GIRR|JPY|15 year</v>
      </c>
    </row>
    <row r="2022" spans="3:7" hidden="1" outlineLevel="1" x14ac:dyDescent="0.25">
      <c r="C2022" s="21" t="s">
        <v>31</v>
      </c>
      <c r="D2022" s="19">
        <f>SUMIFS(Sensitivities!$E$8:$E$1023,Sensitivities!$D$8:$D$1023,Delta_GIRR!$D$24,Sensitivities!$C$8:$C$1023,Delta_GIRR!G2022)</f>
        <v>0</v>
      </c>
      <c r="E2022" s="19"/>
      <c r="F2022" s="19"/>
      <c r="G2022" s="19" t="str">
        <f>C2022 &amp; ".Delta|GIRR|" &amp; C1622 &amp; "|" &amp; C1995</f>
        <v>FXF690057364.Delta|GIRR|JPY|15 year</v>
      </c>
    </row>
    <row r="2023" spans="3:7" hidden="1" outlineLevel="1" x14ac:dyDescent="0.25">
      <c r="C2023" s="21" t="s">
        <v>1142</v>
      </c>
      <c r="D2023" s="19">
        <f>SUMIFS(Sensitivities!$E$8:$E$1023,Sensitivities!$D$8:$D$1023,Delta_GIRR!$D$24,Sensitivities!$C$8:$C$1023,Delta_GIRR!G2023)</f>
        <v>0</v>
      </c>
      <c r="E2023" s="19"/>
      <c r="F2023" s="19"/>
      <c r="G2023" s="19" t="str">
        <f>C2023 &amp; ".Delta|GIRR|" &amp; C1622 &amp; "|" &amp; C1995</f>
        <v>FXF276314354.Delta|GIRR|JPY|15 year</v>
      </c>
    </row>
    <row r="2024" spans="3:7" hidden="1" outlineLevel="1" x14ac:dyDescent="0.25">
      <c r="C2024" s="21" t="s">
        <v>33</v>
      </c>
      <c r="D2024" s="19">
        <f>SUMIFS(Sensitivities!$E$8:$E$1023,Sensitivities!$D$8:$D$1023,Delta_GIRR!$D$24,Sensitivities!$C$8:$C$1023,Delta_GIRR!G2024)</f>
        <v>0</v>
      </c>
      <c r="E2024" s="19"/>
      <c r="F2024" s="19"/>
      <c r="G2024" s="19" t="str">
        <f>C2024 &amp; ".Delta|GIRR|" &amp; C1622 &amp; "|" &amp; C1995</f>
        <v>FXF811380623.Delta|GIRR|JPY|15 year</v>
      </c>
    </row>
    <row r="2025" spans="3:7" hidden="1" outlineLevel="1" x14ac:dyDescent="0.25">
      <c r="C2025" s="21" t="s">
        <v>34</v>
      </c>
      <c r="D2025" s="19">
        <f>SUMIFS(Sensitivities!$E$8:$E$1023,Sensitivities!$D$8:$D$1023,Delta_GIRR!$D$24,Sensitivities!$C$8:$C$1023,Delta_GIRR!G2025)</f>
        <v>0</v>
      </c>
      <c r="E2025" s="19"/>
      <c r="F2025" s="19"/>
      <c r="G2025" s="19" t="str">
        <f>C2025 &amp; ".Delta|GIRR|" &amp; C1622 &amp; "|" &amp; C1995</f>
        <v>FXF313102980.Delta|GIRR|JPY|15 year</v>
      </c>
    </row>
    <row r="2026" spans="3:7" hidden="1" outlineLevel="1" x14ac:dyDescent="0.25">
      <c r="C2026" s="21" t="s">
        <v>35</v>
      </c>
      <c r="D2026" s="19">
        <f>SUMIFS(Sensitivities!$E$8:$E$1023,Sensitivities!$D$8:$D$1023,Delta_GIRR!$D$24,Sensitivities!$C$8:$C$1023,Delta_GIRR!G2026)</f>
        <v>0</v>
      </c>
      <c r="E2026" s="19"/>
      <c r="F2026" s="19"/>
      <c r="G2026" s="19" t="str">
        <f>C2026 &amp; ".Delta|GIRR|" &amp; C1622 &amp; "|" &amp; C1995</f>
        <v>FXF168255439.Delta|GIRR|JPY|15 year</v>
      </c>
    </row>
    <row r="2027" spans="3:7" hidden="1" outlineLevel="1" x14ac:dyDescent="0.25">
      <c r="C2027" s="21" t="s">
        <v>36</v>
      </c>
      <c r="D2027" s="19">
        <f>SUMIFS(Sensitivities!$E$8:$E$1023,Sensitivities!$D$8:$D$1023,Delta_GIRR!$D$24,Sensitivities!$C$8:$C$1023,Delta_GIRR!G2027)</f>
        <v>0</v>
      </c>
      <c r="E2027" s="19"/>
      <c r="F2027" s="19"/>
      <c r="G2027" s="19" t="str">
        <f>C2027 &amp; ".Delta|GIRR|" &amp; C1622 &amp; "|" &amp; C1995</f>
        <v>FXF177155290.Delta|GIRR|JPY|15 year</v>
      </c>
    </row>
    <row r="2028" spans="3:7" hidden="1" outlineLevel="1" x14ac:dyDescent="0.25">
      <c r="C2028" s="21" t="s">
        <v>37</v>
      </c>
      <c r="D2028" s="19">
        <f>SUMIFS(Sensitivities!$E$8:$E$1023,Sensitivities!$D$8:$D$1023,Delta_GIRR!$D$24,Sensitivities!$C$8:$C$1023,Delta_GIRR!G2028)</f>
        <v>0</v>
      </c>
      <c r="E2028" s="19"/>
      <c r="F2028" s="19"/>
      <c r="G2028" s="19" t="str">
        <f>C2028 &amp; ".Delta|GIRR|" &amp; C1622 &amp; "|" &amp; C1995</f>
        <v>FXF598460264.Delta|GIRR|JPY|15 year</v>
      </c>
    </row>
    <row r="2029" spans="3:7" hidden="1" outlineLevel="1" x14ac:dyDescent="0.25">
      <c r="C2029" s="21" t="s">
        <v>38</v>
      </c>
      <c r="D2029" s="19">
        <f>SUMIFS(Sensitivities!$E$8:$E$1023,Sensitivities!$D$8:$D$1023,Delta_GIRR!$D$24,Sensitivities!$C$8:$C$1023,Delta_GIRR!G2029)</f>
        <v>0</v>
      </c>
      <c r="E2029" s="19"/>
      <c r="F2029" s="19"/>
      <c r="G2029" s="19" t="str">
        <f>C2029 &amp; ".Delta|GIRR|" &amp; C1622 &amp; "|" &amp; C1995</f>
        <v>FXO271821100.Delta|GIRR|JPY|15 year</v>
      </c>
    </row>
    <row r="2030" spans="3:7" hidden="1" outlineLevel="1" x14ac:dyDescent="0.25">
      <c r="C2030" s="21" t="s">
        <v>40</v>
      </c>
      <c r="D2030" s="19">
        <f>SUMIFS(Sensitivities!$E$8:$E$1023,Sensitivities!$D$8:$D$1023,Delta_GIRR!$D$24,Sensitivities!$C$8:$C$1023,Delta_GIRR!G2030)</f>
        <v>0</v>
      </c>
      <c r="E2030" s="19"/>
      <c r="F2030" s="19"/>
      <c r="G2030" s="19" t="str">
        <f>C2030 &amp; ".Delta|GIRR|" &amp; C1622 &amp; "|" &amp; C1995</f>
        <v>FXO136170122.Delta|GIRR|JPY|15 year</v>
      </c>
    </row>
    <row r="2031" spans="3:7" hidden="1" outlineLevel="1" x14ac:dyDescent="0.25">
      <c r="C2031" s="21" t="s">
        <v>1139</v>
      </c>
      <c r="D2031" s="19">
        <f>SUMIFS(Sensitivities!$E$8:$E$1023,Sensitivities!$D$8:$D$1023,Delta_GIRR!$D$24,Sensitivities!$C$8:$C$1023,Delta_GIRR!G2031)</f>
        <v>0</v>
      </c>
      <c r="E2031" s="19"/>
      <c r="F2031" s="19"/>
      <c r="G2031" s="19" t="str">
        <f>C2031 &amp; ".Delta|GIRR|" &amp; C1622 &amp; "|" &amp; C1995</f>
        <v>FXO623149061.Delta|GIRR|JPY|15 year</v>
      </c>
    </row>
    <row r="2032" spans="3:7" hidden="1" outlineLevel="1" x14ac:dyDescent="0.25">
      <c r="C2032" s="21" t="s">
        <v>41</v>
      </c>
      <c r="D2032" s="19">
        <f>SUMIFS(Sensitivities!$E$8:$E$1023,Sensitivities!$D$8:$D$1023,Delta_GIRR!$D$24,Sensitivities!$C$8:$C$1023,Delta_GIRR!G2032)</f>
        <v>0</v>
      </c>
      <c r="E2032" s="19"/>
      <c r="F2032" s="19"/>
      <c r="G2032" s="19" t="str">
        <f>C2032 &amp; ".Delta|GIRR|" &amp; C1622 &amp; "|" &amp; C1995</f>
        <v>FXO676548755.Delta|GIRR|JPY|15 year</v>
      </c>
    </row>
    <row r="2033" spans="3:7" hidden="1" outlineLevel="1" x14ac:dyDescent="0.25">
      <c r="C2033" s="21" t="s">
        <v>42</v>
      </c>
      <c r="D2033" s="19">
        <f>SUMIFS(Sensitivities!$E$8:$E$1023,Sensitivities!$D$8:$D$1023,Delta_GIRR!$D$24,Sensitivities!$C$8:$C$1023,Delta_GIRR!G2033)</f>
        <v>0</v>
      </c>
      <c r="E2033" s="19"/>
      <c r="F2033" s="19"/>
      <c r="G2033" s="19" t="str">
        <f>C2033 &amp; ".Delta|GIRR|" &amp; C1622 &amp; "|" &amp; C1995</f>
        <v>FXO403688438.Delta|GIRR|JPY|15 year</v>
      </c>
    </row>
    <row r="2034" spans="3:7" hidden="1" outlineLevel="1" x14ac:dyDescent="0.25">
      <c r="C2034" s="21" t="s">
        <v>43</v>
      </c>
      <c r="D2034" s="19">
        <f>SUMIFS(Sensitivities!$E$8:$E$1023,Sensitivities!$D$8:$D$1023,Delta_GIRR!$D$24,Sensitivities!$C$8:$C$1023,Delta_GIRR!G2034)</f>
        <v>0</v>
      </c>
      <c r="E2034" s="19"/>
      <c r="F2034" s="19"/>
      <c r="G2034" s="19" t="str">
        <f>C2034 &amp; ".Delta|GIRR|" &amp; C1622 &amp; "|" &amp; C1995</f>
        <v>FXO302436425.Delta|GIRR|JPY|15 year</v>
      </c>
    </row>
    <row r="2035" spans="3:7" hidden="1" outlineLevel="1" x14ac:dyDescent="0.25">
      <c r="C2035" s="21" t="s">
        <v>44</v>
      </c>
      <c r="D2035" s="19">
        <f>SUMIFS(Sensitivities!$E$8:$E$1023,Sensitivities!$D$8:$D$1023,Delta_GIRR!$D$24,Sensitivities!$C$8:$C$1023,Delta_GIRR!G2035)</f>
        <v>0</v>
      </c>
      <c r="E2035" s="19"/>
      <c r="F2035" s="19"/>
      <c r="G2035" s="19" t="str">
        <f>C2035 &amp; ".Delta|GIRR|" &amp; C1622 &amp; "|" &amp; C1995</f>
        <v>FXO920656386.Delta|GIRR|JPY|15 year</v>
      </c>
    </row>
    <row r="2036" spans="3:7" hidden="1" outlineLevel="1" x14ac:dyDescent="0.25">
      <c r="C2036" s="21" t="s">
        <v>45</v>
      </c>
      <c r="D2036" s="19">
        <f>SUMIFS(Sensitivities!$E$8:$E$1023,Sensitivities!$D$8:$D$1023,Delta_GIRR!$D$24,Sensitivities!$C$8:$C$1023,Delta_GIRR!G2036)</f>
        <v>0</v>
      </c>
      <c r="E2036" s="19"/>
      <c r="F2036" s="19"/>
      <c r="G2036" s="19" t="str">
        <f>C2036 &amp; ".Delta|GIRR|" &amp; C1622 &amp; "|" &amp; C1995</f>
        <v>FXO931276392.Delta|GIRR|JPY|15 year</v>
      </c>
    </row>
    <row r="2037" spans="3:7" hidden="1" outlineLevel="1" x14ac:dyDescent="0.25">
      <c r="C2037" s="21" t="s">
        <v>46</v>
      </c>
      <c r="D2037" s="19">
        <f>SUMIFS(Sensitivities!$E$8:$E$1023,Sensitivities!$D$8:$D$1023,Delta_GIRR!$D$24,Sensitivities!$C$8:$C$1023,Delta_GIRR!G2037)</f>
        <v>-0.12295544147491499</v>
      </c>
      <c r="E2037" s="19"/>
      <c r="F2037" s="19"/>
      <c r="G2037" s="19" t="str">
        <f>C2037 &amp; ".Delta|GIRR|" &amp; C1622 &amp; "|" &amp; C1995</f>
        <v>PRDC295207601.Delta|GIRR|JPY|15 year</v>
      </c>
    </row>
    <row r="2038" spans="3:7" hidden="1" outlineLevel="1" x14ac:dyDescent="0.25">
      <c r="C2038" s="21" t="s">
        <v>48</v>
      </c>
      <c r="D2038" s="19">
        <f>SUMIFS(Sensitivities!$E$8:$E$1023,Sensitivities!$D$8:$D$1023,Delta_GIRR!$D$24,Sensitivities!$C$8:$C$1023,Delta_GIRR!G2038)</f>
        <v>6.4008613117039204E-2</v>
      </c>
      <c r="E2038" s="19"/>
      <c r="F2038" s="19"/>
      <c r="G2038" s="19" t="str">
        <f>C2038 &amp; ".Delta|GIRR|" &amp; C1622 &amp; "|" &amp; C1995</f>
        <v>PRDC172891670.Delta|GIRR|JPY|15 year</v>
      </c>
    </row>
    <row r="2039" spans="3:7" hidden="1" outlineLevel="1" x14ac:dyDescent="0.25">
      <c r="C2039" s="21" t="s">
        <v>49</v>
      </c>
      <c r="D2039" s="19">
        <f>SUMIFS(Sensitivities!$E$8:$E$1023,Sensitivities!$D$8:$D$1023,Delta_GIRR!$D$24,Sensitivities!$C$8:$C$1023,Delta_GIRR!G2039)</f>
        <v>0</v>
      </c>
      <c r="E2039" s="19"/>
      <c r="F2039" s="19"/>
      <c r="G2039" s="19" t="str">
        <f>C2039 &amp; ".Delta|GIRR|" &amp; C1622 &amp; "|" &amp; C1995</f>
        <v>PRDC666969162.Delta|GIRR|JPY|15 year</v>
      </c>
    </row>
    <row r="2040" spans="3:7" hidden="1" outlineLevel="1" x14ac:dyDescent="0.25">
      <c r="C2040" s="21" t="s">
        <v>50</v>
      </c>
      <c r="D2040" s="19">
        <f>SUMIFS(Sensitivities!$E$8:$E$1023,Sensitivities!$D$8:$D$1023,Delta_GIRR!$D$24,Sensitivities!$C$8:$C$1023,Delta_GIRR!G2040)</f>
        <v>0.20723645575344601</v>
      </c>
      <c r="E2040" s="19"/>
      <c r="F2040" s="19"/>
      <c r="G2040" s="19" t="str">
        <f>C2040 &amp; ".Delta|GIRR|" &amp; C1622 &amp; "|" &amp; C1995</f>
        <v>PRDC591610726.Delta|GIRR|JPY|15 year</v>
      </c>
    </row>
    <row r="2041" spans="3:7" hidden="1" outlineLevel="1" x14ac:dyDescent="0.25">
      <c r="C2041" s="21" t="s">
        <v>51</v>
      </c>
      <c r="D2041" s="19">
        <f>SUMIFS(Sensitivities!$E$8:$E$1023,Sensitivities!$D$8:$D$1023,Delta_GIRR!$D$24,Sensitivities!$C$8:$C$1023,Delta_GIRR!G2041)</f>
        <v>-5.4213590919971501E-2</v>
      </c>
      <c r="E2041" s="19"/>
      <c r="F2041" s="19"/>
      <c r="G2041" s="19" t="str">
        <f>C2041 &amp; ".Delta|GIRR|" &amp; C1622 &amp; "|" &amp; C1995</f>
        <v>PRDC213021841.Delta|GIRR|JPY|15 year</v>
      </c>
    </row>
    <row r="2042" spans="3:7" hidden="1" outlineLevel="1" x14ac:dyDescent="0.25">
      <c r="C2042" s="21" t="s">
        <v>52</v>
      </c>
      <c r="D2042" s="19">
        <f>SUMIFS(Sensitivities!$E$8:$E$1023,Sensitivities!$D$8:$D$1023,Delta_GIRR!$D$24,Sensitivities!$C$8:$C$1023,Delta_GIRR!G2042)</f>
        <v>0</v>
      </c>
      <c r="E2042" s="19"/>
      <c r="F2042" s="19"/>
      <c r="G2042" s="19" t="str">
        <f>C2042 &amp; ".Delta|GIRR|" &amp; C1622 &amp; "|" &amp; C1995</f>
        <v>RA211261264.Delta|GIRR|JPY|15 year</v>
      </c>
    </row>
    <row r="2043" spans="3:7" hidden="1" outlineLevel="1" x14ac:dyDescent="0.25">
      <c r="C2043" s="21" t="s">
        <v>54</v>
      </c>
      <c r="D2043" s="19">
        <f>SUMIFS(Sensitivities!$E$8:$E$1023,Sensitivities!$D$8:$D$1023,Delta_GIRR!$D$24,Sensitivities!$C$8:$C$1023,Delta_GIRR!G2043)</f>
        <v>-1.01341811387101E-5</v>
      </c>
      <c r="E2043" s="19"/>
      <c r="F2043" s="19"/>
      <c r="G2043" s="19" t="str">
        <f>C2043 &amp; ".Delta|GIRR|" &amp; C1622 &amp; "|" &amp; C1995</f>
        <v>RA511169792.Delta|GIRR|JPY|15 year</v>
      </c>
    </row>
    <row r="2044" spans="3:7" hidden="1" outlineLevel="1" x14ac:dyDescent="0.25">
      <c r="C2044" s="21" t="s">
        <v>1143</v>
      </c>
      <c r="D2044" s="19">
        <f>SUMIFS(Sensitivities!$E$8:$E$1023,Sensitivities!$D$8:$D$1023,Delta_GIRR!$D$24,Sensitivities!$C$8:$C$1023,Delta_GIRR!G2044)</f>
        <v>0</v>
      </c>
      <c r="E2044" s="19"/>
      <c r="F2044" s="19"/>
      <c r="G2044" s="19" t="str">
        <f>C2044 &amp; ".Delta|GIRR|" &amp; C1622 &amp; "|" &amp; C1995</f>
        <v>RA844378540.Delta|GIRR|JPY|15 year</v>
      </c>
    </row>
    <row r="2045" spans="3:7" hidden="1" outlineLevel="1" x14ac:dyDescent="0.25">
      <c r="C2045" s="21" t="s">
        <v>55</v>
      </c>
      <c r="D2045" s="19">
        <f>SUMIFS(Sensitivities!$E$8:$E$1023,Sensitivities!$D$8:$D$1023,Delta_GIRR!$D$24,Sensitivities!$C$8:$C$1023,Delta_GIRR!G2045)</f>
        <v>3.30383045366034E-6</v>
      </c>
      <c r="E2045" s="19"/>
      <c r="F2045" s="19"/>
      <c r="G2045" s="19" t="str">
        <f>C2045 &amp; ".Delta|GIRR|" &amp; C1622 &amp; "|" &amp; C1995</f>
        <v>RA488554347.Delta|GIRR|JPY|15 year</v>
      </c>
    </row>
    <row r="2046" spans="3:7" hidden="1" outlineLevel="1" x14ac:dyDescent="0.25">
      <c r="C2046" s="21" t="s">
        <v>56</v>
      </c>
      <c r="D2046" s="19">
        <f>SUMIFS(Sensitivities!$E$8:$E$1023,Sensitivities!$D$8:$D$1023,Delta_GIRR!$D$24,Sensitivities!$C$8:$C$1023,Delta_GIRR!G2046)</f>
        <v>0</v>
      </c>
      <c r="E2046" s="19"/>
      <c r="F2046" s="19"/>
      <c r="G2046" s="19" t="str">
        <f>C2046 &amp; ".Delta|GIRR|" &amp; C1622 &amp; "|" &amp; C1995</f>
        <v>RA899728209.Delta|GIRR|JPY|15 year</v>
      </c>
    </row>
    <row r="2047" spans="3:7" hidden="1" outlineLevel="1" x14ac:dyDescent="0.25"/>
    <row r="2048" spans="3:7" collapsed="1" x14ac:dyDescent="0.25">
      <c r="C2048" s="19" t="s">
        <v>1136</v>
      </c>
      <c r="D2048" s="102">
        <f>SUM(D2050:D2099)</f>
        <v>0.23226158737088554</v>
      </c>
      <c r="E2048" s="103">
        <f>VLOOKUP(C2048,$G$10:$H$19,2,FALSE)</f>
        <v>7.7781745930520221E-3</v>
      </c>
      <c r="F2048" s="105">
        <f>D2048*E2048</f>
        <v>1.8065711778301543E-3</v>
      </c>
    </row>
    <row r="2049" spans="3:7" hidden="1" outlineLevel="1" x14ac:dyDescent="0.25">
      <c r="C2049" s="3" t="s">
        <v>1138</v>
      </c>
      <c r="D2049" s="3" t="s">
        <v>116</v>
      </c>
      <c r="E2049" s="3" t="s">
        <v>66</v>
      </c>
      <c r="F2049" s="3" t="s">
        <v>68</v>
      </c>
      <c r="G2049" s="3" t="s">
        <v>57</v>
      </c>
    </row>
    <row r="2050" spans="3:7" hidden="1" outlineLevel="1" x14ac:dyDescent="0.25">
      <c r="C2050" s="21" t="s">
        <v>3</v>
      </c>
      <c r="D2050" s="19">
        <f>SUMIFS(Sensitivities!$E$8:$E$1023,Sensitivities!$D$8:$D$1023,Delta_GIRR!$D$24,Sensitivities!$C$8:$C$1023,Delta_GIRR!G2050)</f>
        <v>0</v>
      </c>
      <c r="E2050" s="19"/>
      <c r="F2050" s="19"/>
      <c r="G2050" s="19" t="str">
        <f>C2050 &amp; ".Delta|GIRR|" &amp; C1622 &amp; "|" &amp; C2048</f>
        <v>FRA791220419.Delta|GIRR|JPY|20 year</v>
      </c>
    </row>
    <row r="2051" spans="3:7" hidden="1" outlineLevel="1" x14ac:dyDescent="0.25">
      <c r="C2051" s="21" t="s">
        <v>5</v>
      </c>
      <c r="D2051" s="19">
        <f>SUMIFS(Sensitivities!$E$8:$E$1023,Sensitivities!$D$8:$D$1023,Delta_GIRR!$D$24,Sensitivities!$C$8:$C$1023,Delta_GIRR!G2051)</f>
        <v>0</v>
      </c>
      <c r="E2051" s="19"/>
      <c r="F2051" s="19"/>
      <c r="G2051" s="19" t="str">
        <f>C2051 &amp; ".Delta|GIRR|" &amp; C1622 &amp; "|" &amp; C2048</f>
        <v>FRA983936126.Delta|GIRR|JPY|20 year</v>
      </c>
    </row>
    <row r="2052" spans="3:7" hidden="1" outlineLevel="1" x14ac:dyDescent="0.25">
      <c r="C2052" s="21" t="s">
        <v>6</v>
      </c>
      <c r="D2052" s="19">
        <f>SUMIFS(Sensitivities!$E$8:$E$1023,Sensitivities!$D$8:$D$1023,Delta_GIRR!$D$24,Sensitivities!$C$8:$C$1023,Delta_GIRR!G2052)</f>
        <v>0</v>
      </c>
      <c r="E2052" s="19"/>
      <c r="F2052" s="19"/>
      <c r="G2052" s="19" t="str">
        <f>C2052 &amp; ".Delta|GIRR|" &amp; C1622 &amp; "|" &amp; C2048</f>
        <v>FRA592133890.Delta|GIRR|JPY|20 year</v>
      </c>
    </row>
    <row r="2053" spans="3:7" hidden="1" outlineLevel="1" x14ac:dyDescent="0.25">
      <c r="C2053" s="21" t="s">
        <v>7</v>
      </c>
      <c r="D2053" s="19">
        <f>SUMIFS(Sensitivities!$E$8:$E$1023,Sensitivities!$D$8:$D$1023,Delta_GIRR!$D$24,Sensitivities!$C$8:$C$1023,Delta_GIRR!G2053)</f>
        <v>0</v>
      </c>
      <c r="E2053" s="19"/>
      <c r="F2053" s="19"/>
      <c r="G2053" s="19" t="str">
        <f>C2053 &amp; ".Delta|GIRR|" &amp; C1622 &amp; "|" &amp; C2048</f>
        <v>FRA554616290.Delta|GIRR|JPY|20 year</v>
      </c>
    </row>
    <row r="2054" spans="3:7" hidden="1" outlineLevel="1" x14ac:dyDescent="0.25">
      <c r="C2054" s="21" t="s">
        <v>8</v>
      </c>
      <c r="D2054" s="19">
        <f>SUMIFS(Sensitivities!$E$8:$E$1023,Sensitivities!$D$8:$D$1023,Delta_GIRR!$D$24,Sensitivities!$C$8:$C$1023,Delta_GIRR!G2054)</f>
        <v>0</v>
      </c>
      <c r="E2054" s="19"/>
      <c r="F2054" s="19"/>
      <c r="G2054" s="19" t="str">
        <f>C2054 &amp; ".Delta|GIRR|" &amp; C1622 &amp; "|" &amp; C2048</f>
        <v>FRA822851518.Delta|GIRR|JPY|20 year</v>
      </c>
    </row>
    <row r="2055" spans="3:7" hidden="1" outlineLevel="1" x14ac:dyDescent="0.25">
      <c r="C2055" s="21" t="s">
        <v>1140</v>
      </c>
      <c r="D2055" s="19">
        <f>SUMIFS(Sensitivities!$E$8:$E$1023,Sensitivities!$D$8:$D$1023,Delta_GIRR!$D$24,Sensitivities!$C$8:$C$1023,Delta_GIRR!G2055)</f>
        <v>0</v>
      </c>
      <c r="E2055" s="19"/>
      <c r="F2055" s="19"/>
      <c r="G2055" s="19" t="str">
        <f>C2055 &amp; ".Delta|GIRR|" &amp; C1622 &amp; "|" &amp; C2048</f>
        <v>FRA101797833.Delta|GIRR|JPY|20 year</v>
      </c>
    </row>
    <row r="2056" spans="3:7" hidden="1" outlineLevel="1" x14ac:dyDescent="0.25">
      <c r="C2056" s="21" t="s">
        <v>9</v>
      </c>
      <c r="D2056" s="19">
        <f>SUMIFS(Sensitivities!$E$8:$E$1023,Sensitivities!$D$8:$D$1023,Delta_GIRR!$D$24,Sensitivities!$C$8:$C$1023,Delta_GIRR!G2056)</f>
        <v>0</v>
      </c>
      <c r="E2056" s="19"/>
      <c r="F2056" s="19"/>
      <c r="G2056" s="19" t="str">
        <f>C2056 &amp; ".Delta|GIRR|" &amp; C1622 &amp; "|" &amp; C2048</f>
        <v>IRS190841856.Delta|GIRR|JPY|20 year</v>
      </c>
    </row>
    <row r="2057" spans="3:7" hidden="1" outlineLevel="1" x14ac:dyDescent="0.25">
      <c r="C2057" s="21" t="s">
        <v>11</v>
      </c>
      <c r="D2057" s="19">
        <f>SUMIFS(Sensitivities!$E$8:$E$1023,Sensitivities!$D$8:$D$1023,Delta_GIRR!$D$24,Sensitivities!$C$8:$C$1023,Delta_GIRR!G2057)</f>
        <v>0</v>
      </c>
      <c r="E2057" s="19"/>
      <c r="F2057" s="19"/>
      <c r="G2057" s="19" t="str">
        <f>C2057 &amp; ".Delta|GIRR|" &amp; C1622 &amp; "|" &amp; C2048</f>
        <v>IRS399330126.Delta|GIRR|JPY|20 year</v>
      </c>
    </row>
    <row r="2058" spans="3:7" hidden="1" outlineLevel="1" x14ac:dyDescent="0.25">
      <c r="C2058" s="21" t="s">
        <v>12</v>
      </c>
      <c r="D2058" s="19">
        <f>SUMIFS(Sensitivities!$E$8:$E$1023,Sensitivities!$D$8:$D$1023,Delta_GIRR!$D$24,Sensitivities!$C$8:$C$1023,Delta_GIRR!G2058)</f>
        <v>0</v>
      </c>
      <c r="E2058" s="19"/>
      <c r="F2058" s="19"/>
      <c r="G2058" s="19" t="str">
        <f>C2058 &amp; ".Delta|GIRR|" &amp; C1622 &amp; "|" &amp; C2048</f>
        <v>IRS233250637.Delta|GIRR|JPY|20 year</v>
      </c>
    </row>
    <row r="2059" spans="3:7" hidden="1" outlineLevel="1" x14ac:dyDescent="0.25">
      <c r="C2059" s="21" t="s">
        <v>13</v>
      </c>
      <c r="D2059" s="19">
        <f>SUMIFS(Sensitivities!$E$8:$E$1023,Sensitivities!$D$8:$D$1023,Delta_GIRR!$D$24,Sensitivities!$C$8:$C$1023,Delta_GIRR!G2059)</f>
        <v>0</v>
      </c>
      <c r="E2059" s="19"/>
      <c r="F2059" s="19"/>
      <c r="G2059" s="19" t="str">
        <f>C2059 &amp; ".Delta|GIRR|" &amp; C1622 &amp; "|" &amp; C2048</f>
        <v>CS768096133.Delta|GIRR|JPY|20 year</v>
      </c>
    </row>
    <row r="2060" spans="3:7" hidden="1" outlineLevel="1" x14ac:dyDescent="0.25">
      <c r="C2060" s="21" t="s">
        <v>15</v>
      </c>
      <c r="D2060" s="19">
        <f>SUMIFS(Sensitivities!$E$8:$E$1023,Sensitivities!$D$8:$D$1023,Delta_GIRR!$D$24,Sensitivities!$C$8:$C$1023,Delta_GIRR!G2060)</f>
        <v>0</v>
      </c>
      <c r="E2060" s="19"/>
      <c r="F2060" s="19"/>
      <c r="G2060" s="19" t="str">
        <f>C2060 &amp; ".Delta|GIRR|" &amp; C1622 &amp; "|" &amp; C2048</f>
        <v>CS561670611.Delta|GIRR|JPY|20 year</v>
      </c>
    </row>
    <row r="2061" spans="3:7" hidden="1" outlineLevel="1" x14ac:dyDescent="0.25">
      <c r="C2061" s="21" t="s">
        <v>16</v>
      </c>
      <c r="D2061" s="19">
        <f>SUMIFS(Sensitivities!$E$8:$E$1023,Sensitivities!$D$8:$D$1023,Delta_GIRR!$D$24,Sensitivities!$C$8:$C$1023,Delta_GIRR!G2061)</f>
        <v>0</v>
      </c>
      <c r="E2061" s="19"/>
      <c r="F2061" s="19"/>
      <c r="G2061" s="19" t="str">
        <f>C2061 &amp; ".Delta|GIRR|" &amp; C1622 &amp; "|" &amp; C2048</f>
        <v>CS931854092.Delta|GIRR|JPY|20 year</v>
      </c>
    </row>
    <row r="2062" spans="3:7" hidden="1" outlineLevel="1" x14ac:dyDescent="0.25">
      <c r="C2062" s="21" t="s">
        <v>17</v>
      </c>
      <c r="D2062" s="19">
        <f>SUMIFS(Sensitivities!$E$8:$E$1023,Sensitivities!$D$8:$D$1023,Delta_GIRR!$D$24,Sensitivities!$C$8:$C$1023,Delta_GIRR!G2062)</f>
        <v>0</v>
      </c>
      <c r="E2062" s="19"/>
      <c r="F2062" s="19"/>
      <c r="G2062" s="19" t="str">
        <f>C2062 &amp; ".Delta|GIRR|" &amp; C1622 &amp; "|" &amp; C2048</f>
        <v>IRS307262619.Delta|GIRR|JPY|20 year</v>
      </c>
    </row>
    <row r="2063" spans="3:7" hidden="1" outlineLevel="1" x14ac:dyDescent="0.25">
      <c r="C2063" s="21" t="s">
        <v>18</v>
      </c>
      <c r="D2063" s="19">
        <f>SUMIFS(Sensitivities!$E$8:$E$1023,Sensitivities!$D$8:$D$1023,Delta_GIRR!$D$24,Sensitivities!$C$8:$C$1023,Delta_GIRR!G2063)</f>
        <v>0</v>
      </c>
      <c r="E2063" s="19"/>
      <c r="F2063" s="19"/>
      <c r="G2063" s="19" t="str">
        <f>C2063 &amp; ".Delta|GIRR|" &amp; C1622 &amp; "|" &amp; C2048</f>
        <v>IRS686490893.Delta|GIRR|JPY|20 year</v>
      </c>
    </row>
    <row r="2064" spans="3:7" hidden="1" outlineLevel="1" x14ac:dyDescent="0.25">
      <c r="C2064" s="21" t="s">
        <v>19</v>
      </c>
      <c r="D2064" s="19">
        <f>SUMIFS(Sensitivities!$E$8:$E$1023,Sensitivities!$D$8:$D$1023,Delta_GIRR!$D$24,Sensitivities!$C$8:$C$1023,Delta_GIRR!G2064)</f>
        <v>0</v>
      </c>
      <c r="E2064" s="19"/>
      <c r="F2064" s="19"/>
      <c r="G2064" s="19" t="str">
        <f>C2064 &amp; ".Delta|GIRR|" &amp; C1622 &amp; "|" &amp; C2048</f>
        <v>IRS682313805.Delta|GIRR|JPY|20 year</v>
      </c>
    </row>
    <row r="2065" spans="3:7" hidden="1" outlineLevel="1" x14ac:dyDescent="0.25">
      <c r="C2065" s="21" t="s">
        <v>20</v>
      </c>
      <c r="D2065" s="19">
        <f>SUMIFS(Sensitivities!$E$8:$E$1023,Sensitivities!$D$8:$D$1023,Delta_GIRR!$D$24,Sensitivities!$C$8:$C$1023,Delta_GIRR!G2065)</f>
        <v>0</v>
      </c>
      <c r="E2065" s="19"/>
      <c r="F2065" s="19"/>
      <c r="G2065" s="19" t="str">
        <f>C2065 &amp; ".Delta|GIRR|" &amp; C1622 &amp; "|" &amp; C2048</f>
        <v>IRS545554400.Delta|GIRR|JPY|20 year</v>
      </c>
    </row>
    <row r="2066" spans="3:7" hidden="1" outlineLevel="1" x14ac:dyDescent="0.25">
      <c r="C2066" s="21" t="s">
        <v>21</v>
      </c>
      <c r="D2066" s="19">
        <f>SUMIFS(Sensitivities!$E$8:$E$1023,Sensitivities!$D$8:$D$1023,Delta_GIRR!$D$24,Sensitivities!$C$8:$C$1023,Delta_GIRR!G2066)</f>
        <v>0</v>
      </c>
      <c r="E2066" s="19"/>
      <c r="F2066" s="19"/>
      <c r="G2066" s="19" t="str">
        <f>C2066 &amp; ".Delta|GIRR|" &amp; C1622 &amp; "|" &amp; C2048</f>
        <v>CS821810096.Delta|GIRR|JPY|20 year</v>
      </c>
    </row>
    <row r="2067" spans="3:7" hidden="1" outlineLevel="1" x14ac:dyDescent="0.25">
      <c r="C2067" s="21" t="s">
        <v>22</v>
      </c>
      <c r="D2067" s="19">
        <f>SUMIFS(Sensitivities!$E$8:$E$1023,Sensitivities!$D$8:$D$1023,Delta_GIRR!$D$24,Sensitivities!$C$8:$C$1023,Delta_GIRR!G2067)</f>
        <v>0</v>
      </c>
      <c r="E2067" s="19"/>
      <c r="F2067" s="19"/>
      <c r="G2067" s="19" t="str">
        <f>C2067 &amp; ".Delta|GIRR|" &amp; C1622 &amp; "|" &amp; C2048</f>
        <v>CF832287444.Delta|GIRR|JPY|20 year</v>
      </c>
    </row>
    <row r="2068" spans="3:7" hidden="1" outlineLevel="1" x14ac:dyDescent="0.25">
      <c r="C2068" s="21" t="s">
        <v>1141</v>
      </c>
      <c r="D2068" s="19">
        <f>SUMIFS(Sensitivities!$E$8:$E$1023,Sensitivities!$D$8:$D$1023,Delta_GIRR!$D$24,Sensitivities!$C$8:$C$1023,Delta_GIRR!G2068)</f>
        <v>0</v>
      </c>
      <c r="E2068" s="19"/>
      <c r="F2068" s="19"/>
      <c r="G2068" s="19" t="str">
        <f>C2068 &amp; ".Delta|GIRR|" &amp; C1622 &amp; "|" &amp; C2048</f>
        <v>CF505971413.Delta|GIRR|JPY|20 year</v>
      </c>
    </row>
    <row r="2069" spans="3:7" hidden="1" outlineLevel="1" x14ac:dyDescent="0.25">
      <c r="C2069" s="21" t="s">
        <v>24</v>
      </c>
      <c r="D2069" s="19">
        <f>SUMIFS(Sensitivities!$E$8:$E$1023,Sensitivities!$D$8:$D$1023,Delta_GIRR!$D$24,Sensitivities!$C$8:$C$1023,Delta_GIRR!G2069)</f>
        <v>0</v>
      </c>
      <c r="E2069" s="19"/>
      <c r="F2069" s="19"/>
      <c r="G2069" s="19" t="str">
        <f>C2069 &amp; ".Delta|GIRR|" &amp; C1622 &amp; "|" &amp; C2048</f>
        <v>CF670766805.Delta|GIRR|JPY|20 year</v>
      </c>
    </row>
    <row r="2070" spans="3:7" hidden="1" outlineLevel="1" x14ac:dyDescent="0.25">
      <c r="C2070" s="21" t="s">
        <v>25</v>
      </c>
      <c r="D2070" s="19">
        <f>SUMIFS(Sensitivities!$E$8:$E$1023,Sensitivities!$D$8:$D$1023,Delta_GIRR!$D$24,Sensitivities!$C$8:$C$1023,Delta_GIRR!G2070)</f>
        <v>0</v>
      </c>
      <c r="E2070" s="19"/>
      <c r="F2070" s="19"/>
      <c r="G2070" s="19" t="str">
        <f>C2070 &amp; ".Delta|GIRR|" &amp; C1622 &amp; "|" &amp; C2048</f>
        <v>CF558972956.Delta|GIRR|JPY|20 year</v>
      </c>
    </row>
    <row r="2071" spans="3:7" hidden="1" outlineLevel="1" x14ac:dyDescent="0.25">
      <c r="C2071" s="21" t="s">
        <v>26</v>
      </c>
      <c r="D2071" s="19">
        <f>SUMIFS(Sensitivities!$E$8:$E$1023,Sensitivities!$D$8:$D$1023,Delta_GIRR!$D$24,Sensitivities!$C$8:$C$1023,Delta_GIRR!G2071)</f>
        <v>0</v>
      </c>
      <c r="E2071" s="19"/>
      <c r="F2071" s="19"/>
      <c r="G2071" s="19" t="str">
        <f>C2071 &amp; ".Delta|GIRR|" &amp; C1622 &amp; "|" &amp; C2048</f>
        <v>CF994071627.Delta|GIRR|JPY|20 year</v>
      </c>
    </row>
    <row r="2072" spans="3:7" hidden="1" outlineLevel="1" x14ac:dyDescent="0.25">
      <c r="C2072" s="21" t="s">
        <v>27</v>
      </c>
      <c r="D2072" s="19">
        <f>SUMIFS(Sensitivities!$E$8:$E$1023,Sensitivities!$D$8:$D$1023,Delta_GIRR!$D$24,Sensitivities!$C$8:$C$1023,Delta_GIRR!G2072)</f>
        <v>0</v>
      </c>
      <c r="E2072" s="19"/>
      <c r="F2072" s="19"/>
      <c r="G2072" s="19" t="str">
        <f>C2072 &amp; ".Delta|GIRR|" &amp; C1622 &amp; "|" &amp; C2048</f>
        <v>CF546911893.Delta|GIRR|JPY|20 year</v>
      </c>
    </row>
    <row r="2073" spans="3:7" hidden="1" outlineLevel="1" x14ac:dyDescent="0.25">
      <c r="C2073" s="21" t="s">
        <v>28</v>
      </c>
      <c r="D2073" s="19">
        <f>SUMIFS(Sensitivities!$E$8:$E$1023,Sensitivities!$D$8:$D$1023,Delta_GIRR!$D$24,Sensitivities!$C$8:$C$1023,Delta_GIRR!G2073)</f>
        <v>0</v>
      </c>
      <c r="E2073" s="19"/>
      <c r="F2073" s="19"/>
      <c r="G2073" s="19" t="str">
        <f>C2073 &amp; ".Delta|GIRR|" &amp; C1622 &amp; "|" &amp; C2048</f>
        <v>CF798421943.Delta|GIRR|JPY|20 year</v>
      </c>
    </row>
    <row r="2074" spans="3:7" hidden="1" outlineLevel="1" x14ac:dyDescent="0.25">
      <c r="C2074" s="21" t="s">
        <v>29</v>
      </c>
      <c r="D2074" s="19">
        <f>SUMIFS(Sensitivities!$E$8:$E$1023,Sensitivities!$D$8:$D$1023,Delta_GIRR!$D$24,Sensitivities!$C$8:$C$1023,Delta_GIRR!G2074)</f>
        <v>0</v>
      </c>
      <c r="E2074" s="19"/>
      <c r="F2074" s="19"/>
      <c r="G2074" s="19" t="str">
        <f>C2074 &amp; ".Delta|GIRR|" &amp; C1622 &amp; "|" &amp; C2048</f>
        <v>SWN651253389.Delta|GIRR|JPY|20 year</v>
      </c>
    </row>
    <row r="2075" spans="3:7" hidden="1" outlineLevel="1" x14ac:dyDescent="0.25">
      <c r="C2075" s="21" t="s">
        <v>31</v>
      </c>
      <c r="D2075" s="19">
        <f>SUMIFS(Sensitivities!$E$8:$E$1023,Sensitivities!$D$8:$D$1023,Delta_GIRR!$D$24,Sensitivities!$C$8:$C$1023,Delta_GIRR!G2075)</f>
        <v>0</v>
      </c>
      <c r="E2075" s="19"/>
      <c r="F2075" s="19"/>
      <c r="G2075" s="19" t="str">
        <f>C2075 &amp; ".Delta|GIRR|" &amp; C1622 &amp; "|" &amp; C2048</f>
        <v>FXF690057364.Delta|GIRR|JPY|20 year</v>
      </c>
    </row>
    <row r="2076" spans="3:7" hidden="1" outlineLevel="1" x14ac:dyDescent="0.25">
      <c r="C2076" s="21" t="s">
        <v>1142</v>
      </c>
      <c r="D2076" s="19">
        <f>SUMIFS(Sensitivities!$E$8:$E$1023,Sensitivities!$D$8:$D$1023,Delta_GIRR!$D$24,Sensitivities!$C$8:$C$1023,Delta_GIRR!G2076)</f>
        <v>0</v>
      </c>
      <c r="E2076" s="19"/>
      <c r="F2076" s="19"/>
      <c r="G2076" s="19" t="str">
        <f>C2076 &amp; ".Delta|GIRR|" &amp; C1622 &amp; "|" &amp; C2048</f>
        <v>FXF276314354.Delta|GIRR|JPY|20 year</v>
      </c>
    </row>
    <row r="2077" spans="3:7" hidden="1" outlineLevel="1" x14ac:dyDescent="0.25">
      <c r="C2077" s="21" t="s">
        <v>33</v>
      </c>
      <c r="D2077" s="19">
        <f>SUMIFS(Sensitivities!$E$8:$E$1023,Sensitivities!$D$8:$D$1023,Delta_GIRR!$D$24,Sensitivities!$C$8:$C$1023,Delta_GIRR!G2077)</f>
        <v>0</v>
      </c>
      <c r="E2077" s="19"/>
      <c r="F2077" s="19"/>
      <c r="G2077" s="19" t="str">
        <f>C2077 &amp; ".Delta|GIRR|" &amp; C1622 &amp; "|" &amp; C2048</f>
        <v>FXF811380623.Delta|GIRR|JPY|20 year</v>
      </c>
    </row>
    <row r="2078" spans="3:7" hidden="1" outlineLevel="1" x14ac:dyDescent="0.25">
      <c r="C2078" s="21" t="s">
        <v>34</v>
      </c>
      <c r="D2078" s="19">
        <f>SUMIFS(Sensitivities!$E$8:$E$1023,Sensitivities!$D$8:$D$1023,Delta_GIRR!$D$24,Sensitivities!$C$8:$C$1023,Delta_GIRR!G2078)</f>
        <v>0</v>
      </c>
      <c r="E2078" s="19"/>
      <c r="F2078" s="19"/>
      <c r="G2078" s="19" t="str">
        <f>C2078 &amp; ".Delta|GIRR|" &amp; C1622 &amp; "|" &amp; C2048</f>
        <v>FXF313102980.Delta|GIRR|JPY|20 year</v>
      </c>
    </row>
    <row r="2079" spans="3:7" hidden="1" outlineLevel="1" x14ac:dyDescent="0.25">
      <c r="C2079" s="21" t="s">
        <v>35</v>
      </c>
      <c r="D2079" s="19">
        <f>SUMIFS(Sensitivities!$E$8:$E$1023,Sensitivities!$D$8:$D$1023,Delta_GIRR!$D$24,Sensitivities!$C$8:$C$1023,Delta_GIRR!G2079)</f>
        <v>0</v>
      </c>
      <c r="E2079" s="19"/>
      <c r="F2079" s="19"/>
      <c r="G2079" s="19" t="str">
        <f>C2079 &amp; ".Delta|GIRR|" &amp; C1622 &amp; "|" &amp; C2048</f>
        <v>FXF168255439.Delta|GIRR|JPY|20 year</v>
      </c>
    </row>
    <row r="2080" spans="3:7" hidden="1" outlineLevel="1" x14ac:dyDescent="0.25">
      <c r="C2080" s="21" t="s">
        <v>36</v>
      </c>
      <c r="D2080" s="19">
        <f>SUMIFS(Sensitivities!$E$8:$E$1023,Sensitivities!$D$8:$D$1023,Delta_GIRR!$D$24,Sensitivities!$C$8:$C$1023,Delta_GIRR!G2080)</f>
        <v>0</v>
      </c>
      <c r="E2080" s="19"/>
      <c r="F2080" s="19"/>
      <c r="G2080" s="19" t="str">
        <f>C2080 &amp; ".Delta|GIRR|" &amp; C1622 &amp; "|" &amp; C2048</f>
        <v>FXF177155290.Delta|GIRR|JPY|20 year</v>
      </c>
    </row>
    <row r="2081" spans="3:7" hidden="1" outlineLevel="1" x14ac:dyDescent="0.25">
      <c r="C2081" s="21" t="s">
        <v>37</v>
      </c>
      <c r="D2081" s="19">
        <f>SUMIFS(Sensitivities!$E$8:$E$1023,Sensitivities!$D$8:$D$1023,Delta_GIRR!$D$24,Sensitivities!$C$8:$C$1023,Delta_GIRR!G2081)</f>
        <v>0</v>
      </c>
      <c r="E2081" s="19"/>
      <c r="F2081" s="19"/>
      <c r="G2081" s="19" t="str">
        <f>C2081 &amp; ".Delta|GIRR|" &amp; C1622 &amp; "|" &amp; C2048</f>
        <v>FXF598460264.Delta|GIRR|JPY|20 year</v>
      </c>
    </row>
    <row r="2082" spans="3:7" hidden="1" outlineLevel="1" x14ac:dyDescent="0.25">
      <c r="C2082" s="21" t="s">
        <v>38</v>
      </c>
      <c r="D2082" s="19">
        <f>SUMIFS(Sensitivities!$E$8:$E$1023,Sensitivities!$D$8:$D$1023,Delta_GIRR!$D$24,Sensitivities!$C$8:$C$1023,Delta_GIRR!G2082)</f>
        <v>0</v>
      </c>
      <c r="E2082" s="19"/>
      <c r="F2082" s="19"/>
      <c r="G2082" s="19" t="str">
        <f>C2082 &amp; ".Delta|GIRR|" &amp; C1622 &amp; "|" &amp; C2048</f>
        <v>FXO271821100.Delta|GIRR|JPY|20 year</v>
      </c>
    </row>
    <row r="2083" spans="3:7" hidden="1" outlineLevel="1" x14ac:dyDescent="0.25">
      <c r="C2083" s="21" t="s">
        <v>40</v>
      </c>
      <c r="D2083" s="19">
        <f>SUMIFS(Sensitivities!$E$8:$E$1023,Sensitivities!$D$8:$D$1023,Delta_GIRR!$D$24,Sensitivities!$C$8:$C$1023,Delta_GIRR!G2083)</f>
        <v>0</v>
      </c>
      <c r="E2083" s="19"/>
      <c r="F2083" s="19"/>
      <c r="G2083" s="19" t="str">
        <f>C2083 &amp; ".Delta|GIRR|" &amp; C1622 &amp; "|" &amp; C2048</f>
        <v>FXO136170122.Delta|GIRR|JPY|20 year</v>
      </c>
    </row>
    <row r="2084" spans="3:7" hidden="1" outlineLevel="1" x14ac:dyDescent="0.25">
      <c r="C2084" s="21" t="s">
        <v>1139</v>
      </c>
      <c r="D2084" s="19">
        <f>SUMIFS(Sensitivities!$E$8:$E$1023,Sensitivities!$D$8:$D$1023,Delta_GIRR!$D$24,Sensitivities!$C$8:$C$1023,Delta_GIRR!G2084)</f>
        <v>0</v>
      </c>
      <c r="E2084" s="19"/>
      <c r="F2084" s="19"/>
      <c r="G2084" s="19" t="str">
        <f>C2084 &amp; ".Delta|GIRR|" &amp; C1622 &amp; "|" &amp; C2048</f>
        <v>FXO623149061.Delta|GIRR|JPY|20 year</v>
      </c>
    </row>
    <row r="2085" spans="3:7" hidden="1" outlineLevel="1" x14ac:dyDescent="0.25">
      <c r="C2085" s="21" t="s">
        <v>41</v>
      </c>
      <c r="D2085" s="19">
        <f>SUMIFS(Sensitivities!$E$8:$E$1023,Sensitivities!$D$8:$D$1023,Delta_GIRR!$D$24,Sensitivities!$C$8:$C$1023,Delta_GIRR!G2085)</f>
        <v>0</v>
      </c>
      <c r="E2085" s="19"/>
      <c r="F2085" s="19"/>
      <c r="G2085" s="19" t="str">
        <f>C2085 &amp; ".Delta|GIRR|" &amp; C1622 &amp; "|" &amp; C2048</f>
        <v>FXO676548755.Delta|GIRR|JPY|20 year</v>
      </c>
    </row>
    <row r="2086" spans="3:7" hidden="1" outlineLevel="1" x14ac:dyDescent="0.25">
      <c r="C2086" s="21" t="s">
        <v>42</v>
      </c>
      <c r="D2086" s="19">
        <f>SUMIFS(Sensitivities!$E$8:$E$1023,Sensitivities!$D$8:$D$1023,Delta_GIRR!$D$24,Sensitivities!$C$8:$C$1023,Delta_GIRR!G2086)</f>
        <v>0</v>
      </c>
      <c r="E2086" s="19"/>
      <c r="F2086" s="19"/>
      <c r="G2086" s="19" t="str">
        <f>C2086 &amp; ".Delta|GIRR|" &amp; C1622 &amp; "|" &amp; C2048</f>
        <v>FXO403688438.Delta|GIRR|JPY|20 year</v>
      </c>
    </row>
    <row r="2087" spans="3:7" hidden="1" outlineLevel="1" x14ac:dyDescent="0.25">
      <c r="C2087" s="21" t="s">
        <v>43</v>
      </c>
      <c r="D2087" s="19">
        <f>SUMIFS(Sensitivities!$E$8:$E$1023,Sensitivities!$D$8:$D$1023,Delta_GIRR!$D$24,Sensitivities!$C$8:$C$1023,Delta_GIRR!G2087)</f>
        <v>0</v>
      </c>
      <c r="E2087" s="19"/>
      <c r="F2087" s="19"/>
      <c r="G2087" s="19" t="str">
        <f>C2087 &amp; ".Delta|GIRR|" &amp; C1622 &amp; "|" &amp; C2048</f>
        <v>FXO302436425.Delta|GIRR|JPY|20 year</v>
      </c>
    </row>
    <row r="2088" spans="3:7" hidden="1" outlineLevel="1" x14ac:dyDescent="0.25">
      <c r="C2088" s="21" t="s">
        <v>44</v>
      </c>
      <c r="D2088" s="19">
        <f>SUMIFS(Sensitivities!$E$8:$E$1023,Sensitivities!$D$8:$D$1023,Delta_GIRR!$D$24,Sensitivities!$C$8:$C$1023,Delta_GIRR!G2088)</f>
        <v>0</v>
      </c>
      <c r="E2088" s="19"/>
      <c r="F2088" s="19"/>
      <c r="G2088" s="19" t="str">
        <f>C2088 &amp; ".Delta|GIRR|" &amp; C1622 &amp; "|" &amp; C2048</f>
        <v>FXO920656386.Delta|GIRR|JPY|20 year</v>
      </c>
    </row>
    <row r="2089" spans="3:7" hidden="1" outlineLevel="1" x14ac:dyDescent="0.25">
      <c r="C2089" s="21" t="s">
        <v>45</v>
      </c>
      <c r="D2089" s="19">
        <f>SUMIFS(Sensitivities!$E$8:$E$1023,Sensitivities!$D$8:$D$1023,Delta_GIRR!$D$24,Sensitivities!$C$8:$C$1023,Delta_GIRR!G2089)</f>
        <v>0</v>
      </c>
      <c r="E2089" s="19"/>
      <c r="F2089" s="19"/>
      <c r="G2089" s="19" t="str">
        <f>C2089 &amp; ".Delta|GIRR|" &amp; C1622 &amp; "|" &amp; C2048</f>
        <v>FXO931276392.Delta|GIRR|JPY|20 year</v>
      </c>
    </row>
    <row r="2090" spans="3:7" hidden="1" outlineLevel="1" x14ac:dyDescent="0.25">
      <c r="C2090" s="21" t="s">
        <v>46</v>
      </c>
      <c r="D2090" s="19">
        <f>SUMIFS(Sensitivities!$E$8:$E$1023,Sensitivities!$D$8:$D$1023,Delta_GIRR!$D$24,Sensitivities!$C$8:$C$1023,Delta_GIRR!G2090)</f>
        <v>1.86278157343622E-6</v>
      </c>
      <c r="E2090" s="19"/>
      <c r="F2090" s="19"/>
      <c r="G2090" s="19" t="str">
        <f>C2090 &amp; ".Delta|GIRR|" &amp; C1622 &amp; "|" &amp; C2048</f>
        <v>PRDC295207601.Delta|GIRR|JPY|20 year</v>
      </c>
    </row>
    <row r="2091" spans="3:7" hidden="1" outlineLevel="1" x14ac:dyDescent="0.25">
      <c r="C2091" s="21" t="s">
        <v>48</v>
      </c>
      <c r="D2091" s="19">
        <f>SUMIFS(Sensitivities!$E$8:$E$1023,Sensitivities!$D$8:$D$1023,Delta_GIRR!$D$24,Sensitivities!$C$8:$C$1023,Delta_GIRR!G2091)</f>
        <v>-1.57856848090887E-3</v>
      </c>
      <c r="E2091" s="19"/>
      <c r="F2091" s="19"/>
      <c r="G2091" s="19" t="str">
        <f>C2091 &amp; ".Delta|GIRR|" &amp; C1622 &amp; "|" &amp; C2048</f>
        <v>PRDC172891670.Delta|GIRR|JPY|20 year</v>
      </c>
    </row>
    <row r="2092" spans="3:7" hidden="1" outlineLevel="1" x14ac:dyDescent="0.25">
      <c r="C2092" s="21" t="s">
        <v>49</v>
      </c>
      <c r="D2092" s="19">
        <f>SUMIFS(Sensitivities!$E$8:$E$1023,Sensitivities!$D$8:$D$1023,Delta_GIRR!$D$24,Sensitivities!$C$8:$C$1023,Delta_GIRR!G2092)</f>
        <v>0</v>
      </c>
      <c r="E2092" s="19"/>
      <c r="F2092" s="19"/>
      <c r="G2092" s="19" t="str">
        <f>C2092 &amp; ".Delta|GIRR|" &amp; C1622 &amp; "|" &amp; C2048</f>
        <v>PRDC666969162.Delta|GIRR|JPY|20 year</v>
      </c>
    </row>
    <row r="2093" spans="3:7" hidden="1" outlineLevel="1" x14ac:dyDescent="0.25">
      <c r="C2093" s="21" t="s">
        <v>50</v>
      </c>
      <c r="D2093" s="19">
        <f>SUMIFS(Sensitivities!$E$8:$E$1023,Sensitivities!$D$8:$D$1023,Delta_GIRR!$D$24,Sensitivities!$C$8:$C$1023,Delta_GIRR!G2093)</f>
        <v>0.23431321606040001</v>
      </c>
      <c r="E2093" s="19"/>
      <c r="F2093" s="19"/>
      <c r="G2093" s="19" t="str">
        <f>C2093 &amp; ".Delta|GIRR|" &amp; C1622 &amp; "|" &amp; C2048</f>
        <v>PRDC591610726.Delta|GIRR|JPY|20 year</v>
      </c>
    </row>
    <row r="2094" spans="3:7" hidden="1" outlineLevel="1" x14ac:dyDescent="0.25">
      <c r="C2094" s="21" t="s">
        <v>51</v>
      </c>
      <c r="D2094" s="19">
        <f>SUMIFS(Sensitivities!$E$8:$E$1023,Sensitivities!$D$8:$D$1023,Delta_GIRR!$D$24,Sensitivities!$C$8:$C$1023,Delta_GIRR!G2094)</f>
        <v>-4.6237655624281599E-4</v>
      </c>
      <c r="E2094" s="19"/>
      <c r="F2094" s="19"/>
      <c r="G2094" s="19" t="str">
        <f>C2094 &amp; ".Delta|GIRR|" &amp; C1622 &amp; "|" &amp; C2048</f>
        <v>PRDC213021841.Delta|GIRR|JPY|20 year</v>
      </c>
    </row>
    <row r="2095" spans="3:7" hidden="1" outlineLevel="1" x14ac:dyDescent="0.25">
      <c r="C2095" s="21" t="s">
        <v>52</v>
      </c>
      <c r="D2095" s="19">
        <f>SUMIFS(Sensitivities!$E$8:$E$1023,Sensitivities!$D$8:$D$1023,Delta_GIRR!$D$24,Sensitivities!$C$8:$C$1023,Delta_GIRR!G2095)</f>
        <v>0</v>
      </c>
      <c r="E2095" s="19"/>
      <c r="F2095" s="19"/>
      <c r="G2095" s="19" t="str">
        <f>C2095 &amp; ".Delta|GIRR|" &amp; C1622 &amp; "|" &amp; C2048</f>
        <v>RA211261264.Delta|GIRR|JPY|20 year</v>
      </c>
    </row>
    <row r="2096" spans="3:7" hidden="1" outlineLevel="1" x14ac:dyDescent="0.25">
      <c r="C2096" s="21" t="s">
        <v>54</v>
      </c>
      <c r="D2096" s="19">
        <f>SUMIFS(Sensitivities!$E$8:$E$1023,Sensitivities!$D$8:$D$1023,Delta_GIRR!$D$24,Sensitivities!$C$8:$C$1023,Delta_GIRR!G2096)</f>
        <v>-1.13918304123217E-5</v>
      </c>
      <c r="E2096" s="19"/>
      <c r="F2096" s="19"/>
      <c r="G2096" s="19" t="str">
        <f>C2096 &amp; ".Delta|GIRR|" &amp; C1622 &amp; "|" &amp; C2048</f>
        <v>RA511169792.Delta|GIRR|JPY|20 year</v>
      </c>
    </row>
    <row r="2097" spans="3:7" hidden="1" outlineLevel="1" x14ac:dyDescent="0.25">
      <c r="C2097" s="21" t="s">
        <v>1143</v>
      </c>
      <c r="D2097" s="19">
        <f>SUMIFS(Sensitivities!$E$8:$E$1023,Sensitivities!$D$8:$D$1023,Delta_GIRR!$D$24,Sensitivities!$C$8:$C$1023,Delta_GIRR!G2097)</f>
        <v>0</v>
      </c>
      <c r="E2097" s="19"/>
      <c r="F2097" s="19"/>
      <c r="G2097" s="19" t="str">
        <f>C2097 &amp; ".Delta|GIRR|" &amp; C1622 &amp; "|" &amp; C2048</f>
        <v>RA844378540.Delta|GIRR|JPY|20 year</v>
      </c>
    </row>
    <row r="2098" spans="3:7" hidden="1" outlineLevel="1" x14ac:dyDescent="0.25">
      <c r="C2098" s="21" t="s">
        <v>55</v>
      </c>
      <c r="D2098" s="19">
        <f>SUMIFS(Sensitivities!$E$8:$E$1023,Sensitivities!$D$8:$D$1023,Delta_GIRR!$D$24,Sensitivities!$C$8:$C$1023,Delta_GIRR!G2098)</f>
        <v>-1.1546035239007301E-6</v>
      </c>
      <c r="E2098" s="19"/>
      <c r="F2098" s="19"/>
      <c r="G2098" s="19" t="str">
        <f>C2098 &amp; ".Delta|GIRR|" &amp; C1622 &amp; "|" &amp; C2048</f>
        <v>RA488554347.Delta|GIRR|JPY|20 year</v>
      </c>
    </row>
    <row r="2099" spans="3:7" hidden="1" outlineLevel="1" x14ac:dyDescent="0.25">
      <c r="C2099" s="21" t="s">
        <v>56</v>
      </c>
      <c r="D2099" s="19">
        <f>SUMIFS(Sensitivities!$E$8:$E$1023,Sensitivities!$D$8:$D$1023,Delta_GIRR!$D$24,Sensitivities!$C$8:$C$1023,Delta_GIRR!G2099)</f>
        <v>0</v>
      </c>
      <c r="E2099" s="19"/>
      <c r="F2099" s="19"/>
      <c r="G2099" s="19" t="str">
        <f>C2099 &amp; ".Delta|GIRR|" &amp; C1622 &amp; "|" &amp; C2048</f>
        <v>RA899728209.Delta|GIRR|JPY|20 year</v>
      </c>
    </row>
    <row r="2100" spans="3:7" hidden="1" outlineLevel="1" x14ac:dyDescent="0.25"/>
    <row r="2101" spans="3:7" collapsed="1" x14ac:dyDescent="0.25">
      <c r="C2101" s="19" t="s">
        <v>1137</v>
      </c>
      <c r="D2101" s="102">
        <f>SUM(D2103:D2152)</f>
        <v>0.23226158737088554</v>
      </c>
      <c r="E2101" s="103">
        <f>VLOOKUP(C2101,$G$10:$H$19,2,FALSE)</f>
        <v>7.7781745930520221E-3</v>
      </c>
      <c r="F2101" s="105">
        <f>D2101*E2101</f>
        <v>1.8065711778301543E-3</v>
      </c>
    </row>
    <row r="2102" spans="3:7" hidden="1" outlineLevel="1" x14ac:dyDescent="0.25">
      <c r="C2102" s="3" t="s">
        <v>1138</v>
      </c>
      <c r="D2102" s="3" t="s">
        <v>116</v>
      </c>
      <c r="E2102" s="3" t="s">
        <v>66</v>
      </c>
      <c r="F2102" s="3" t="s">
        <v>68</v>
      </c>
      <c r="G2102" s="3" t="s">
        <v>57</v>
      </c>
    </row>
    <row r="2103" spans="3:7" hidden="1" outlineLevel="1" x14ac:dyDescent="0.25">
      <c r="C2103" s="21" t="s">
        <v>3</v>
      </c>
      <c r="D2103" s="19">
        <f>SUMIFS(Sensitivities!$E$8:$E$1023,Sensitivities!$D$8:$D$1023,Delta_GIRR!$D$24,Sensitivities!$C$8:$C$1023,Delta_GIRR!G2103)</f>
        <v>0</v>
      </c>
      <c r="E2103" s="19"/>
      <c r="F2103" s="19"/>
      <c r="G2103" s="19" t="str">
        <f>C2103 &amp; ".Delta|GIRR|" &amp; C1622 &amp; "|" &amp; C2101</f>
        <v>FRA791220419.Delta|GIRR|JPY|30 year</v>
      </c>
    </row>
    <row r="2104" spans="3:7" hidden="1" outlineLevel="1" x14ac:dyDescent="0.25">
      <c r="C2104" s="21" t="s">
        <v>5</v>
      </c>
      <c r="D2104" s="19">
        <f>SUMIFS(Sensitivities!$E$8:$E$1023,Sensitivities!$D$8:$D$1023,Delta_GIRR!$D$24,Sensitivities!$C$8:$C$1023,Delta_GIRR!G2104)</f>
        <v>0</v>
      </c>
      <c r="E2104" s="19"/>
      <c r="F2104" s="19"/>
      <c r="G2104" s="19" t="str">
        <f>C2104 &amp; ".Delta|GIRR|" &amp; C1622 &amp; "|" &amp; C2101</f>
        <v>FRA983936126.Delta|GIRR|JPY|30 year</v>
      </c>
    </row>
    <row r="2105" spans="3:7" hidden="1" outlineLevel="1" x14ac:dyDescent="0.25">
      <c r="C2105" s="21" t="s">
        <v>6</v>
      </c>
      <c r="D2105" s="19">
        <f>SUMIFS(Sensitivities!$E$8:$E$1023,Sensitivities!$D$8:$D$1023,Delta_GIRR!$D$24,Sensitivities!$C$8:$C$1023,Delta_GIRR!G2105)</f>
        <v>0</v>
      </c>
      <c r="E2105" s="19"/>
      <c r="F2105" s="19"/>
      <c r="G2105" s="19" t="str">
        <f>C2105 &amp; ".Delta|GIRR|" &amp; C1622 &amp; "|" &amp; C2101</f>
        <v>FRA592133890.Delta|GIRR|JPY|30 year</v>
      </c>
    </row>
    <row r="2106" spans="3:7" hidden="1" outlineLevel="1" x14ac:dyDescent="0.25">
      <c r="C2106" s="21" t="s">
        <v>7</v>
      </c>
      <c r="D2106" s="19">
        <f>SUMIFS(Sensitivities!$E$8:$E$1023,Sensitivities!$D$8:$D$1023,Delta_GIRR!$D$24,Sensitivities!$C$8:$C$1023,Delta_GIRR!G2106)</f>
        <v>0</v>
      </c>
      <c r="E2106" s="19"/>
      <c r="F2106" s="19"/>
      <c r="G2106" s="19" t="str">
        <f>C2106 &amp; ".Delta|GIRR|" &amp; C1622 &amp; "|" &amp; C2101</f>
        <v>FRA554616290.Delta|GIRR|JPY|30 year</v>
      </c>
    </row>
    <row r="2107" spans="3:7" hidden="1" outlineLevel="1" x14ac:dyDescent="0.25">
      <c r="C2107" s="21" t="s">
        <v>8</v>
      </c>
      <c r="D2107" s="19">
        <f>SUMIFS(Sensitivities!$E$8:$E$1023,Sensitivities!$D$8:$D$1023,Delta_GIRR!$D$24,Sensitivities!$C$8:$C$1023,Delta_GIRR!G2107)</f>
        <v>0</v>
      </c>
      <c r="E2107" s="19"/>
      <c r="F2107" s="19"/>
      <c r="G2107" s="19" t="str">
        <f>C2107 &amp; ".Delta|GIRR|" &amp; C1622 &amp; "|" &amp; C2101</f>
        <v>FRA822851518.Delta|GIRR|JPY|30 year</v>
      </c>
    </row>
    <row r="2108" spans="3:7" hidden="1" outlineLevel="1" x14ac:dyDescent="0.25">
      <c r="C2108" s="21" t="s">
        <v>1140</v>
      </c>
      <c r="D2108" s="19">
        <f>SUMIFS(Sensitivities!$E$8:$E$1023,Sensitivities!$D$8:$D$1023,Delta_GIRR!$D$24,Sensitivities!$C$8:$C$1023,Delta_GIRR!G2108)</f>
        <v>0</v>
      </c>
      <c r="E2108" s="19"/>
      <c r="F2108" s="19"/>
      <c r="G2108" s="19" t="str">
        <f>C2108 &amp; ".Delta|GIRR|" &amp; C1622 &amp; "|" &amp; C2101</f>
        <v>FRA101797833.Delta|GIRR|JPY|30 year</v>
      </c>
    </row>
    <row r="2109" spans="3:7" hidden="1" outlineLevel="1" x14ac:dyDescent="0.25">
      <c r="C2109" s="21" t="s">
        <v>9</v>
      </c>
      <c r="D2109" s="19">
        <f>SUMIFS(Sensitivities!$E$8:$E$1023,Sensitivities!$D$8:$D$1023,Delta_GIRR!$D$24,Sensitivities!$C$8:$C$1023,Delta_GIRR!G2109)</f>
        <v>0</v>
      </c>
      <c r="E2109" s="19"/>
      <c r="F2109" s="19"/>
      <c r="G2109" s="19" t="str">
        <f>C2109 &amp; ".Delta|GIRR|" &amp; C1622 &amp; "|" &amp; C2101</f>
        <v>IRS190841856.Delta|GIRR|JPY|30 year</v>
      </c>
    </row>
    <row r="2110" spans="3:7" hidden="1" outlineLevel="1" x14ac:dyDescent="0.25">
      <c r="C2110" s="21" t="s">
        <v>11</v>
      </c>
      <c r="D2110" s="19">
        <f>SUMIFS(Sensitivities!$E$8:$E$1023,Sensitivities!$D$8:$D$1023,Delta_GIRR!$D$24,Sensitivities!$C$8:$C$1023,Delta_GIRR!G2110)</f>
        <v>0</v>
      </c>
      <c r="E2110" s="19"/>
      <c r="F2110" s="19"/>
      <c r="G2110" s="19" t="str">
        <f>C2110 &amp; ".Delta|GIRR|" &amp; C1622 &amp; "|" &amp; C2101</f>
        <v>IRS399330126.Delta|GIRR|JPY|30 year</v>
      </c>
    </row>
    <row r="2111" spans="3:7" hidden="1" outlineLevel="1" x14ac:dyDescent="0.25">
      <c r="C2111" s="21" t="s">
        <v>12</v>
      </c>
      <c r="D2111" s="19">
        <f>SUMIFS(Sensitivities!$E$8:$E$1023,Sensitivities!$D$8:$D$1023,Delta_GIRR!$D$24,Sensitivities!$C$8:$C$1023,Delta_GIRR!G2111)</f>
        <v>0</v>
      </c>
      <c r="E2111" s="19"/>
      <c r="F2111" s="19"/>
      <c r="G2111" s="19" t="str">
        <f>C2111 &amp; ".Delta|GIRR|" &amp; C1622 &amp; "|" &amp; C2101</f>
        <v>IRS233250637.Delta|GIRR|JPY|30 year</v>
      </c>
    </row>
    <row r="2112" spans="3:7" hidden="1" outlineLevel="1" x14ac:dyDescent="0.25">
      <c r="C2112" s="21" t="s">
        <v>13</v>
      </c>
      <c r="D2112" s="19">
        <f>SUMIFS(Sensitivities!$E$8:$E$1023,Sensitivities!$D$8:$D$1023,Delta_GIRR!$D$24,Sensitivities!$C$8:$C$1023,Delta_GIRR!G2112)</f>
        <v>0</v>
      </c>
      <c r="E2112" s="19"/>
      <c r="F2112" s="19"/>
      <c r="G2112" s="19" t="str">
        <f>C2112 &amp; ".Delta|GIRR|" &amp; C1622 &amp; "|" &amp; C2101</f>
        <v>CS768096133.Delta|GIRR|JPY|30 year</v>
      </c>
    </row>
    <row r="2113" spans="3:7" hidden="1" outlineLevel="1" x14ac:dyDescent="0.25">
      <c r="C2113" s="21" t="s">
        <v>15</v>
      </c>
      <c r="D2113" s="19">
        <f>SUMIFS(Sensitivities!$E$8:$E$1023,Sensitivities!$D$8:$D$1023,Delta_GIRR!$D$24,Sensitivities!$C$8:$C$1023,Delta_GIRR!G2113)</f>
        <v>0</v>
      </c>
      <c r="E2113" s="19"/>
      <c r="F2113" s="19"/>
      <c r="G2113" s="19" t="str">
        <f>C2113 &amp; ".Delta|GIRR|" &amp; C1622 &amp; "|" &amp; C2101</f>
        <v>CS561670611.Delta|GIRR|JPY|30 year</v>
      </c>
    </row>
    <row r="2114" spans="3:7" hidden="1" outlineLevel="1" x14ac:dyDescent="0.25">
      <c r="C2114" s="21" t="s">
        <v>16</v>
      </c>
      <c r="D2114" s="19">
        <f>SUMIFS(Sensitivities!$E$8:$E$1023,Sensitivities!$D$8:$D$1023,Delta_GIRR!$D$24,Sensitivities!$C$8:$C$1023,Delta_GIRR!G2114)</f>
        <v>0</v>
      </c>
      <c r="E2114" s="19"/>
      <c r="F2114" s="19"/>
      <c r="G2114" s="19" t="str">
        <f>C2114 &amp; ".Delta|GIRR|" &amp; C1622 &amp; "|" &amp; C2101</f>
        <v>CS931854092.Delta|GIRR|JPY|30 year</v>
      </c>
    </row>
    <row r="2115" spans="3:7" hidden="1" outlineLevel="1" x14ac:dyDescent="0.25">
      <c r="C2115" s="21" t="s">
        <v>17</v>
      </c>
      <c r="D2115" s="19">
        <f>SUMIFS(Sensitivities!$E$8:$E$1023,Sensitivities!$D$8:$D$1023,Delta_GIRR!$D$24,Sensitivities!$C$8:$C$1023,Delta_GIRR!G2115)</f>
        <v>0</v>
      </c>
      <c r="E2115" s="19"/>
      <c r="F2115" s="19"/>
      <c r="G2115" s="19" t="str">
        <f>C2115 &amp; ".Delta|GIRR|" &amp; C1622 &amp; "|" &amp; C2101</f>
        <v>IRS307262619.Delta|GIRR|JPY|30 year</v>
      </c>
    </row>
    <row r="2116" spans="3:7" hidden="1" outlineLevel="1" x14ac:dyDescent="0.25">
      <c r="C2116" s="21" t="s">
        <v>18</v>
      </c>
      <c r="D2116" s="19">
        <f>SUMIFS(Sensitivities!$E$8:$E$1023,Sensitivities!$D$8:$D$1023,Delta_GIRR!$D$24,Sensitivities!$C$8:$C$1023,Delta_GIRR!G2116)</f>
        <v>0</v>
      </c>
      <c r="E2116" s="19"/>
      <c r="F2116" s="19"/>
      <c r="G2116" s="19" t="str">
        <f>C2116 &amp; ".Delta|GIRR|" &amp; C1622 &amp; "|" &amp; C2101</f>
        <v>IRS686490893.Delta|GIRR|JPY|30 year</v>
      </c>
    </row>
    <row r="2117" spans="3:7" hidden="1" outlineLevel="1" x14ac:dyDescent="0.25">
      <c r="C2117" s="21" t="s">
        <v>19</v>
      </c>
      <c r="D2117" s="19">
        <f>SUMIFS(Sensitivities!$E$8:$E$1023,Sensitivities!$D$8:$D$1023,Delta_GIRR!$D$24,Sensitivities!$C$8:$C$1023,Delta_GIRR!G2117)</f>
        <v>0</v>
      </c>
      <c r="E2117" s="19"/>
      <c r="F2117" s="19"/>
      <c r="G2117" s="19" t="str">
        <f>C2117 &amp; ".Delta|GIRR|" &amp; C1622 &amp; "|" &amp; C2101</f>
        <v>IRS682313805.Delta|GIRR|JPY|30 year</v>
      </c>
    </row>
    <row r="2118" spans="3:7" hidden="1" outlineLevel="1" x14ac:dyDescent="0.25">
      <c r="C2118" s="21" t="s">
        <v>20</v>
      </c>
      <c r="D2118" s="19">
        <f>SUMIFS(Sensitivities!$E$8:$E$1023,Sensitivities!$D$8:$D$1023,Delta_GIRR!$D$24,Sensitivities!$C$8:$C$1023,Delta_GIRR!G2118)</f>
        <v>0</v>
      </c>
      <c r="E2118" s="19"/>
      <c r="F2118" s="19"/>
      <c r="G2118" s="19" t="str">
        <f>C2118 &amp; ".Delta|GIRR|" &amp; C1622 &amp; "|" &amp; C2101</f>
        <v>IRS545554400.Delta|GIRR|JPY|30 year</v>
      </c>
    </row>
    <row r="2119" spans="3:7" hidden="1" outlineLevel="1" x14ac:dyDescent="0.25">
      <c r="C2119" s="21" t="s">
        <v>21</v>
      </c>
      <c r="D2119" s="19">
        <f>SUMIFS(Sensitivities!$E$8:$E$1023,Sensitivities!$D$8:$D$1023,Delta_GIRR!$D$24,Sensitivities!$C$8:$C$1023,Delta_GIRR!G2119)</f>
        <v>0</v>
      </c>
      <c r="E2119" s="19"/>
      <c r="F2119" s="19"/>
      <c r="G2119" s="19" t="str">
        <f>C2119 &amp; ".Delta|GIRR|" &amp; C1622 &amp; "|" &amp; C2101</f>
        <v>CS821810096.Delta|GIRR|JPY|30 year</v>
      </c>
    </row>
    <row r="2120" spans="3:7" hidden="1" outlineLevel="1" x14ac:dyDescent="0.25">
      <c r="C2120" s="21" t="s">
        <v>22</v>
      </c>
      <c r="D2120" s="19">
        <f>SUMIFS(Sensitivities!$E$8:$E$1023,Sensitivities!$D$8:$D$1023,Delta_GIRR!$D$24,Sensitivities!$C$8:$C$1023,Delta_GIRR!G2120)</f>
        <v>0</v>
      </c>
      <c r="E2120" s="19"/>
      <c r="F2120" s="19"/>
      <c r="G2120" s="19" t="str">
        <f>C2120 &amp; ".Delta|GIRR|" &amp; C1622 &amp; "|" &amp; C2101</f>
        <v>CF832287444.Delta|GIRR|JPY|30 year</v>
      </c>
    </row>
    <row r="2121" spans="3:7" hidden="1" outlineLevel="1" x14ac:dyDescent="0.25">
      <c r="C2121" s="21" t="s">
        <v>1141</v>
      </c>
      <c r="D2121" s="19">
        <f>SUMIFS(Sensitivities!$E$8:$E$1023,Sensitivities!$D$8:$D$1023,Delta_GIRR!$D$24,Sensitivities!$C$8:$C$1023,Delta_GIRR!G2121)</f>
        <v>0</v>
      </c>
      <c r="E2121" s="19"/>
      <c r="F2121" s="19"/>
      <c r="G2121" s="19" t="str">
        <f>C2121 &amp; ".Delta|GIRR|" &amp; C1622 &amp; "|" &amp; C2101</f>
        <v>CF505971413.Delta|GIRR|JPY|30 year</v>
      </c>
    </row>
    <row r="2122" spans="3:7" hidden="1" outlineLevel="1" x14ac:dyDescent="0.25">
      <c r="C2122" s="21" t="s">
        <v>24</v>
      </c>
      <c r="D2122" s="19">
        <f>SUMIFS(Sensitivities!$E$8:$E$1023,Sensitivities!$D$8:$D$1023,Delta_GIRR!$D$24,Sensitivities!$C$8:$C$1023,Delta_GIRR!G2122)</f>
        <v>0</v>
      </c>
      <c r="E2122" s="19"/>
      <c r="F2122" s="19"/>
      <c r="G2122" s="19" t="str">
        <f>C2122 &amp; ".Delta|GIRR|" &amp; C1622 &amp; "|" &amp; C2101</f>
        <v>CF670766805.Delta|GIRR|JPY|30 year</v>
      </c>
    </row>
    <row r="2123" spans="3:7" hidden="1" outlineLevel="1" x14ac:dyDescent="0.25">
      <c r="C2123" s="21" t="s">
        <v>25</v>
      </c>
      <c r="D2123" s="19">
        <f>SUMIFS(Sensitivities!$E$8:$E$1023,Sensitivities!$D$8:$D$1023,Delta_GIRR!$D$24,Sensitivities!$C$8:$C$1023,Delta_GIRR!G2123)</f>
        <v>0</v>
      </c>
      <c r="E2123" s="19"/>
      <c r="F2123" s="19"/>
      <c r="G2123" s="19" t="str">
        <f>C2123 &amp; ".Delta|GIRR|" &amp; C1622 &amp; "|" &amp; C2101</f>
        <v>CF558972956.Delta|GIRR|JPY|30 year</v>
      </c>
    </row>
    <row r="2124" spans="3:7" hidden="1" outlineLevel="1" x14ac:dyDescent="0.25">
      <c r="C2124" s="21" t="s">
        <v>26</v>
      </c>
      <c r="D2124" s="19">
        <f>SUMIFS(Sensitivities!$E$8:$E$1023,Sensitivities!$D$8:$D$1023,Delta_GIRR!$D$24,Sensitivities!$C$8:$C$1023,Delta_GIRR!G2124)</f>
        <v>0</v>
      </c>
      <c r="E2124" s="19"/>
      <c r="F2124" s="19"/>
      <c r="G2124" s="19" t="str">
        <f>C2124 &amp; ".Delta|GIRR|" &amp; C1622 &amp; "|" &amp; C2101</f>
        <v>CF994071627.Delta|GIRR|JPY|30 year</v>
      </c>
    </row>
    <row r="2125" spans="3:7" hidden="1" outlineLevel="1" x14ac:dyDescent="0.25">
      <c r="C2125" s="21" t="s">
        <v>27</v>
      </c>
      <c r="D2125" s="19">
        <f>SUMIFS(Sensitivities!$E$8:$E$1023,Sensitivities!$D$8:$D$1023,Delta_GIRR!$D$24,Sensitivities!$C$8:$C$1023,Delta_GIRR!G2125)</f>
        <v>0</v>
      </c>
      <c r="E2125" s="19"/>
      <c r="F2125" s="19"/>
      <c r="G2125" s="19" t="str">
        <f>C2125 &amp; ".Delta|GIRR|" &amp; C1622 &amp; "|" &amp; C2101</f>
        <v>CF546911893.Delta|GIRR|JPY|30 year</v>
      </c>
    </row>
    <row r="2126" spans="3:7" hidden="1" outlineLevel="1" x14ac:dyDescent="0.25">
      <c r="C2126" s="21" t="s">
        <v>28</v>
      </c>
      <c r="D2126" s="19">
        <f>SUMIFS(Sensitivities!$E$8:$E$1023,Sensitivities!$D$8:$D$1023,Delta_GIRR!$D$24,Sensitivities!$C$8:$C$1023,Delta_GIRR!G2126)</f>
        <v>0</v>
      </c>
      <c r="E2126" s="19"/>
      <c r="F2126" s="19"/>
      <c r="G2126" s="19" t="str">
        <f>C2126 &amp; ".Delta|GIRR|" &amp; C1622 &amp; "|" &amp; C2101</f>
        <v>CF798421943.Delta|GIRR|JPY|30 year</v>
      </c>
    </row>
    <row r="2127" spans="3:7" hidden="1" outlineLevel="1" x14ac:dyDescent="0.25">
      <c r="C2127" s="21" t="s">
        <v>29</v>
      </c>
      <c r="D2127" s="19">
        <f>SUMIFS(Sensitivities!$E$8:$E$1023,Sensitivities!$D$8:$D$1023,Delta_GIRR!$D$24,Sensitivities!$C$8:$C$1023,Delta_GIRR!G2127)</f>
        <v>0</v>
      </c>
      <c r="E2127" s="19"/>
      <c r="F2127" s="19"/>
      <c r="G2127" s="19" t="str">
        <f>C2127 &amp; ".Delta|GIRR|" &amp; C1622 &amp; "|" &amp; C2101</f>
        <v>SWN651253389.Delta|GIRR|JPY|30 year</v>
      </c>
    </row>
    <row r="2128" spans="3:7" hidden="1" outlineLevel="1" x14ac:dyDescent="0.25">
      <c r="C2128" s="21" t="s">
        <v>31</v>
      </c>
      <c r="D2128" s="19">
        <f>SUMIFS(Sensitivities!$E$8:$E$1023,Sensitivities!$D$8:$D$1023,Delta_GIRR!$D$24,Sensitivities!$C$8:$C$1023,Delta_GIRR!G2128)</f>
        <v>0</v>
      </c>
      <c r="E2128" s="19"/>
      <c r="F2128" s="19"/>
      <c r="G2128" s="19" t="str">
        <f>C2128 &amp; ".Delta|GIRR|" &amp; C1622 &amp; "|" &amp; C2101</f>
        <v>FXF690057364.Delta|GIRR|JPY|30 year</v>
      </c>
    </row>
    <row r="2129" spans="3:7" hidden="1" outlineLevel="1" x14ac:dyDescent="0.25">
      <c r="C2129" s="21" t="s">
        <v>1142</v>
      </c>
      <c r="D2129" s="19">
        <f>SUMIFS(Sensitivities!$E$8:$E$1023,Sensitivities!$D$8:$D$1023,Delta_GIRR!$D$24,Sensitivities!$C$8:$C$1023,Delta_GIRR!G2129)</f>
        <v>0</v>
      </c>
      <c r="E2129" s="19"/>
      <c r="F2129" s="19"/>
      <c r="G2129" s="19" t="str">
        <f>C2129 &amp; ".Delta|GIRR|" &amp; C1622 &amp; "|" &amp; C2101</f>
        <v>FXF276314354.Delta|GIRR|JPY|30 year</v>
      </c>
    </row>
    <row r="2130" spans="3:7" hidden="1" outlineLevel="1" x14ac:dyDescent="0.25">
      <c r="C2130" s="21" t="s">
        <v>33</v>
      </c>
      <c r="D2130" s="19">
        <f>SUMIFS(Sensitivities!$E$8:$E$1023,Sensitivities!$D$8:$D$1023,Delta_GIRR!$D$24,Sensitivities!$C$8:$C$1023,Delta_GIRR!G2130)</f>
        <v>0</v>
      </c>
      <c r="E2130" s="19"/>
      <c r="F2130" s="19"/>
      <c r="G2130" s="19" t="str">
        <f>C2130 &amp; ".Delta|GIRR|" &amp; C1622 &amp; "|" &amp; C2101</f>
        <v>FXF811380623.Delta|GIRR|JPY|30 year</v>
      </c>
    </row>
    <row r="2131" spans="3:7" hidden="1" outlineLevel="1" x14ac:dyDescent="0.25">
      <c r="C2131" s="21" t="s">
        <v>34</v>
      </c>
      <c r="D2131" s="19">
        <f>SUMIFS(Sensitivities!$E$8:$E$1023,Sensitivities!$D$8:$D$1023,Delta_GIRR!$D$24,Sensitivities!$C$8:$C$1023,Delta_GIRR!G2131)</f>
        <v>0</v>
      </c>
      <c r="E2131" s="19"/>
      <c r="F2131" s="19"/>
      <c r="G2131" s="19" t="str">
        <f>C2131 &amp; ".Delta|GIRR|" &amp; C1622 &amp; "|" &amp; C2101</f>
        <v>FXF313102980.Delta|GIRR|JPY|30 year</v>
      </c>
    </row>
    <row r="2132" spans="3:7" hidden="1" outlineLevel="1" x14ac:dyDescent="0.25">
      <c r="C2132" s="21" t="s">
        <v>35</v>
      </c>
      <c r="D2132" s="19">
        <f>SUMIFS(Sensitivities!$E$8:$E$1023,Sensitivities!$D$8:$D$1023,Delta_GIRR!$D$24,Sensitivities!$C$8:$C$1023,Delta_GIRR!G2132)</f>
        <v>0</v>
      </c>
      <c r="E2132" s="19"/>
      <c r="F2132" s="19"/>
      <c r="G2132" s="19" t="str">
        <f>C2132 &amp; ".Delta|GIRR|" &amp; C1622 &amp; "|" &amp; C2101</f>
        <v>FXF168255439.Delta|GIRR|JPY|30 year</v>
      </c>
    </row>
    <row r="2133" spans="3:7" hidden="1" outlineLevel="1" x14ac:dyDescent="0.25">
      <c r="C2133" s="21" t="s">
        <v>36</v>
      </c>
      <c r="D2133" s="19">
        <f>SUMIFS(Sensitivities!$E$8:$E$1023,Sensitivities!$D$8:$D$1023,Delta_GIRR!$D$24,Sensitivities!$C$8:$C$1023,Delta_GIRR!G2133)</f>
        <v>0</v>
      </c>
      <c r="E2133" s="19"/>
      <c r="F2133" s="19"/>
      <c r="G2133" s="19" t="str">
        <f>C2133 &amp; ".Delta|GIRR|" &amp; C1622 &amp; "|" &amp; C2101</f>
        <v>FXF177155290.Delta|GIRR|JPY|30 year</v>
      </c>
    </row>
    <row r="2134" spans="3:7" hidden="1" outlineLevel="1" x14ac:dyDescent="0.25">
      <c r="C2134" s="21" t="s">
        <v>37</v>
      </c>
      <c r="D2134" s="19">
        <f>SUMIFS(Sensitivities!$E$8:$E$1023,Sensitivities!$D$8:$D$1023,Delta_GIRR!$D$24,Sensitivities!$C$8:$C$1023,Delta_GIRR!G2134)</f>
        <v>0</v>
      </c>
      <c r="E2134" s="19"/>
      <c r="F2134" s="19"/>
      <c r="G2134" s="19" t="str">
        <f>C2134 &amp; ".Delta|GIRR|" &amp; C1622 &amp; "|" &amp; C2101</f>
        <v>FXF598460264.Delta|GIRR|JPY|30 year</v>
      </c>
    </row>
    <row r="2135" spans="3:7" hidden="1" outlineLevel="1" x14ac:dyDescent="0.25">
      <c r="C2135" s="21" t="s">
        <v>38</v>
      </c>
      <c r="D2135" s="19">
        <f>SUMIFS(Sensitivities!$E$8:$E$1023,Sensitivities!$D$8:$D$1023,Delta_GIRR!$D$24,Sensitivities!$C$8:$C$1023,Delta_GIRR!G2135)</f>
        <v>0</v>
      </c>
      <c r="E2135" s="19"/>
      <c r="F2135" s="19"/>
      <c r="G2135" s="19" t="str">
        <f>C2135 &amp; ".Delta|GIRR|" &amp; C1622 &amp; "|" &amp; C2101</f>
        <v>FXO271821100.Delta|GIRR|JPY|30 year</v>
      </c>
    </row>
    <row r="2136" spans="3:7" hidden="1" outlineLevel="1" x14ac:dyDescent="0.25">
      <c r="C2136" s="21" t="s">
        <v>40</v>
      </c>
      <c r="D2136" s="19">
        <f>SUMIFS(Sensitivities!$E$8:$E$1023,Sensitivities!$D$8:$D$1023,Delta_GIRR!$D$24,Sensitivities!$C$8:$C$1023,Delta_GIRR!G2136)</f>
        <v>0</v>
      </c>
      <c r="E2136" s="19"/>
      <c r="F2136" s="19"/>
      <c r="G2136" s="19" t="str">
        <f>C2136 &amp; ".Delta|GIRR|" &amp; C1622 &amp; "|" &amp; C2101</f>
        <v>FXO136170122.Delta|GIRR|JPY|30 year</v>
      </c>
    </row>
    <row r="2137" spans="3:7" hidden="1" outlineLevel="1" x14ac:dyDescent="0.25">
      <c r="C2137" s="21" t="s">
        <v>1139</v>
      </c>
      <c r="D2137" s="19">
        <f>SUMIFS(Sensitivities!$E$8:$E$1023,Sensitivities!$D$8:$D$1023,Delta_GIRR!$D$24,Sensitivities!$C$8:$C$1023,Delta_GIRR!G2137)</f>
        <v>0</v>
      </c>
      <c r="E2137" s="19"/>
      <c r="F2137" s="19"/>
      <c r="G2137" s="19" t="str">
        <f>C2137 &amp; ".Delta|GIRR|" &amp; C1622 &amp; "|" &amp; C2101</f>
        <v>FXO623149061.Delta|GIRR|JPY|30 year</v>
      </c>
    </row>
    <row r="2138" spans="3:7" hidden="1" outlineLevel="1" x14ac:dyDescent="0.25">
      <c r="C2138" s="21" t="s">
        <v>41</v>
      </c>
      <c r="D2138" s="19">
        <f>SUMIFS(Sensitivities!$E$8:$E$1023,Sensitivities!$D$8:$D$1023,Delta_GIRR!$D$24,Sensitivities!$C$8:$C$1023,Delta_GIRR!G2138)</f>
        <v>0</v>
      </c>
      <c r="E2138" s="19"/>
      <c r="F2138" s="19"/>
      <c r="G2138" s="19" t="str">
        <f>C2138 &amp; ".Delta|GIRR|" &amp; C1622 &amp; "|" &amp; C2101</f>
        <v>FXO676548755.Delta|GIRR|JPY|30 year</v>
      </c>
    </row>
    <row r="2139" spans="3:7" hidden="1" outlineLevel="1" x14ac:dyDescent="0.25">
      <c r="C2139" s="21" t="s">
        <v>42</v>
      </c>
      <c r="D2139" s="19">
        <f>SUMIFS(Sensitivities!$E$8:$E$1023,Sensitivities!$D$8:$D$1023,Delta_GIRR!$D$24,Sensitivities!$C$8:$C$1023,Delta_GIRR!G2139)</f>
        <v>0</v>
      </c>
      <c r="E2139" s="19"/>
      <c r="F2139" s="19"/>
      <c r="G2139" s="19" t="str">
        <f>C2139 &amp; ".Delta|GIRR|" &amp; C1622 &amp; "|" &amp; C2101</f>
        <v>FXO403688438.Delta|GIRR|JPY|30 year</v>
      </c>
    </row>
    <row r="2140" spans="3:7" hidden="1" outlineLevel="1" x14ac:dyDescent="0.25">
      <c r="C2140" s="21" t="s">
        <v>43</v>
      </c>
      <c r="D2140" s="19">
        <f>SUMIFS(Sensitivities!$E$8:$E$1023,Sensitivities!$D$8:$D$1023,Delta_GIRR!$D$24,Sensitivities!$C$8:$C$1023,Delta_GIRR!G2140)</f>
        <v>0</v>
      </c>
      <c r="E2140" s="19"/>
      <c r="F2140" s="19"/>
      <c r="G2140" s="19" t="str">
        <f>C2140 &amp; ".Delta|GIRR|" &amp; C1622 &amp; "|" &amp; C2101</f>
        <v>FXO302436425.Delta|GIRR|JPY|30 year</v>
      </c>
    </row>
    <row r="2141" spans="3:7" hidden="1" outlineLevel="1" x14ac:dyDescent="0.25">
      <c r="C2141" s="21" t="s">
        <v>44</v>
      </c>
      <c r="D2141" s="19">
        <f>SUMIFS(Sensitivities!$E$8:$E$1023,Sensitivities!$D$8:$D$1023,Delta_GIRR!$D$24,Sensitivities!$C$8:$C$1023,Delta_GIRR!G2141)</f>
        <v>0</v>
      </c>
      <c r="E2141" s="19"/>
      <c r="F2141" s="19"/>
      <c r="G2141" s="19" t="str">
        <f>C2141 &amp; ".Delta|GIRR|" &amp; C1622 &amp; "|" &amp; C2101</f>
        <v>FXO920656386.Delta|GIRR|JPY|30 year</v>
      </c>
    </row>
    <row r="2142" spans="3:7" hidden="1" outlineLevel="1" x14ac:dyDescent="0.25">
      <c r="C2142" s="21" t="s">
        <v>45</v>
      </c>
      <c r="D2142" s="19">
        <f>SUMIFS(Sensitivities!$E$8:$E$1023,Sensitivities!$D$8:$D$1023,Delta_GIRR!$D$24,Sensitivities!$C$8:$C$1023,Delta_GIRR!G2142)</f>
        <v>0</v>
      </c>
      <c r="E2142" s="19"/>
      <c r="F2142" s="19"/>
      <c r="G2142" s="19" t="str">
        <f>C2142 &amp; ".Delta|GIRR|" &amp; C1622 &amp; "|" &amp; C2101</f>
        <v>FXO931276392.Delta|GIRR|JPY|30 year</v>
      </c>
    </row>
    <row r="2143" spans="3:7" hidden="1" outlineLevel="1" x14ac:dyDescent="0.25">
      <c r="C2143" s="21" t="s">
        <v>46</v>
      </c>
      <c r="D2143" s="19">
        <f>SUMIFS(Sensitivities!$E$8:$E$1023,Sensitivities!$D$8:$D$1023,Delta_GIRR!$D$24,Sensitivities!$C$8:$C$1023,Delta_GIRR!G2143)</f>
        <v>1.86278157343622E-6</v>
      </c>
      <c r="E2143" s="19"/>
      <c r="F2143" s="19"/>
      <c r="G2143" s="19" t="str">
        <f>C2143 &amp; ".Delta|GIRR|" &amp; C1622 &amp; "|" &amp; C2101</f>
        <v>PRDC295207601.Delta|GIRR|JPY|30 year</v>
      </c>
    </row>
    <row r="2144" spans="3:7" hidden="1" outlineLevel="1" x14ac:dyDescent="0.25">
      <c r="C2144" s="21" t="s">
        <v>48</v>
      </c>
      <c r="D2144" s="19">
        <f>SUMIFS(Sensitivities!$E$8:$E$1023,Sensitivities!$D$8:$D$1023,Delta_GIRR!$D$24,Sensitivities!$C$8:$C$1023,Delta_GIRR!G2144)</f>
        <v>-1.57856848090887E-3</v>
      </c>
      <c r="E2144" s="19"/>
      <c r="F2144" s="19"/>
      <c r="G2144" s="19" t="str">
        <f>C2144 &amp; ".Delta|GIRR|" &amp; C1622 &amp; "|" &amp; C2101</f>
        <v>PRDC172891670.Delta|GIRR|JPY|30 year</v>
      </c>
    </row>
    <row r="2145" spans="3:7" hidden="1" outlineLevel="1" x14ac:dyDescent="0.25">
      <c r="C2145" s="21" t="s">
        <v>49</v>
      </c>
      <c r="D2145" s="19">
        <f>SUMIFS(Sensitivities!$E$8:$E$1023,Sensitivities!$D$8:$D$1023,Delta_GIRR!$D$24,Sensitivities!$C$8:$C$1023,Delta_GIRR!G2145)</f>
        <v>0</v>
      </c>
      <c r="E2145" s="19"/>
      <c r="F2145" s="19"/>
      <c r="G2145" s="19" t="str">
        <f>C2145 &amp; ".Delta|GIRR|" &amp; C1622 &amp; "|" &amp; C2101</f>
        <v>PRDC666969162.Delta|GIRR|JPY|30 year</v>
      </c>
    </row>
    <row r="2146" spans="3:7" hidden="1" outlineLevel="1" x14ac:dyDescent="0.25">
      <c r="C2146" s="21" t="s">
        <v>50</v>
      </c>
      <c r="D2146" s="19">
        <f>SUMIFS(Sensitivities!$E$8:$E$1023,Sensitivities!$D$8:$D$1023,Delta_GIRR!$D$24,Sensitivities!$C$8:$C$1023,Delta_GIRR!G2146)</f>
        <v>0.23431321606040001</v>
      </c>
      <c r="E2146" s="19"/>
      <c r="F2146" s="19"/>
      <c r="G2146" s="19" t="str">
        <f>C2146 &amp; ".Delta|GIRR|" &amp; C1622 &amp; "|" &amp; C2101</f>
        <v>PRDC591610726.Delta|GIRR|JPY|30 year</v>
      </c>
    </row>
    <row r="2147" spans="3:7" hidden="1" outlineLevel="1" x14ac:dyDescent="0.25">
      <c r="C2147" s="21" t="s">
        <v>51</v>
      </c>
      <c r="D2147" s="19">
        <f>SUMIFS(Sensitivities!$E$8:$E$1023,Sensitivities!$D$8:$D$1023,Delta_GIRR!$D$24,Sensitivities!$C$8:$C$1023,Delta_GIRR!G2147)</f>
        <v>-4.6237655624281599E-4</v>
      </c>
      <c r="E2147" s="19"/>
      <c r="F2147" s="19"/>
      <c r="G2147" s="19" t="str">
        <f>C2147 &amp; ".Delta|GIRR|" &amp; C1622 &amp; "|" &amp; C2101</f>
        <v>PRDC213021841.Delta|GIRR|JPY|30 year</v>
      </c>
    </row>
    <row r="2148" spans="3:7" hidden="1" outlineLevel="1" x14ac:dyDescent="0.25">
      <c r="C2148" s="21" t="s">
        <v>52</v>
      </c>
      <c r="D2148" s="19">
        <f>SUMIFS(Sensitivities!$E$8:$E$1023,Sensitivities!$D$8:$D$1023,Delta_GIRR!$D$24,Sensitivities!$C$8:$C$1023,Delta_GIRR!G2148)</f>
        <v>0</v>
      </c>
      <c r="E2148" s="19"/>
      <c r="F2148" s="19"/>
      <c r="G2148" s="19" t="str">
        <f>C2148 &amp; ".Delta|GIRR|" &amp; C1622 &amp; "|" &amp; C2101</f>
        <v>RA211261264.Delta|GIRR|JPY|30 year</v>
      </c>
    </row>
    <row r="2149" spans="3:7" hidden="1" outlineLevel="1" x14ac:dyDescent="0.25">
      <c r="C2149" s="21" t="s">
        <v>54</v>
      </c>
      <c r="D2149" s="19">
        <f>SUMIFS(Sensitivities!$E$8:$E$1023,Sensitivities!$D$8:$D$1023,Delta_GIRR!$D$24,Sensitivities!$C$8:$C$1023,Delta_GIRR!G2149)</f>
        <v>-1.13918304123217E-5</v>
      </c>
      <c r="E2149" s="19"/>
      <c r="F2149" s="19"/>
      <c r="G2149" s="19" t="str">
        <f>C2149 &amp; ".Delta|GIRR|" &amp; C1622 &amp; "|" &amp; C2101</f>
        <v>RA511169792.Delta|GIRR|JPY|30 year</v>
      </c>
    </row>
    <row r="2150" spans="3:7" hidden="1" outlineLevel="1" x14ac:dyDescent="0.25">
      <c r="C2150" s="21" t="s">
        <v>1143</v>
      </c>
      <c r="D2150" s="19">
        <f>SUMIFS(Sensitivities!$E$8:$E$1023,Sensitivities!$D$8:$D$1023,Delta_GIRR!$D$24,Sensitivities!$C$8:$C$1023,Delta_GIRR!G2150)</f>
        <v>0</v>
      </c>
      <c r="E2150" s="19"/>
      <c r="F2150" s="19"/>
      <c r="G2150" s="19" t="str">
        <f>C2150 &amp; ".Delta|GIRR|" &amp; C1622 &amp; "|" &amp; C2101</f>
        <v>RA844378540.Delta|GIRR|JPY|30 year</v>
      </c>
    </row>
    <row r="2151" spans="3:7" hidden="1" outlineLevel="1" x14ac:dyDescent="0.25">
      <c r="C2151" s="21" t="s">
        <v>55</v>
      </c>
      <c r="D2151" s="19">
        <f>SUMIFS(Sensitivities!$E$8:$E$1023,Sensitivities!$D$8:$D$1023,Delta_GIRR!$D$24,Sensitivities!$C$8:$C$1023,Delta_GIRR!G2151)</f>
        <v>-1.1546035239007301E-6</v>
      </c>
      <c r="E2151" s="19"/>
      <c r="F2151" s="19"/>
      <c r="G2151" s="19" t="str">
        <f>C2151 &amp; ".Delta|GIRR|" &amp; C1622 &amp; "|" &amp; C2101</f>
        <v>RA488554347.Delta|GIRR|JPY|30 year</v>
      </c>
    </row>
    <row r="2152" spans="3:7" hidden="1" outlineLevel="1" x14ac:dyDescent="0.25">
      <c r="C2152" s="21" t="s">
        <v>56</v>
      </c>
      <c r="D2152" s="19">
        <f>SUMIFS(Sensitivities!$E$8:$E$1023,Sensitivities!$D$8:$D$1023,Delta_GIRR!$D$24,Sensitivities!$C$8:$C$1023,Delta_GIRR!G2152)</f>
        <v>0</v>
      </c>
      <c r="E2152" s="19"/>
      <c r="F2152" s="19"/>
      <c r="G2152" s="19" t="str">
        <f>C2152 &amp; ".Delta|GIRR|" &amp; C1622 &amp; "|" &amp; C2101</f>
        <v>RA899728209.Delta|GIRR|JPY|30 year</v>
      </c>
    </row>
    <row r="2153" spans="3:7" hidden="1" outlineLevel="1" x14ac:dyDescent="0.25"/>
    <row r="2155" spans="3:7" x14ac:dyDescent="0.25">
      <c r="C2155" s="4" t="s">
        <v>85</v>
      </c>
      <c r="F2155" s="30">
        <f>F2157+F2210+F2263+F2316+F2369+F2422+F2475+F2528+F2581+F2634</f>
        <v>-5835.9782481894517</v>
      </c>
    </row>
    <row r="2156" spans="3:7" x14ac:dyDescent="0.25">
      <c r="C2156" s="40" t="s">
        <v>60</v>
      </c>
      <c r="D2156" s="74" t="s">
        <v>116</v>
      </c>
      <c r="E2156" s="74" t="s">
        <v>66</v>
      </c>
      <c r="F2156" s="104" t="s">
        <v>68</v>
      </c>
    </row>
    <row r="2157" spans="3:7" collapsed="1" x14ac:dyDescent="0.25">
      <c r="C2157" s="19" t="s">
        <v>1133</v>
      </c>
      <c r="D2157" s="105">
        <f>SUM(D2159:D2208)</f>
        <v>-19.828756926290222</v>
      </c>
      <c r="E2157" s="103">
        <f>VLOOKUP(C2157,$G$10:$H$19,2,FALSE)</f>
        <v>1.2020815280171309E-2</v>
      </c>
      <c r="F2157" s="105">
        <f>D2157*E2157</f>
        <v>-0.23835782424635216</v>
      </c>
    </row>
    <row r="2158" spans="3:7" hidden="1" outlineLevel="1" x14ac:dyDescent="0.25">
      <c r="C2158" s="3" t="s">
        <v>1138</v>
      </c>
      <c r="D2158" s="105" t="s">
        <v>116</v>
      </c>
      <c r="E2158" s="3" t="s">
        <v>66</v>
      </c>
      <c r="F2158" s="3" t="s">
        <v>68</v>
      </c>
      <c r="G2158" s="3" t="s">
        <v>57</v>
      </c>
    </row>
    <row r="2159" spans="3:7" hidden="1" outlineLevel="1" x14ac:dyDescent="0.25">
      <c r="C2159" s="21" t="s">
        <v>3</v>
      </c>
      <c r="D2159" s="19">
        <f>SUMIFS(Sensitivities!$E$8:$E$1023,Sensitivities!$D$8:$D$1023,Delta_GIRR!$D$24,Sensitivities!$C$8:$C$1023,Delta_GIRR!G2159)</f>
        <v>0</v>
      </c>
      <c r="E2159" s="19"/>
      <c r="F2159" s="19"/>
      <c r="G2159" s="19" t="str">
        <f>C2159 &amp; ".Delta|GIRR|" &amp; C2155 &amp; "|" &amp; C2157</f>
        <v>FRA791220419.Delta|GIRR|AUD|0.25 year</v>
      </c>
    </row>
    <row r="2160" spans="3:7" hidden="1" outlineLevel="1" x14ac:dyDescent="0.25">
      <c r="C2160" s="21" t="s">
        <v>5</v>
      </c>
      <c r="D2160" s="19">
        <f>SUMIFS(Sensitivities!$E$8:$E$1023,Sensitivities!$D$8:$D$1023,Delta_GIRR!$D$24,Sensitivities!$C$8:$C$1023,Delta_GIRR!G2160)</f>
        <v>0</v>
      </c>
      <c r="E2160" s="19"/>
      <c r="F2160" s="19"/>
      <c r="G2160" s="19" t="str">
        <f>C2160 &amp; ".Delta|GIRR|" &amp; C2155 &amp; "|" &amp; C2157</f>
        <v>FRA983936126.Delta|GIRR|AUD|0.25 year</v>
      </c>
    </row>
    <row r="2161" spans="3:7" hidden="1" outlineLevel="1" x14ac:dyDescent="0.25">
      <c r="C2161" s="21" t="s">
        <v>6</v>
      </c>
      <c r="D2161" s="19">
        <f>SUMIFS(Sensitivities!$E$8:$E$1023,Sensitivities!$D$8:$D$1023,Delta_GIRR!$D$24,Sensitivities!$C$8:$C$1023,Delta_GIRR!G2161)</f>
        <v>0</v>
      </c>
      <c r="E2161" s="19"/>
      <c r="F2161" s="19"/>
      <c r="G2161" s="19" t="str">
        <f>C2161 &amp; ".Delta|GIRR|" &amp; C2155 &amp; "|" &amp; C2157</f>
        <v>FRA592133890.Delta|GIRR|AUD|0.25 year</v>
      </c>
    </row>
    <row r="2162" spans="3:7" hidden="1" outlineLevel="1" x14ac:dyDescent="0.25">
      <c r="C2162" s="21" t="s">
        <v>7</v>
      </c>
      <c r="D2162" s="19">
        <f>SUMIFS(Sensitivities!$E$8:$E$1023,Sensitivities!$D$8:$D$1023,Delta_GIRR!$D$24,Sensitivities!$C$8:$C$1023,Delta_GIRR!G2162)</f>
        <v>0</v>
      </c>
      <c r="E2162" s="19"/>
      <c r="F2162" s="19"/>
      <c r="G2162" s="19" t="str">
        <f>C2162 &amp; ".Delta|GIRR|" &amp; C2155 &amp; "|" &amp; C2157</f>
        <v>FRA554616290.Delta|GIRR|AUD|0.25 year</v>
      </c>
    </row>
    <row r="2163" spans="3:7" hidden="1" outlineLevel="1" x14ac:dyDescent="0.25">
      <c r="C2163" s="21" t="s">
        <v>8</v>
      </c>
      <c r="D2163" s="19">
        <f>SUMIFS(Sensitivities!$E$8:$E$1023,Sensitivities!$D$8:$D$1023,Delta_GIRR!$D$24,Sensitivities!$C$8:$C$1023,Delta_GIRR!G2163)</f>
        <v>0</v>
      </c>
      <c r="E2163" s="19"/>
      <c r="F2163" s="19"/>
      <c r="G2163" s="19" t="str">
        <f>C2163 &amp; ".Delta|GIRR|" &amp; C2155 &amp; "|" &amp; C2157</f>
        <v>FRA822851518.Delta|GIRR|AUD|0.25 year</v>
      </c>
    </row>
    <row r="2164" spans="3:7" hidden="1" outlineLevel="1" x14ac:dyDescent="0.25">
      <c r="C2164" s="21" t="s">
        <v>1140</v>
      </c>
      <c r="D2164" s="19">
        <f>SUMIFS(Sensitivities!$E$8:$E$1023,Sensitivities!$D$8:$D$1023,Delta_GIRR!$D$24,Sensitivities!$C$8:$C$1023,Delta_GIRR!G2164)</f>
        <v>0</v>
      </c>
      <c r="E2164" s="19"/>
      <c r="F2164" s="19"/>
      <c r="G2164" s="19" t="str">
        <f>C2164 &amp; ".Delta|GIRR|" &amp; C2155 &amp; "|" &amp; C2157</f>
        <v>FRA101797833.Delta|GIRR|AUD|0.25 year</v>
      </c>
    </row>
    <row r="2165" spans="3:7" hidden="1" outlineLevel="1" x14ac:dyDescent="0.25">
      <c r="C2165" s="21" t="s">
        <v>9</v>
      </c>
      <c r="D2165" s="19">
        <f>SUMIFS(Sensitivities!$E$8:$E$1023,Sensitivities!$D$8:$D$1023,Delta_GIRR!$D$24,Sensitivities!$C$8:$C$1023,Delta_GIRR!G2165)</f>
        <v>0</v>
      </c>
      <c r="E2165" s="19"/>
      <c r="F2165" s="19"/>
      <c r="G2165" s="19" t="str">
        <f>C2165 &amp; ".Delta|GIRR|" &amp; C2155 &amp; "|" &amp; C2157</f>
        <v>IRS190841856.Delta|GIRR|AUD|0.25 year</v>
      </c>
    </row>
    <row r="2166" spans="3:7" hidden="1" outlineLevel="1" x14ac:dyDescent="0.25">
      <c r="C2166" s="21" t="s">
        <v>11</v>
      </c>
      <c r="D2166" s="19">
        <f>SUMIFS(Sensitivities!$E$8:$E$1023,Sensitivities!$D$8:$D$1023,Delta_GIRR!$D$24,Sensitivities!$C$8:$C$1023,Delta_GIRR!G2166)</f>
        <v>0</v>
      </c>
      <c r="E2166" s="19"/>
      <c r="F2166" s="19"/>
      <c r="G2166" s="19" t="str">
        <f>C2166 &amp; ".Delta|GIRR|" &amp; C2155 &amp; "|" &amp; C2157</f>
        <v>IRS399330126.Delta|GIRR|AUD|0.25 year</v>
      </c>
    </row>
    <row r="2167" spans="3:7" hidden="1" outlineLevel="1" x14ac:dyDescent="0.25">
      <c r="C2167" s="21" t="s">
        <v>12</v>
      </c>
      <c r="D2167" s="19">
        <f>SUMIFS(Sensitivities!$E$8:$E$1023,Sensitivities!$D$8:$D$1023,Delta_GIRR!$D$24,Sensitivities!$C$8:$C$1023,Delta_GIRR!G2167)</f>
        <v>0</v>
      </c>
      <c r="E2167" s="19"/>
      <c r="F2167" s="19"/>
      <c r="G2167" s="19" t="str">
        <f>C2167 &amp; ".Delta|GIRR|" &amp; C2155 &amp; "|" &amp; C2157</f>
        <v>IRS233250637.Delta|GIRR|AUD|0.25 year</v>
      </c>
    </row>
    <row r="2168" spans="3:7" hidden="1" outlineLevel="1" x14ac:dyDescent="0.25">
      <c r="C2168" s="21" t="s">
        <v>13</v>
      </c>
      <c r="D2168" s="19">
        <f>SUMIFS(Sensitivities!$E$8:$E$1023,Sensitivities!$D$8:$D$1023,Delta_GIRR!$D$24,Sensitivities!$C$8:$C$1023,Delta_GIRR!G2168)</f>
        <v>0</v>
      </c>
      <c r="E2168" s="19"/>
      <c r="F2168" s="19"/>
      <c r="G2168" s="19" t="str">
        <f>C2168 &amp; ".Delta|GIRR|" &amp; C2155 &amp; "|" &amp; C2157</f>
        <v>CS768096133.Delta|GIRR|AUD|0.25 year</v>
      </c>
    </row>
    <row r="2169" spans="3:7" hidden="1" outlineLevel="1" x14ac:dyDescent="0.25">
      <c r="C2169" s="21" t="s">
        <v>15</v>
      </c>
      <c r="D2169" s="19">
        <f>SUMIFS(Sensitivities!$E$8:$E$1023,Sensitivities!$D$8:$D$1023,Delta_GIRR!$D$24,Sensitivities!$C$8:$C$1023,Delta_GIRR!G2169)</f>
        <v>0</v>
      </c>
      <c r="E2169" s="19"/>
      <c r="F2169" s="19"/>
      <c r="G2169" s="19" t="str">
        <f>C2169 &amp; ".Delta|GIRR|" &amp; C2155 &amp; "|" &amp; C2157</f>
        <v>CS561670611.Delta|GIRR|AUD|0.25 year</v>
      </c>
    </row>
    <row r="2170" spans="3:7" hidden="1" outlineLevel="1" x14ac:dyDescent="0.25">
      <c r="C2170" s="21" t="s">
        <v>16</v>
      </c>
      <c r="D2170" s="19">
        <f>SUMIFS(Sensitivities!$E$8:$E$1023,Sensitivities!$D$8:$D$1023,Delta_GIRR!$D$24,Sensitivities!$C$8:$C$1023,Delta_GIRR!G2170)</f>
        <v>1.61834559548879</v>
      </c>
      <c r="E2170" s="19"/>
      <c r="F2170" s="19"/>
      <c r="G2170" s="19" t="str">
        <f>C2170 &amp; ".Delta|GIRR|" &amp; C2155 &amp; "|" &amp; C2157</f>
        <v>CS931854092.Delta|GIRR|AUD|0.25 year</v>
      </c>
    </row>
    <row r="2171" spans="3:7" hidden="1" outlineLevel="1" x14ac:dyDescent="0.25">
      <c r="C2171" s="21" t="s">
        <v>17</v>
      </c>
      <c r="D2171" s="19">
        <f>SUMIFS(Sensitivities!$E$8:$E$1023,Sensitivities!$D$8:$D$1023,Delta_GIRR!$D$24,Sensitivities!$C$8:$C$1023,Delta_GIRR!G2171)</f>
        <v>-21.253987977979701</v>
      </c>
      <c r="E2171" s="19"/>
      <c r="F2171" s="19"/>
      <c r="G2171" s="19" t="str">
        <f>C2171 &amp; ".Delta|GIRR|" &amp; C2155 &amp; "|" &amp; C2157</f>
        <v>IRS307262619.Delta|GIRR|AUD|0.25 year</v>
      </c>
    </row>
    <row r="2172" spans="3:7" hidden="1" outlineLevel="1" x14ac:dyDescent="0.25">
      <c r="C2172" s="21" t="s">
        <v>18</v>
      </c>
      <c r="D2172" s="19">
        <f>SUMIFS(Sensitivities!$E$8:$E$1023,Sensitivities!$D$8:$D$1023,Delta_GIRR!$D$24,Sensitivities!$C$8:$C$1023,Delta_GIRR!G2172)</f>
        <v>0</v>
      </c>
      <c r="E2172" s="19"/>
      <c r="F2172" s="19"/>
      <c r="G2172" s="19" t="str">
        <f>C2172 &amp; ".Delta|GIRR|" &amp; C2155 &amp; "|" &amp; C2157</f>
        <v>IRS686490893.Delta|GIRR|AUD|0.25 year</v>
      </c>
    </row>
    <row r="2173" spans="3:7" hidden="1" outlineLevel="1" x14ac:dyDescent="0.25">
      <c r="C2173" s="21" t="s">
        <v>19</v>
      </c>
      <c r="D2173" s="19">
        <f>SUMIFS(Sensitivities!$E$8:$E$1023,Sensitivities!$D$8:$D$1023,Delta_GIRR!$D$24,Sensitivities!$C$8:$C$1023,Delta_GIRR!G2173)</f>
        <v>0</v>
      </c>
      <c r="E2173" s="19"/>
      <c r="F2173" s="19"/>
      <c r="G2173" s="19" t="str">
        <f>C2173 &amp; ".Delta|GIRR|" &amp; C2155 &amp; "|" &amp; C2157</f>
        <v>IRS682313805.Delta|GIRR|AUD|0.25 year</v>
      </c>
    </row>
    <row r="2174" spans="3:7" hidden="1" outlineLevel="1" x14ac:dyDescent="0.25">
      <c r="C2174" s="21" t="s">
        <v>20</v>
      </c>
      <c r="D2174" s="19">
        <f>SUMIFS(Sensitivities!$E$8:$E$1023,Sensitivities!$D$8:$D$1023,Delta_GIRR!$D$24,Sensitivities!$C$8:$C$1023,Delta_GIRR!G2174)</f>
        <v>0</v>
      </c>
      <c r="E2174" s="19"/>
      <c r="F2174" s="19"/>
      <c r="G2174" s="19" t="str">
        <f>C2174 &amp; ".Delta|GIRR|" &amp; C2155 &amp; "|" &amp; C2157</f>
        <v>IRS545554400.Delta|GIRR|AUD|0.25 year</v>
      </c>
    </row>
    <row r="2175" spans="3:7" hidden="1" outlineLevel="1" x14ac:dyDescent="0.25">
      <c r="C2175" s="21" t="s">
        <v>21</v>
      </c>
      <c r="D2175" s="19">
        <f>SUMIFS(Sensitivities!$E$8:$E$1023,Sensitivities!$D$8:$D$1023,Delta_GIRR!$D$24,Sensitivities!$C$8:$C$1023,Delta_GIRR!G2175)</f>
        <v>0</v>
      </c>
      <c r="E2175" s="19"/>
      <c r="F2175" s="19"/>
      <c r="G2175" s="19" t="str">
        <f>C2175 &amp; ".Delta|GIRR|" &amp; C2155 &amp; "|" &amp; C2157</f>
        <v>CS821810096.Delta|GIRR|AUD|0.25 year</v>
      </c>
    </row>
    <row r="2176" spans="3:7" hidden="1" outlineLevel="1" x14ac:dyDescent="0.25">
      <c r="C2176" s="21" t="s">
        <v>22</v>
      </c>
      <c r="D2176" s="19">
        <f>SUMIFS(Sensitivities!$E$8:$E$1023,Sensitivities!$D$8:$D$1023,Delta_GIRR!$D$24,Sensitivities!$C$8:$C$1023,Delta_GIRR!G2176)</f>
        <v>0</v>
      </c>
      <c r="E2176" s="19"/>
      <c r="F2176" s="19"/>
      <c r="G2176" s="19" t="str">
        <f>C2176 &amp; ".Delta|GIRR|" &amp; C2155 &amp; "|" &amp; C2157</f>
        <v>CF832287444.Delta|GIRR|AUD|0.25 year</v>
      </c>
    </row>
    <row r="2177" spans="3:7" hidden="1" outlineLevel="1" x14ac:dyDescent="0.25">
      <c r="C2177" s="21" t="s">
        <v>1141</v>
      </c>
      <c r="D2177" s="19">
        <f>SUMIFS(Sensitivities!$E$8:$E$1023,Sensitivities!$D$8:$D$1023,Delta_GIRR!$D$24,Sensitivities!$C$8:$C$1023,Delta_GIRR!G2177)</f>
        <v>0</v>
      </c>
      <c r="E2177" s="19"/>
      <c r="F2177" s="19"/>
      <c r="G2177" s="19" t="str">
        <f>C2177 &amp; ".Delta|GIRR|" &amp; C2155 &amp; "|" &amp; C2157</f>
        <v>CF505971413.Delta|GIRR|AUD|0.25 year</v>
      </c>
    </row>
    <row r="2178" spans="3:7" hidden="1" outlineLevel="1" x14ac:dyDescent="0.25">
      <c r="C2178" s="21" t="s">
        <v>24</v>
      </c>
      <c r="D2178" s="19">
        <f>SUMIFS(Sensitivities!$E$8:$E$1023,Sensitivities!$D$8:$D$1023,Delta_GIRR!$D$24,Sensitivities!$C$8:$C$1023,Delta_GIRR!G2178)</f>
        <v>0</v>
      </c>
      <c r="E2178" s="19"/>
      <c r="F2178" s="19"/>
      <c r="G2178" s="19" t="str">
        <f>C2178 &amp; ".Delta|GIRR|" &amp; C2155 &amp; "|" &amp; C2157</f>
        <v>CF670766805.Delta|GIRR|AUD|0.25 year</v>
      </c>
    </row>
    <row r="2179" spans="3:7" hidden="1" outlineLevel="1" x14ac:dyDescent="0.25">
      <c r="C2179" s="21" t="s">
        <v>25</v>
      </c>
      <c r="D2179" s="19">
        <f>SUMIFS(Sensitivities!$E$8:$E$1023,Sensitivities!$D$8:$D$1023,Delta_GIRR!$D$24,Sensitivities!$C$8:$C$1023,Delta_GIRR!G2179)</f>
        <v>0</v>
      </c>
      <c r="E2179" s="19"/>
      <c r="F2179" s="19"/>
      <c r="G2179" s="19" t="str">
        <f>C2179 &amp; ".Delta|GIRR|" &amp; C2155 &amp; "|" &amp; C2157</f>
        <v>CF558972956.Delta|GIRR|AUD|0.25 year</v>
      </c>
    </row>
    <row r="2180" spans="3:7" hidden="1" outlineLevel="1" x14ac:dyDescent="0.25">
      <c r="C2180" s="21" t="s">
        <v>26</v>
      </c>
      <c r="D2180" s="19">
        <f>SUMIFS(Sensitivities!$E$8:$E$1023,Sensitivities!$D$8:$D$1023,Delta_GIRR!$D$24,Sensitivities!$C$8:$C$1023,Delta_GIRR!G2180)</f>
        <v>0</v>
      </c>
      <c r="E2180" s="19"/>
      <c r="F2180" s="19"/>
      <c r="G2180" s="19" t="str">
        <f>C2180 &amp; ".Delta|GIRR|" &amp; C2155 &amp; "|" &amp; C2157</f>
        <v>CF994071627.Delta|GIRR|AUD|0.25 year</v>
      </c>
    </row>
    <row r="2181" spans="3:7" hidden="1" outlineLevel="1" x14ac:dyDescent="0.25">
      <c r="C2181" s="21" t="s">
        <v>27</v>
      </c>
      <c r="D2181" s="19">
        <f>SUMIFS(Sensitivities!$E$8:$E$1023,Sensitivities!$D$8:$D$1023,Delta_GIRR!$D$24,Sensitivities!$C$8:$C$1023,Delta_GIRR!G2181)</f>
        <v>0</v>
      </c>
      <c r="E2181" s="19"/>
      <c r="F2181" s="19"/>
      <c r="G2181" s="19" t="str">
        <f>C2181 &amp; ".Delta|GIRR|" &amp; C2155 &amp; "|" &amp; C2157</f>
        <v>CF546911893.Delta|GIRR|AUD|0.25 year</v>
      </c>
    </row>
    <row r="2182" spans="3:7" hidden="1" outlineLevel="1" x14ac:dyDescent="0.25">
      <c r="C2182" s="21" t="s">
        <v>28</v>
      </c>
      <c r="D2182" s="19">
        <f>SUMIFS(Sensitivities!$E$8:$E$1023,Sensitivities!$D$8:$D$1023,Delta_GIRR!$D$24,Sensitivities!$C$8:$C$1023,Delta_GIRR!G2182)</f>
        <v>0</v>
      </c>
      <c r="E2182" s="19"/>
      <c r="F2182" s="19"/>
      <c r="G2182" s="19" t="str">
        <f>C2182 &amp; ".Delta|GIRR|" &amp; C2155 &amp; "|" &amp; C2157</f>
        <v>CF798421943.Delta|GIRR|AUD|0.25 year</v>
      </c>
    </row>
    <row r="2183" spans="3:7" hidden="1" outlineLevel="1" x14ac:dyDescent="0.25">
      <c r="C2183" s="21" t="s">
        <v>29</v>
      </c>
      <c r="D2183" s="19">
        <f>SUMIFS(Sensitivities!$E$8:$E$1023,Sensitivities!$D$8:$D$1023,Delta_GIRR!$D$24,Sensitivities!$C$8:$C$1023,Delta_GIRR!G2183)</f>
        <v>0</v>
      </c>
      <c r="E2183" s="19"/>
      <c r="F2183" s="19"/>
      <c r="G2183" s="19" t="str">
        <f>C2183 &amp; ".Delta|GIRR|" &amp; C2155 &amp; "|" &amp; C2157</f>
        <v>SWN651253389.Delta|GIRR|AUD|0.25 year</v>
      </c>
    </row>
    <row r="2184" spans="3:7" hidden="1" outlineLevel="1" x14ac:dyDescent="0.25">
      <c r="C2184" s="21" t="s">
        <v>31</v>
      </c>
      <c r="D2184" s="19">
        <f>SUMIFS(Sensitivities!$E$8:$E$1023,Sensitivities!$D$8:$D$1023,Delta_GIRR!$D$24,Sensitivities!$C$8:$C$1023,Delta_GIRR!G2184)</f>
        <v>0</v>
      </c>
      <c r="E2184" s="19"/>
      <c r="F2184" s="19"/>
      <c r="G2184" s="19" t="str">
        <f>C2184 &amp; ".Delta|GIRR|" &amp; C2155 &amp; "|" &amp; C2157</f>
        <v>FXF690057364.Delta|GIRR|AUD|0.25 year</v>
      </c>
    </row>
    <row r="2185" spans="3:7" hidden="1" outlineLevel="1" x14ac:dyDescent="0.25">
      <c r="C2185" s="21" t="s">
        <v>1142</v>
      </c>
      <c r="D2185" s="19">
        <f>SUMIFS(Sensitivities!$E$8:$E$1023,Sensitivities!$D$8:$D$1023,Delta_GIRR!$D$24,Sensitivities!$C$8:$C$1023,Delta_GIRR!G2185)</f>
        <v>-0.19311454379931101</v>
      </c>
      <c r="E2185" s="19"/>
      <c r="F2185" s="19"/>
      <c r="G2185" s="19" t="str">
        <f>C2185 &amp; ".Delta|GIRR|" &amp; C2155 &amp; "|" &amp; C2157</f>
        <v>FXF276314354.Delta|GIRR|AUD|0.25 year</v>
      </c>
    </row>
    <row r="2186" spans="3:7" hidden="1" outlineLevel="1" x14ac:dyDescent="0.25">
      <c r="C2186" s="21" t="s">
        <v>33</v>
      </c>
      <c r="D2186" s="19">
        <f>SUMIFS(Sensitivities!$E$8:$E$1023,Sensitivities!$D$8:$D$1023,Delta_GIRR!$D$24,Sensitivities!$C$8:$C$1023,Delta_GIRR!G2186)</f>
        <v>0</v>
      </c>
      <c r="E2186" s="19"/>
      <c r="F2186" s="19"/>
      <c r="G2186" s="19" t="str">
        <f>C2186 &amp; ".Delta|GIRR|" &amp; C2155 &amp; "|" &amp; C2157</f>
        <v>FXF811380623.Delta|GIRR|AUD|0.25 year</v>
      </c>
    </row>
    <row r="2187" spans="3:7" hidden="1" outlineLevel="1" x14ac:dyDescent="0.25">
      <c r="C2187" s="21" t="s">
        <v>34</v>
      </c>
      <c r="D2187" s="19">
        <f>SUMIFS(Sensitivities!$E$8:$E$1023,Sensitivities!$D$8:$D$1023,Delta_GIRR!$D$24,Sensitivities!$C$8:$C$1023,Delta_GIRR!G2187)</f>
        <v>0</v>
      </c>
      <c r="E2187" s="19"/>
      <c r="F2187" s="19"/>
      <c r="G2187" s="19" t="str">
        <f>C2187 &amp; ".Delta|GIRR|" &amp; C2155 &amp; "|" &amp; C2157</f>
        <v>FXF313102980.Delta|GIRR|AUD|0.25 year</v>
      </c>
    </row>
    <row r="2188" spans="3:7" hidden="1" outlineLevel="1" x14ac:dyDescent="0.25">
      <c r="C2188" s="21" t="s">
        <v>35</v>
      </c>
      <c r="D2188" s="19">
        <f>SUMIFS(Sensitivities!$E$8:$E$1023,Sensitivities!$D$8:$D$1023,Delta_GIRR!$D$24,Sensitivities!$C$8:$C$1023,Delta_GIRR!G2188)</f>
        <v>0</v>
      </c>
      <c r="E2188" s="19"/>
      <c r="F2188" s="19"/>
      <c r="G2188" s="19" t="str">
        <f>C2188 &amp; ".Delta|GIRR|" &amp; C2155 &amp; "|" &amp; C2157</f>
        <v>FXF168255439.Delta|GIRR|AUD|0.25 year</v>
      </c>
    </row>
    <row r="2189" spans="3:7" hidden="1" outlineLevel="1" x14ac:dyDescent="0.25">
      <c r="C2189" s="21" t="s">
        <v>36</v>
      </c>
      <c r="D2189" s="19">
        <f>SUMIFS(Sensitivities!$E$8:$E$1023,Sensitivities!$D$8:$D$1023,Delta_GIRR!$D$24,Sensitivities!$C$8:$C$1023,Delta_GIRR!G2189)</f>
        <v>0</v>
      </c>
      <c r="E2189" s="19"/>
      <c r="F2189" s="19"/>
      <c r="G2189" s="19" t="str">
        <f>C2189 &amp; ".Delta|GIRR|" &amp; C2155 &amp; "|" &amp; C2157</f>
        <v>FXF177155290.Delta|GIRR|AUD|0.25 year</v>
      </c>
    </row>
    <row r="2190" spans="3:7" hidden="1" outlineLevel="1" x14ac:dyDescent="0.25">
      <c r="C2190" s="21" t="s">
        <v>37</v>
      </c>
      <c r="D2190" s="19">
        <f>SUMIFS(Sensitivities!$E$8:$E$1023,Sensitivities!$D$8:$D$1023,Delta_GIRR!$D$24,Sensitivities!$C$8:$C$1023,Delta_GIRR!G2190)</f>
        <v>0</v>
      </c>
      <c r="E2190" s="19"/>
      <c r="F2190" s="19"/>
      <c r="G2190" s="19" t="str">
        <f>C2190 &amp; ".Delta|GIRR|" &amp; C2155 &amp; "|" &amp; C2157</f>
        <v>FXF598460264.Delta|GIRR|AUD|0.25 year</v>
      </c>
    </row>
    <row r="2191" spans="3:7" hidden="1" outlineLevel="1" x14ac:dyDescent="0.25">
      <c r="C2191" s="21" t="s">
        <v>38</v>
      </c>
      <c r="D2191" s="19">
        <f>SUMIFS(Sensitivities!$E$8:$E$1023,Sensitivities!$D$8:$D$1023,Delta_GIRR!$D$24,Sensitivities!$C$8:$C$1023,Delta_GIRR!G2191)</f>
        <v>0</v>
      </c>
      <c r="E2191" s="19"/>
      <c r="F2191" s="19"/>
      <c r="G2191" s="19" t="str">
        <f>C2191 &amp; ".Delta|GIRR|" &amp; C2155 &amp; "|" &amp; C2157</f>
        <v>FXO271821100.Delta|GIRR|AUD|0.25 year</v>
      </c>
    </row>
    <row r="2192" spans="3:7" hidden="1" outlineLevel="1" x14ac:dyDescent="0.25">
      <c r="C2192" s="21" t="s">
        <v>40</v>
      </c>
      <c r="D2192" s="19">
        <f>SUMIFS(Sensitivities!$E$8:$E$1023,Sensitivities!$D$8:$D$1023,Delta_GIRR!$D$24,Sensitivities!$C$8:$C$1023,Delta_GIRR!G2192)</f>
        <v>0</v>
      </c>
      <c r="E2192" s="19"/>
      <c r="F2192" s="19"/>
      <c r="G2192" s="19" t="str">
        <f>C2192 &amp; ".Delta|GIRR|" &amp; C2155 &amp; "|" &amp; C2157</f>
        <v>FXO136170122.Delta|GIRR|AUD|0.25 year</v>
      </c>
    </row>
    <row r="2193" spans="3:7" hidden="1" outlineLevel="1" x14ac:dyDescent="0.25">
      <c r="C2193" s="21" t="s">
        <v>1139</v>
      </c>
      <c r="D2193" s="19">
        <f>SUMIFS(Sensitivities!$E$8:$E$1023,Sensitivities!$D$8:$D$1023,Delta_GIRR!$D$24,Sensitivities!$C$8:$C$1023,Delta_GIRR!G2193)</f>
        <v>0</v>
      </c>
      <c r="E2193" s="19"/>
      <c r="F2193" s="19"/>
      <c r="G2193" s="19" t="str">
        <f>C2193 &amp; ".Delta|GIRR|" &amp; C2155 &amp; "|" &amp; C2157</f>
        <v>FXO623149061.Delta|GIRR|AUD|0.25 year</v>
      </c>
    </row>
    <row r="2194" spans="3:7" hidden="1" outlineLevel="1" x14ac:dyDescent="0.25">
      <c r="C2194" s="21" t="s">
        <v>41</v>
      </c>
      <c r="D2194" s="19">
        <f>SUMIFS(Sensitivities!$E$8:$E$1023,Sensitivities!$D$8:$D$1023,Delta_GIRR!$D$24,Sensitivities!$C$8:$C$1023,Delta_GIRR!G2194)</f>
        <v>0</v>
      </c>
      <c r="E2194" s="19"/>
      <c r="F2194" s="19"/>
      <c r="G2194" s="19" t="str">
        <f>C2194 &amp; ".Delta|GIRR|" &amp; C2155 &amp; "|" &amp; C2157</f>
        <v>FXO676548755.Delta|GIRR|AUD|0.25 year</v>
      </c>
    </row>
    <row r="2195" spans="3:7" hidden="1" outlineLevel="1" x14ac:dyDescent="0.25">
      <c r="C2195" s="21" t="s">
        <v>42</v>
      </c>
      <c r="D2195" s="19">
        <f>SUMIFS(Sensitivities!$E$8:$E$1023,Sensitivities!$D$8:$D$1023,Delta_GIRR!$D$24,Sensitivities!$C$8:$C$1023,Delta_GIRR!G2195)</f>
        <v>0</v>
      </c>
      <c r="E2195" s="19"/>
      <c r="F2195" s="19"/>
      <c r="G2195" s="19" t="str">
        <f>C2195 &amp; ".Delta|GIRR|" &amp; C2155 &amp; "|" &amp; C2157</f>
        <v>FXO403688438.Delta|GIRR|AUD|0.25 year</v>
      </c>
    </row>
    <row r="2196" spans="3:7" hidden="1" outlineLevel="1" x14ac:dyDescent="0.25">
      <c r="C2196" s="21" t="s">
        <v>43</v>
      </c>
      <c r="D2196" s="19">
        <f>SUMIFS(Sensitivities!$E$8:$E$1023,Sensitivities!$D$8:$D$1023,Delta_GIRR!$D$24,Sensitivities!$C$8:$C$1023,Delta_GIRR!G2196)</f>
        <v>0</v>
      </c>
      <c r="E2196" s="19"/>
      <c r="F2196" s="19"/>
      <c r="G2196" s="19" t="str">
        <f>C2196 &amp; ".Delta|GIRR|" &amp; C2155 &amp; "|" &amp; C2157</f>
        <v>FXO302436425.Delta|GIRR|AUD|0.25 year</v>
      </c>
    </row>
    <row r="2197" spans="3:7" hidden="1" outlineLevel="1" x14ac:dyDescent="0.25">
      <c r="C2197" s="21" t="s">
        <v>44</v>
      </c>
      <c r="D2197" s="19">
        <f>SUMIFS(Sensitivities!$E$8:$E$1023,Sensitivities!$D$8:$D$1023,Delta_GIRR!$D$24,Sensitivities!$C$8:$C$1023,Delta_GIRR!G2197)</f>
        <v>0</v>
      </c>
      <c r="E2197" s="19"/>
      <c r="F2197" s="19"/>
      <c r="G2197" s="19" t="str">
        <f>C2197 &amp; ".Delta|GIRR|" &amp; C2155 &amp; "|" &amp; C2157</f>
        <v>FXO920656386.Delta|GIRR|AUD|0.25 year</v>
      </c>
    </row>
    <row r="2198" spans="3:7" hidden="1" outlineLevel="1" x14ac:dyDescent="0.25">
      <c r="C2198" s="21" t="s">
        <v>45</v>
      </c>
      <c r="D2198" s="19">
        <f>SUMIFS(Sensitivities!$E$8:$E$1023,Sensitivities!$D$8:$D$1023,Delta_GIRR!$D$24,Sensitivities!$C$8:$C$1023,Delta_GIRR!G2198)</f>
        <v>0</v>
      </c>
      <c r="E2198" s="19"/>
      <c r="F2198" s="19"/>
      <c r="G2198" s="19" t="str">
        <f>C2198 &amp; ".Delta|GIRR|" &amp; C2155 &amp; "|" &amp; C2157</f>
        <v>FXO931276392.Delta|GIRR|AUD|0.25 year</v>
      </c>
    </row>
    <row r="2199" spans="3:7" hidden="1" outlineLevel="1" x14ac:dyDescent="0.25">
      <c r="C2199" s="21" t="s">
        <v>46</v>
      </c>
      <c r="D2199" s="19">
        <f>SUMIFS(Sensitivities!$E$8:$E$1023,Sensitivities!$D$8:$D$1023,Delta_GIRR!$D$24,Sensitivities!$C$8:$C$1023,Delta_GIRR!G2199)</f>
        <v>0</v>
      </c>
      <c r="E2199" s="19"/>
      <c r="F2199" s="19"/>
      <c r="G2199" s="19" t="str">
        <f>C2199 &amp; ".Delta|GIRR|" &amp; C2155 &amp; "|" &amp; C2157</f>
        <v>PRDC295207601.Delta|GIRR|AUD|0.25 year</v>
      </c>
    </row>
    <row r="2200" spans="3:7" hidden="1" outlineLevel="1" x14ac:dyDescent="0.25">
      <c r="C2200" s="21" t="s">
        <v>48</v>
      </c>
      <c r="D2200" s="19">
        <f>SUMIFS(Sensitivities!$E$8:$E$1023,Sensitivities!$D$8:$D$1023,Delta_GIRR!$D$24,Sensitivities!$C$8:$C$1023,Delta_GIRR!G2200)</f>
        <v>0</v>
      </c>
      <c r="E2200" s="19"/>
      <c r="F2200" s="19"/>
      <c r="G2200" s="19" t="str">
        <f>C2200 &amp; ".Delta|GIRR|" &amp; C2155 &amp; "|" &amp; C2157</f>
        <v>PRDC172891670.Delta|GIRR|AUD|0.25 year</v>
      </c>
    </row>
    <row r="2201" spans="3:7" hidden="1" outlineLevel="1" x14ac:dyDescent="0.25">
      <c r="C2201" s="21" t="s">
        <v>49</v>
      </c>
      <c r="D2201" s="19">
        <f>SUMIFS(Sensitivities!$E$8:$E$1023,Sensitivities!$D$8:$D$1023,Delta_GIRR!$D$24,Sensitivities!$C$8:$C$1023,Delta_GIRR!G2201)</f>
        <v>0</v>
      </c>
      <c r="E2201" s="19"/>
      <c r="F2201" s="19"/>
      <c r="G2201" s="19" t="str">
        <f>C2201 &amp; ".Delta|GIRR|" &amp; C2155 &amp; "|" &amp; C2157</f>
        <v>PRDC666969162.Delta|GIRR|AUD|0.25 year</v>
      </c>
    </row>
    <row r="2202" spans="3:7" hidden="1" outlineLevel="1" x14ac:dyDescent="0.25">
      <c r="C2202" s="21" t="s">
        <v>50</v>
      </c>
      <c r="D2202" s="19">
        <f>SUMIFS(Sensitivities!$E$8:$E$1023,Sensitivities!$D$8:$D$1023,Delta_GIRR!$D$24,Sensitivities!$C$8:$C$1023,Delta_GIRR!G2202)</f>
        <v>0</v>
      </c>
      <c r="E2202" s="19"/>
      <c r="F2202" s="19"/>
      <c r="G2202" s="19" t="str">
        <f>C2202 &amp; ".Delta|GIRR|" &amp; C2155 &amp; "|" &amp; C2157</f>
        <v>PRDC591610726.Delta|GIRR|AUD|0.25 year</v>
      </c>
    </row>
    <row r="2203" spans="3:7" hidden="1" outlineLevel="1" x14ac:dyDescent="0.25">
      <c r="C2203" s="21" t="s">
        <v>51</v>
      </c>
      <c r="D2203" s="19">
        <f>SUMIFS(Sensitivities!$E$8:$E$1023,Sensitivities!$D$8:$D$1023,Delta_GIRR!$D$24,Sensitivities!$C$8:$C$1023,Delta_GIRR!G2203)</f>
        <v>0</v>
      </c>
      <c r="E2203" s="19"/>
      <c r="F2203" s="19"/>
      <c r="G2203" s="19" t="str">
        <f>C2203 &amp; ".Delta|GIRR|" &amp; C2155 &amp; "|" &amp; C2157</f>
        <v>PRDC213021841.Delta|GIRR|AUD|0.25 year</v>
      </c>
    </row>
    <row r="2204" spans="3:7" hidden="1" outlineLevel="1" x14ac:dyDescent="0.25">
      <c r="C2204" s="21" t="s">
        <v>52</v>
      </c>
      <c r="D2204" s="19">
        <f>SUMIFS(Sensitivities!$E$8:$E$1023,Sensitivities!$D$8:$D$1023,Delta_GIRR!$D$24,Sensitivities!$C$8:$C$1023,Delta_GIRR!G2204)</f>
        <v>0</v>
      </c>
      <c r="E2204" s="19"/>
      <c r="F2204" s="19"/>
      <c r="G2204" s="19" t="str">
        <f>C2204 &amp; ".Delta|GIRR|" &amp; C2155 &amp; "|" &amp; C2157</f>
        <v>RA211261264.Delta|GIRR|AUD|0.25 year</v>
      </c>
    </row>
    <row r="2205" spans="3:7" hidden="1" outlineLevel="1" x14ac:dyDescent="0.25">
      <c r="C2205" s="21" t="s">
        <v>54</v>
      </c>
      <c r="D2205" s="19">
        <f>SUMIFS(Sensitivities!$E$8:$E$1023,Sensitivities!$D$8:$D$1023,Delta_GIRR!$D$24,Sensitivities!$C$8:$C$1023,Delta_GIRR!G2205)</f>
        <v>0</v>
      </c>
      <c r="E2205" s="19"/>
      <c r="F2205" s="19"/>
      <c r="G2205" s="19" t="str">
        <f>C2205 &amp; ".Delta|GIRR|" &amp; C2155 &amp; "|" &amp; C2157</f>
        <v>RA511169792.Delta|GIRR|AUD|0.25 year</v>
      </c>
    </row>
    <row r="2206" spans="3:7" hidden="1" outlineLevel="1" x14ac:dyDescent="0.25">
      <c r="C2206" s="21" t="s">
        <v>1143</v>
      </c>
      <c r="D2206" s="19">
        <f>SUMIFS(Sensitivities!$E$8:$E$1023,Sensitivities!$D$8:$D$1023,Delta_GIRR!$D$24,Sensitivities!$C$8:$C$1023,Delta_GIRR!G2206)</f>
        <v>0</v>
      </c>
      <c r="E2206" s="19"/>
      <c r="F2206" s="19"/>
      <c r="G2206" s="19" t="str">
        <f>C2206 &amp; ".Delta|GIRR|" &amp; C2155 &amp; "|" &amp; C2157</f>
        <v>RA844378540.Delta|GIRR|AUD|0.25 year</v>
      </c>
    </row>
    <row r="2207" spans="3:7" hidden="1" outlineLevel="1" x14ac:dyDescent="0.25">
      <c r="C2207" s="21" t="s">
        <v>55</v>
      </c>
      <c r="D2207" s="19">
        <f>SUMIFS(Sensitivities!$E$8:$E$1023,Sensitivities!$D$8:$D$1023,Delta_GIRR!$D$24,Sensitivities!$C$8:$C$1023,Delta_GIRR!G2207)</f>
        <v>0</v>
      </c>
      <c r="E2207" s="19"/>
      <c r="F2207" s="19"/>
      <c r="G2207" s="19" t="str">
        <f>C2207 &amp; ".Delta|GIRR|" &amp; C2155 &amp; "|" &amp; C2157</f>
        <v>RA488554347.Delta|GIRR|AUD|0.25 year</v>
      </c>
    </row>
    <row r="2208" spans="3:7" hidden="1" outlineLevel="1" x14ac:dyDescent="0.25">
      <c r="C2208" s="21" t="s">
        <v>56</v>
      </c>
      <c r="D2208" s="19">
        <f>SUMIFS(Sensitivities!$E$8:$E$1023,Sensitivities!$D$8:$D$1023,Delta_GIRR!$D$24,Sensitivities!$C$8:$C$1023,Delta_GIRR!G2208)</f>
        <v>0</v>
      </c>
      <c r="E2208" s="19"/>
      <c r="F2208" s="19"/>
      <c r="G2208" s="19" t="str">
        <f>C2208 &amp; ".Delta|GIRR|" &amp; C2155 &amp; "|" &amp; C2157</f>
        <v>RA899728209.Delta|GIRR|AUD|0.25 year</v>
      </c>
    </row>
    <row r="2209" spans="3:7" hidden="1" outlineLevel="1" x14ac:dyDescent="0.25">
      <c r="C2209" s="10"/>
      <c r="D2209" s="13"/>
      <c r="E2209" s="11"/>
      <c r="F2209" s="12"/>
      <c r="G2209" s="12"/>
    </row>
    <row r="2210" spans="3:7" collapsed="1" x14ac:dyDescent="0.25">
      <c r="C2210" s="19" t="s">
        <v>61</v>
      </c>
      <c r="D2210" s="105">
        <f>SUM(D2212:D2261)</f>
        <v>-216802.46098438179</v>
      </c>
      <c r="E2210" s="103">
        <f>VLOOKUP(C2210,$G$10:$H$19,2,FALSE)</f>
        <v>1.2020815280171309E-2</v>
      </c>
      <c r="F2210" s="105">
        <f>D2210*E2210</f>
        <v>-2606.1423357798008</v>
      </c>
    </row>
    <row r="2211" spans="3:7" hidden="1" outlineLevel="1" x14ac:dyDescent="0.25">
      <c r="C2211" s="3" t="s">
        <v>1138</v>
      </c>
      <c r="D2211" s="105" t="s">
        <v>116</v>
      </c>
      <c r="E2211" s="3" t="s">
        <v>66</v>
      </c>
      <c r="F2211" s="3" t="s">
        <v>68</v>
      </c>
      <c r="G2211" s="3" t="s">
        <v>57</v>
      </c>
    </row>
    <row r="2212" spans="3:7" hidden="1" outlineLevel="1" x14ac:dyDescent="0.25">
      <c r="C2212" s="21" t="s">
        <v>3</v>
      </c>
      <c r="D2212" s="19">
        <f>SUMIFS(Sensitivities!$E$8:$E$1023,Sensitivities!$D$8:$D$1023,Delta_GIRR!$D$24,Sensitivities!$C$8:$C$1023,Delta_GIRR!G2212)</f>
        <v>0</v>
      </c>
      <c r="E2212" s="19"/>
      <c r="F2212" s="19"/>
      <c r="G2212" s="19" t="str">
        <f>C2212 &amp; ".Delta|GIRR|" &amp; C2155 &amp; "|" &amp; C2210</f>
        <v>FRA791220419.Delta|GIRR|AUD|0.5 year</v>
      </c>
    </row>
    <row r="2213" spans="3:7" hidden="1" outlineLevel="1" x14ac:dyDescent="0.25">
      <c r="C2213" s="21" t="s">
        <v>5</v>
      </c>
      <c r="D2213" s="19">
        <f>SUMIFS(Sensitivities!$E$8:$E$1023,Sensitivities!$D$8:$D$1023,Delta_GIRR!$D$24,Sensitivities!$C$8:$C$1023,Delta_GIRR!G2213)</f>
        <v>0</v>
      </c>
      <c r="E2213" s="19"/>
      <c r="F2213" s="19"/>
      <c r="G2213" s="19" t="str">
        <f>C2213 &amp; ".Delta|GIRR|" &amp; C2155 &amp; "|" &amp; C2210</f>
        <v>FRA983936126.Delta|GIRR|AUD|0.5 year</v>
      </c>
    </row>
    <row r="2214" spans="3:7" hidden="1" outlineLevel="1" x14ac:dyDescent="0.25">
      <c r="C2214" s="21" t="s">
        <v>6</v>
      </c>
      <c r="D2214" s="19">
        <f>SUMIFS(Sensitivities!$E$8:$E$1023,Sensitivities!$D$8:$D$1023,Delta_GIRR!$D$24,Sensitivities!$C$8:$C$1023,Delta_GIRR!G2214)</f>
        <v>0</v>
      </c>
      <c r="E2214" s="19"/>
      <c r="F2214" s="19"/>
      <c r="G2214" s="19" t="str">
        <f>C2214 &amp; ".Delta|GIRR|" &amp; C2155 &amp; "|" &amp; C2210</f>
        <v>FRA592133890.Delta|GIRR|AUD|0.5 year</v>
      </c>
    </row>
    <row r="2215" spans="3:7" hidden="1" outlineLevel="1" x14ac:dyDescent="0.25">
      <c r="C2215" s="21" t="s">
        <v>7</v>
      </c>
      <c r="D2215" s="19">
        <f>SUMIFS(Sensitivities!$E$8:$E$1023,Sensitivities!$D$8:$D$1023,Delta_GIRR!$D$24,Sensitivities!$C$8:$C$1023,Delta_GIRR!G2215)</f>
        <v>0</v>
      </c>
      <c r="E2215" s="19"/>
      <c r="F2215" s="19"/>
      <c r="G2215" s="19" t="str">
        <f>C2215 &amp; ".Delta|GIRR|" &amp; C2155 &amp; "|" &amp; C2210</f>
        <v>FRA554616290.Delta|GIRR|AUD|0.5 year</v>
      </c>
    </row>
    <row r="2216" spans="3:7" hidden="1" outlineLevel="1" x14ac:dyDescent="0.25">
      <c r="C2216" s="21" t="s">
        <v>8</v>
      </c>
      <c r="D2216" s="19">
        <f>SUMIFS(Sensitivities!$E$8:$E$1023,Sensitivities!$D$8:$D$1023,Delta_GIRR!$D$24,Sensitivities!$C$8:$C$1023,Delta_GIRR!G2216)</f>
        <v>0</v>
      </c>
      <c r="E2216" s="19"/>
      <c r="F2216" s="19"/>
      <c r="G2216" s="19" t="str">
        <f>C2216 &amp; ".Delta|GIRR|" &amp; C2155 &amp; "|" &amp; C2210</f>
        <v>FRA822851518.Delta|GIRR|AUD|0.5 year</v>
      </c>
    </row>
    <row r="2217" spans="3:7" hidden="1" outlineLevel="1" x14ac:dyDescent="0.25">
      <c r="C2217" s="21" t="s">
        <v>1140</v>
      </c>
      <c r="D2217" s="19">
        <f>SUMIFS(Sensitivities!$E$8:$E$1023,Sensitivities!$D$8:$D$1023,Delta_GIRR!$D$24,Sensitivities!$C$8:$C$1023,Delta_GIRR!G2217)</f>
        <v>0</v>
      </c>
      <c r="E2217" s="19"/>
      <c r="F2217" s="19"/>
      <c r="G2217" s="19" t="str">
        <f>C2217 &amp; ".Delta|GIRR|" &amp; C2155 &amp; "|" &amp; C2210</f>
        <v>FRA101797833.Delta|GIRR|AUD|0.5 year</v>
      </c>
    </row>
    <row r="2218" spans="3:7" hidden="1" outlineLevel="1" x14ac:dyDescent="0.25">
      <c r="C2218" s="21" t="s">
        <v>9</v>
      </c>
      <c r="D2218" s="19">
        <f>SUMIFS(Sensitivities!$E$8:$E$1023,Sensitivities!$D$8:$D$1023,Delta_GIRR!$D$24,Sensitivities!$C$8:$C$1023,Delta_GIRR!G2218)</f>
        <v>0</v>
      </c>
      <c r="E2218" s="19"/>
      <c r="F2218" s="19"/>
      <c r="G2218" s="19" t="str">
        <f>C2218 &amp; ".Delta|GIRR|" &amp; C2155 &amp; "|" &amp; C2210</f>
        <v>IRS190841856.Delta|GIRR|AUD|0.5 year</v>
      </c>
    </row>
    <row r="2219" spans="3:7" hidden="1" outlineLevel="1" x14ac:dyDescent="0.25">
      <c r="C2219" s="21" t="s">
        <v>11</v>
      </c>
      <c r="D2219" s="19">
        <f>SUMIFS(Sensitivities!$E$8:$E$1023,Sensitivities!$D$8:$D$1023,Delta_GIRR!$D$24,Sensitivities!$C$8:$C$1023,Delta_GIRR!G2219)</f>
        <v>0</v>
      </c>
      <c r="E2219" s="19"/>
      <c r="F2219" s="19"/>
      <c r="G2219" s="19" t="str">
        <f>C2219 &amp; ".Delta|GIRR|" &amp; C2155 &amp; "|" &amp; C2210</f>
        <v>IRS399330126.Delta|GIRR|AUD|0.5 year</v>
      </c>
    </row>
    <row r="2220" spans="3:7" hidden="1" outlineLevel="1" x14ac:dyDescent="0.25">
      <c r="C2220" s="21" t="s">
        <v>12</v>
      </c>
      <c r="D2220" s="19">
        <f>SUMIFS(Sensitivities!$E$8:$E$1023,Sensitivities!$D$8:$D$1023,Delta_GIRR!$D$24,Sensitivities!$C$8:$C$1023,Delta_GIRR!G2220)</f>
        <v>0</v>
      </c>
      <c r="E2220" s="19"/>
      <c r="F2220" s="19"/>
      <c r="G2220" s="19" t="str">
        <f>C2220 &amp; ".Delta|GIRR|" &amp; C2155 &amp; "|" &amp; C2210</f>
        <v>IRS233250637.Delta|GIRR|AUD|0.5 year</v>
      </c>
    </row>
    <row r="2221" spans="3:7" hidden="1" outlineLevel="1" x14ac:dyDescent="0.25">
      <c r="C2221" s="21" t="s">
        <v>13</v>
      </c>
      <c r="D2221" s="19">
        <f>SUMIFS(Sensitivities!$E$8:$E$1023,Sensitivities!$D$8:$D$1023,Delta_GIRR!$D$24,Sensitivities!$C$8:$C$1023,Delta_GIRR!G2221)</f>
        <v>0</v>
      </c>
      <c r="E2221" s="19"/>
      <c r="F2221" s="19"/>
      <c r="G2221" s="19" t="str">
        <f>C2221 &amp; ".Delta|GIRR|" &amp; C2155 &amp; "|" &amp; C2210</f>
        <v>CS768096133.Delta|GIRR|AUD|0.5 year</v>
      </c>
    </row>
    <row r="2222" spans="3:7" hidden="1" outlineLevel="1" x14ac:dyDescent="0.25">
      <c r="C2222" s="21" t="s">
        <v>15</v>
      </c>
      <c r="D2222" s="19">
        <f>SUMIFS(Sensitivities!$E$8:$E$1023,Sensitivities!$D$8:$D$1023,Delta_GIRR!$D$24,Sensitivities!$C$8:$C$1023,Delta_GIRR!G2222)</f>
        <v>0</v>
      </c>
      <c r="E2222" s="19"/>
      <c r="F2222" s="19"/>
      <c r="G2222" s="19" t="str">
        <f>C2222 &amp; ".Delta|GIRR|" &amp; C2155 &amp; "|" &amp; C2210</f>
        <v>CS561670611.Delta|GIRR|AUD|0.5 year</v>
      </c>
    </row>
    <row r="2223" spans="3:7" hidden="1" outlineLevel="1" x14ac:dyDescent="0.25">
      <c r="C2223" s="21" t="s">
        <v>16</v>
      </c>
      <c r="D2223" s="19">
        <f>SUMIFS(Sensitivities!$E$8:$E$1023,Sensitivities!$D$8:$D$1023,Delta_GIRR!$D$24,Sensitivities!$C$8:$C$1023,Delta_GIRR!G2223)</f>
        <v>5.5901301009726003</v>
      </c>
      <c r="E2223" s="19"/>
      <c r="F2223" s="19"/>
      <c r="G2223" s="19" t="str">
        <f>C2223 &amp; ".Delta|GIRR|" &amp; C2155 &amp; "|" &amp; C2210</f>
        <v>CS931854092.Delta|GIRR|AUD|0.5 year</v>
      </c>
    </row>
    <row r="2224" spans="3:7" hidden="1" outlineLevel="1" x14ac:dyDescent="0.25">
      <c r="C2224" s="21" t="s">
        <v>17</v>
      </c>
      <c r="D2224" s="19">
        <f>SUMIFS(Sensitivities!$E$8:$E$1023,Sensitivities!$D$8:$D$1023,Delta_GIRR!$D$24,Sensitivities!$C$8:$C$1023,Delta_GIRR!G2224)</f>
        <v>-74.232786311767995</v>
      </c>
      <c r="E2224" s="19"/>
      <c r="F2224" s="19"/>
      <c r="G2224" s="19" t="str">
        <f>C2224 &amp; ".Delta|GIRR|" &amp; C2155 &amp; "|" &amp; C2210</f>
        <v>IRS307262619.Delta|GIRR|AUD|0.5 year</v>
      </c>
    </row>
    <row r="2225" spans="3:7" hidden="1" outlineLevel="1" x14ac:dyDescent="0.25">
      <c r="C2225" s="21" t="s">
        <v>18</v>
      </c>
      <c r="D2225" s="19">
        <f>SUMIFS(Sensitivities!$E$8:$E$1023,Sensitivities!$D$8:$D$1023,Delta_GIRR!$D$24,Sensitivities!$C$8:$C$1023,Delta_GIRR!G2225)</f>
        <v>0</v>
      </c>
      <c r="E2225" s="19"/>
      <c r="F2225" s="19"/>
      <c r="G2225" s="19" t="str">
        <f>C2225 &amp; ".Delta|GIRR|" &amp; C2155 &amp; "|" &amp; C2210</f>
        <v>IRS686490893.Delta|GIRR|AUD|0.5 year</v>
      </c>
    </row>
    <row r="2226" spans="3:7" hidden="1" outlineLevel="1" x14ac:dyDescent="0.25">
      <c r="C2226" s="21" t="s">
        <v>19</v>
      </c>
      <c r="D2226" s="19">
        <f>SUMIFS(Sensitivities!$E$8:$E$1023,Sensitivities!$D$8:$D$1023,Delta_GIRR!$D$24,Sensitivities!$C$8:$C$1023,Delta_GIRR!G2226)</f>
        <v>0</v>
      </c>
      <c r="E2226" s="19"/>
      <c r="F2226" s="19"/>
      <c r="G2226" s="19" t="str">
        <f>C2226 &amp; ".Delta|GIRR|" &amp; C2155 &amp; "|" &amp; C2210</f>
        <v>IRS682313805.Delta|GIRR|AUD|0.5 year</v>
      </c>
    </row>
    <row r="2227" spans="3:7" hidden="1" outlineLevel="1" x14ac:dyDescent="0.25">
      <c r="C2227" s="21" t="s">
        <v>20</v>
      </c>
      <c r="D2227" s="19">
        <f>SUMIFS(Sensitivities!$E$8:$E$1023,Sensitivities!$D$8:$D$1023,Delta_GIRR!$D$24,Sensitivities!$C$8:$C$1023,Delta_GIRR!G2227)</f>
        <v>0</v>
      </c>
      <c r="E2227" s="19"/>
      <c r="F2227" s="19"/>
      <c r="G2227" s="19" t="str">
        <f>C2227 &amp; ".Delta|GIRR|" &amp; C2155 &amp; "|" &amp; C2210</f>
        <v>IRS545554400.Delta|GIRR|AUD|0.5 year</v>
      </c>
    </row>
    <row r="2228" spans="3:7" hidden="1" outlineLevel="1" x14ac:dyDescent="0.25">
      <c r="C2228" s="21" t="s">
        <v>21</v>
      </c>
      <c r="D2228" s="19">
        <f>SUMIFS(Sensitivities!$E$8:$E$1023,Sensitivities!$D$8:$D$1023,Delta_GIRR!$D$24,Sensitivities!$C$8:$C$1023,Delta_GIRR!G2228)</f>
        <v>0</v>
      </c>
      <c r="E2228" s="19"/>
      <c r="F2228" s="19"/>
      <c r="G2228" s="19" t="str">
        <f>C2228 &amp; ".Delta|GIRR|" &amp; C2155 &amp; "|" &amp; C2210</f>
        <v>CS821810096.Delta|GIRR|AUD|0.5 year</v>
      </c>
    </row>
    <row r="2229" spans="3:7" hidden="1" outlineLevel="1" x14ac:dyDescent="0.25">
      <c r="C2229" s="21" t="s">
        <v>22</v>
      </c>
      <c r="D2229" s="19">
        <f>SUMIFS(Sensitivities!$E$8:$E$1023,Sensitivities!$D$8:$D$1023,Delta_GIRR!$D$24,Sensitivities!$C$8:$C$1023,Delta_GIRR!G2229)</f>
        <v>0</v>
      </c>
      <c r="E2229" s="19"/>
      <c r="F2229" s="19"/>
      <c r="G2229" s="19" t="str">
        <f>C2229 &amp; ".Delta|GIRR|" &amp; C2155 &amp; "|" &amp; C2210</f>
        <v>CF832287444.Delta|GIRR|AUD|0.5 year</v>
      </c>
    </row>
    <row r="2230" spans="3:7" hidden="1" outlineLevel="1" x14ac:dyDescent="0.25">
      <c r="C2230" s="21" t="s">
        <v>1141</v>
      </c>
      <c r="D2230" s="19">
        <f>SUMIFS(Sensitivities!$E$8:$E$1023,Sensitivities!$D$8:$D$1023,Delta_GIRR!$D$24,Sensitivities!$C$8:$C$1023,Delta_GIRR!G2230)</f>
        <v>0</v>
      </c>
      <c r="E2230" s="19"/>
      <c r="F2230" s="19"/>
      <c r="G2230" s="19" t="str">
        <f>C2230 &amp; ".Delta|GIRR|" &amp; C2155 &amp; "|" &amp; C2210</f>
        <v>CF505971413.Delta|GIRR|AUD|0.5 year</v>
      </c>
    </row>
    <row r="2231" spans="3:7" hidden="1" outlineLevel="1" x14ac:dyDescent="0.25">
      <c r="C2231" s="21" t="s">
        <v>24</v>
      </c>
      <c r="D2231" s="19">
        <f>SUMIFS(Sensitivities!$E$8:$E$1023,Sensitivities!$D$8:$D$1023,Delta_GIRR!$D$24,Sensitivities!$C$8:$C$1023,Delta_GIRR!G2231)</f>
        <v>0</v>
      </c>
      <c r="E2231" s="19"/>
      <c r="F2231" s="19"/>
      <c r="G2231" s="19" t="str">
        <f>C2231 &amp; ".Delta|GIRR|" &amp; C2155 &amp; "|" &amp; C2210</f>
        <v>CF670766805.Delta|GIRR|AUD|0.5 year</v>
      </c>
    </row>
    <row r="2232" spans="3:7" hidden="1" outlineLevel="1" x14ac:dyDescent="0.25">
      <c r="C2232" s="21" t="s">
        <v>25</v>
      </c>
      <c r="D2232" s="19">
        <f>SUMIFS(Sensitivities!$E$8:$E$1023,Sensitivities!$D$8:$D$1023,Delta_GIRR!$D$24,Sensitivities!$C$8:$C$1023,Delta_GIRR!G2232)</f>
        <v>0</v>
      </c>
      <c r="E2232" s="19"/>
      <c r="F2232" s="19"/>
      <c r="G2232" s="19" t="str">
        <f>C2232 &amp; ".Delta|GIRR|" &amp; C2155 &amp; "|" &amp; C2210</f>
        <v>CF558972956.Delta|GIRR|AUD|0.5 year</v>
      </c>
    </row>
    <row r="2233" spans="3:7" hidden="1" outlineLevel="1" x14ac:dyDescent="0.25">
      <c r="C2233" s="21" t="s">
        <v>26</v>
      </c>
      <c r="D2233" s="19">
        <f>SUMIFS(Sensitivities!$E$8:$E$1023,Sensitivities!$D$8:$D$1023,Delta_GIRR!$D$24,Sensitivities!$C$8:$C$1023,Delta_GIRR!G2233)</f>
        <v>0</v>
      </c>
      <c r="E2233" s="19"/>
      <c r="F2233" s="19"/>
      <c r="G2233" s="19" t="str">
        <f>C2233 &amp; ".Delta|GIRR|" &amp; C2155 &amp; "|" &amp; C2210</f>
        <v>CF994071627.Delta|GIRR|AUD|0.5 year</v>
      </c>
    </row>
    <row r="2234" spans="3:7" hidden="1" outlineLevel="1" x14ac:dyDescent="0.25">
      <c r="C2234" s="21" t="s">
        <v>27</v>
      </c>
      <c r="D2234" s="19">
        <f>SUMIFS(Sensitivities!$E$8:$E$1023,Sensitivities!$D$8:$D$1023,Delta_GIRR!$D$24,Sensitivities!$C$8:$C$1023,Delta_GIRR!G2234)</f>
        <v>0</v>
      </c>
      <c r="E2234" s="19"/>
      <c r="F2234" s="19"/>
      <c r="G2234" s="19" t="str">
        <f>C2234 &amp; ".Delta|GIRR|" &amp; C2155 &amp; "|" &amp; C2210</f>
        <v>CF546911893.Delta|GIRR|AUD|0.5 year</v>
      </c>
    </row>
    <row r="2235" spans="3:7" hidden="1" outlineLevel="1" x14ac:dyDescent="0.25">
      <c r="C2235" s="21" t="s">
        <v>28</v>
      </c>
      <c r="D2235" s="19">
        <f>SUMIFS(Sensitivities!$E$8:$E$1023,Sensitivities!$D$8:$D$1023,Delta_GIRR!$D$24,Sensitivities!$C$8:$C$1023,Delta_GIRR!G2235)</f>
        <v>0</v>
      </c>
      <c r="E2235" s="19"/>
      <c r="F2235" s="19"/>
      <c r="G2235" s="19" t="str">
        <f>C2235 &amp; ".Delta|GIRR|" &amp; C2155 &amp; "|" &amp; C2210</f>
        <v>CF798421943.Delta|GIRR|AUD|0.5 year</v>
      </c>
    </row>
    <row r="2236" spans="3:7" hidden="1" outlineLevel="1" x14ac:dyDescent="0.25">
      <c r="C2236" s="21" t="s">
        <v>29</v>
      </c>
      <c r="D2236" s="19">
        <f>SUMIFS(Sensitivities!$E$8:$E$1023,Sensitivities!$D$8:$D$1023,Delta_GIRR!$D$24,Sensitivities!$C$8:$C$1023,Delta_GIRR!G2236)</f>
        <v>0</v>
      </c>
      <c r="E2236" s="19"/>
      <c r="F2236" s="19"/>
      <c r="G2236" s="19" t="str">
        <f>C2236 &amp; ".Delta|GIRR|" &amp; C2155 &amp; "|" &amp; C2210</f>
        <v>SWN651253389.Delta|GIRR|AUD|0.5 year</v>
      </c>
    </row>
    <row r="2237" spans="3:7" hidden="1" outlineLevel="1" x14ac:dyDescent="0.25">
      <c r="C2237" s="21" t="s">
        <v>31</v>
      </c>
      <c r="D2237" s="19">
        <f>SUMIFS(Sensitivities!$E$8:$E$1023,Sensitivities!$D$8:$D$1023,Delta_GIRR!$D$24,Sensitivities!$C$8:$C$1023,Delta_GIRR!G2237)</f>
        <v>0</v>
      </c>
      <c r="E2237" s="19"/>
      <c r="F2237" s="19"/>
      <c r="G2237" s="19" t="str">
        <f>C2237 &amp; ".Delta|GIRR|" &amp; C2155 &amp; "|" &amp; C2210</f>
        <v>FXF690057364.Delta|GIRR|AUD|0.5 year</v>
      </c>
    </row>
    <row r="2238" spans="3:7" hidden="1" outlineLevel="1" x14ac:dyDescent="0.25">
      <c r="C2238" s="21" t="s">
        <v>1142</v>
      </c>
      <c r="D2238" s="19">
        <f>SUMIFS(Sensitivities!$E$8:$E$1023,Sensitivities!$D$8:$D$1023,Delta_GIRR!$D$24,Sensitivities!$C$8:$C$1023,Delta_GIRR!G2238)</f>
        <v>-216733.81832817101</v>
      </c>
      <c r="E2238" s="19"/>
      <c r="F2238" s="19"/>
      <c r="G2238" s="19" t="str">
        <f>C2238 &amp; ".Delta|GIRR|" &amp; C2155 &amp; "|" &amp; C2210</f>
        <v>FXF276314354.Delta|GIRR|AUD|0.5 year</v>
      </c>
    </row>
    <row r="2239" spans="3:7" hidden="1" outlineLevel="1" x14ac:dyDescent="0.25">
      <c r="C2239" s="21" t="s">
        <v>33</v>
      </c>
      <c r="D2239" s="19">
        <f>SUMIFS(Sensitivities!$E$8:$E$1023,Sensitivities!$D$8:$D$1023,Delta_GIRR!$D$24,Sensitivities!$C$8:$C$1023,Delta_GIRR!G2239)</f>
        <v>0</v>
      </c>
      <c r="E2239" s="19"/>
      <c r="F2239" s="19"/>
      <c r="G2239" s="19" t="str">
        <f>C2239 &amp; ".Delta|GIRR|" &amp; C2155 &amp; "|" &amp; C2210</f>
        <v>FXF811380623.Delta|GIRR|AUD|0.5 year</v>
      </c>
    </row>
    <row r="2240" spans="3:7" hidden="1" outlineLevel="1" x14ac:dyDescent="0.25">
      <c r="C2240" s="21" t="s">
        <v>34</v>
      </c>
      <c r="D2240" s="19">
        <f>SUMIFS(Sensitivities!$E$8:$E$1023,Sensitivities!$D$8:$D$1023,Delta_GIRR!$D$24,Sensitivities!$C$8:$C$1023,Delta_GIRR!G2240)</f>
        <v>0</v>
      </c>
      <c r="E2240" s="19"/>
      <c r="F2240" s="19"/>
      <c r="G2240" s="19" t="str">
        <f>C2240 &amp; ".Delta|GIRR|" &amp; C2155 &amp; "|" &amp; C2210</f>
        <v>FXF313102980.Delta|GIRR|AUD|0.5 year</v>
      </c>
    </row>
    <row r="2241" spans="3:7" hidden="1" outlineLevel="1" x14ac:dyDescent="0.25">
      <c r="C2241" s="21" t="s">
        <v>35</v>
      </c>
      <c r="D2241" s="19">
        <f>SUMIFS(Sensitivities!$E$8:$E$1023,Sensitivities!$D$8:$D$1023,Delta_GIRR!$D$24,Sensitivities!$C$8:$C$1023,Delta_GIRR!G2241)</f>
        <v>0</v>
      </c>
      <c r="E2241" s="19"/>
      <c r="F2241" s="19"/>
      <c r="G2241" s="19" t="str">
        <f>C2241 &amp; ".Delta|GIRR|" &amp; C2155 &amp; "|" &amp; C2210</f>
        <v>FXF168255439.Delta|GIRR|AUD|0.5 year</v>
      </c>
    </row>
    <row r="2242" spans="3:7" hidden="1" outlineLevel="1" x14ac:dyDescent="0.25">
      <c r="C2242" s="21" t="s">
        <v>36</v>
      </c>
      <c r="D2242" s="19">
        <f>SUMIFS(Sensitivities!$E$8:$E$1023,Sensitivities!$D$8:$D$1023,Delta_GIRR!$D$24,Sensitivities!$C$8:$C$1023,Delta_GIRR!G2242)</f>
        <v>0</v>
      </c>
      <c r="E2242" s="19"/>
      <c r="F2242" s="19"/>
      <c r="G2242" s="19" t="str">
        <f>C2242 &amp; ".Delta|GIRR|" &amp; C2155 &amp; "|" &amp; C2210</f>
        <v>FXF177155290.Delta|GIRR|AUD|0.5 year</v>
      </c>
    </row>
    <row r="2243" spans="3:7" hidden="1" outlineLevel="1" x14ac:dyDescent="0.25">
      <c r="C2243" s="21" t="s">
        <v>37</v>
      </c>
      <c r="D2243" s="19">
        <f>SUMIFS(Sensitivities!$E$8:$E$1023,Sensitivities!$D$8:$D$1023,Delta_GIRR!$D$24,Sensitivities!$C$8:$C$1023,Delta_GIRR!G2243)</f>
        <v>0</v>
      </c>
      <c r="E2243" s="19"/>
      <c r="F2243" s="19"/>
      <c r="G2243" s="19" t="str">
        <f>C2243 &amp; ".Delta|GIRR|" &amp; C2155 &amp; "|" &amp; C2210</f>
        <v>FXF598460264.Delta|GIRR|AUD|0.5 year</v>
      </c>
    </row>
    <row r="2244" spans="3:7" hidden="1" outlineLevel="1" x14ac:dyDescent="0.25">
      <c r="C2244" s="21" t="s">
        <v>38</v>
      </c>
      <c r="D2244" s="19">
        <f>SUMIFS(Sensitivities!$E$8:$E$1023,Sensitivities!$D$8:$D$1023,Delta_GIRR!$D$24,Sensitivities!$C$8:$C$1023,Delta_GIRR!G2244)</f>
        <v>0</v>
      </c>
      <c r="E2244" s="19"/>
      <c r="F2244" s="19"/>
      <c r="G2244" s="19" t="str">
        <f>C2244 &amp; ".Delta|GIRR|" &amp; C2155 &amp; "|" &amp; C2210</f>
        <v>FXO271821100.Delta|GIRR|AUD|0.5 year</v>
      </c>
    </row>
    <row r="2245" spans="3:7" hidden="1" outlineLevel="1" x14ac:dyDescent="0.25">
      <c r="C2245" s="21" t="s">
        <v>40</v>
      </c>
      <c r="D2245" s="19">
        <f>SUMIFS(Sensitivities!$E$8:$E$1023,Sensitivities!$D$8:$D$1023,Delta_GIRR!$D$24,Sensitivities!$C$8:$C$1023,Delta_GIRR!G2245)</f>
        <v>0</v>
      </c>
      <c r="E2245" s="19"/>
      <c r="F2245" s="19"/>
      <c r="G2245" s="19" t="str">
        <f>C2245 &amp; ".Delta|GIRR|" &amp; C2155 &amp; "|" &amp; C2210</f>
        <v>FXO136170122.Delta|GIRR|AUD|0.5 year</v>
      </c>
    </row>
    <row r="2246" spans="3:7" hidden="1" outlineLevel="1" x14ac:dyDescent="0.25">
      <c r="C2246" s="21" t="s">
        <v>1139</v>
      </c>
      <c r="D2246" s="19">
        <f>SUMIFS(Sensitivities!$E$8:$E$1023,Sensitivities!$D$8:$D$1023,Delta_GIRR!$D$24,Sensitivities!$C$8:$C$1023,Delta_GIRR!G2246)</f>
        <v>0</v>
      </c>
      <c r="E2246" s="19"/>
      <c r="F2246" s="19"/>
      <c r="G2246" s="19" t="str">
        <f>C2246 &amp; ".Delta|GIRR|" &amp; C2155 &amp; "|" &amp; C2210</f>
        <v>FXO623149061.Delta|GIRR|AUD|0.5 year</v>
      </c>
    </row>
    <row r="2247" spans="3:7" hidden="1" outlineLevel="1" x14ac:dyDescent="0.25">
      <c r="C2247" s="21" t="s">
        <v>41</v>
      </c>
      <c r="D2247" s="19">
        <f>SUMIFS(Sensitivities!$E$8:$E$1023,Sensitivities!$D$8:$D$1023,Delta_GIRR!$D$24,Sensitivities!$C$8:$C$1023,Delta_GIRR!G2247)</f>
        <v>0</v>
      </c>
      <c r="E2247" s="19"/>
      <c r="F2247" s="19"/>
      <c r="G2247" s="19" t="str">
        <f>C2247 &amp; ".Delta|GIRR|" &amp; C2155 &amp; "|" &amp; C2210</f>
        <v>FXO676548755.Delta|GIRR|AUD|0.5 year</v>
      </c>
    </row>
    <row r="2248" spans="3:7" hidden="1" outlineLevel="1" x14ac:dyDescent="0.25">
      <c r="C2248" s="21" t="s">
        <v>42</v>
      </c>
      <c r="D2248" s="19">
        <f>SUMIFS(Sensitivities!$E$8:$E$1023,Sensitivities!$D$8:$D$1023,Delta_GIRR!$D$24,Sensitivities!$C$8:$C$1023,Delta_GIRR!G2248)</f>
        <v>0</v>
      </c>
      <c r="E2248" s="19"/>
      <c r="F2248" s="19"/>
      <c r="G2248" s="19" t="str">
        <f>C2248 &amp; ".Delta|GIRR|" &amp; C2155 &amp; "|" &amp; C2210</f>
        <v>FXO403688438.Delta|GIRR|AUD|0.5 year</v>
      </c>
    </row>
    <row r="2249" spans="3:7" hidden="1" outlineLevel="1" x14ac:dyDescent="0.25">
      <c r="C2249" s="21" t="s">
        <v>43</v>
      </c>
      <c r="D2249" s="19">
        <f>SUMIFS(Sensitivities!$E$8:$E$1023,Sensitivities!$D$8:$D$1023,Delta_GIRR!$D$24,Sensitivities!$C$8:$C$1023,Delta_GIRR!G2249)</f>
        <v>0</v>
      </c>
      <c r="E2249" s="19"/>
      <c r="F2249" s="19"/>
      <c r="G2249" s="19" t="str">
        <f>C2249 &amp; ".Delta|GIRR|" &amp; C2155 &amp; "|" &amp; C2210</f>
        <v>FXO302436425.Delta|GIRR|AUD|0.5 year</v>
      </c>
    </row>
    <row r="2250" spans="3:7" hidden="1" outlineLevel="1" x14ac:dyDescent="0.25">
      <c r="C2250" s="21" t="s">
        <v>44</v>
      </c>
      <c r="D2250" s="19">
        <f>SUMIFS(Sensitivities!$E$8:$E$1023,Sensitivities!$D$8:$D$1023,Delta_GIRR!$D$24,Sensitivities!$C$8:$C$1023,Delta_GIRR!G2250)</f>
        <v>0</v>
      </c>
      <c r="E2250" s="19"/>
      <c r="F2250" s="19"/>
      <c r="G2250" s="19" t="str">
        <f>C2250 &amp; ".Delta|GIRR|" &amp; C2155 &amp; "|" &amp; C2210</f>
        <v>FXO920656386.Delta|GIRR|AUD|0.5 year</v>
      </c>
    </row>
    <row r="2251" spans="3:7" hidden="1" outlineLevel="1" x14ac:dyDescent="0.25">
      <c r="C2251" s="21" t="s">
        <v>45</v>
      </c>
      <c r="D2251" s="19">
        <f>SUMIFS(Sensitivities!$E$8:$E$1023,Sensitivities!$D$8:$D$1023,Delta_GIRR!$D$24,Sensitivities!$C$8:$C$1023,Delta_GIRR!G2251)</f>
        <v>0</v>
      </c>
      <c r="E2251" s="19"/>
      <c r="F2251" s="19"/>
      <c r="G2251" s="19" t="str">
        <f>C2251 &amp; ".Delta|GIRR|" &amp; C2155 &amp; "|" &amp; C2210</f>
        <v>FXO931276392.Delta|GIRR|AUD|0.5 year</v>
      </c>
    </row>
    <row r="2252" spans="3:7" hidden="1" outlineLevel="1" x14ac:dyDescent="0.25">
      <c r="C2252" s="21" t="s">
        <v>46</v>
      </c>
      <c r="D2252" s="19">
        <f>SUMIFS(Sensitivities!$E$8:$E$1023,Sensitivities!$D$8:$D$1023,Delta_GIRR!$D$24,Sensitivities!$C$8:$C$1023,Delta_GIRR!G2252)</f>
        <v>0</v>
      </c>
      <c r="E2252" s="19"/>
      <c r="F2252" s="19"/>
      <c r="G2252" s="19" t="str">
        <f>C2252 &amp; ".Delta|GIRR|" &amp; C2155 &amp; "|" &amp; C2210</f>
        <v>PRDC295207601.Delta|GIRR|AUD|0.5 year</v>
      </c>
    </row>
    <row r="2253" spans="3:7" hidden="1" outlineLevel="1" x14ac:dyDescent="0.25">
      <c r="C2253" s="21" t="s">
        <v>48</v>
      </c>
      <c r="D2253" s="19">
        <f>SUMIFS(Sensitivities!$E$8:$E$1023,Sensitivities!$D$8:$D$1023,Delta_GIRR!$D$24,Sensitivities!$C$8:$C$1023,Delta_GIRR!G2253)</f>
        <v>0</v>
      </c>
      <c r="E2253" s="19"/>
      <c r="F2253" s="19"/>
      <c r="G2253" s="19" t="str">
        <f>C2253 &amp; ".Delta|GIRR|" &amp; C2155 &amp; "|" &amp; C2210</f>
        <v>PRDC172891670.Delta|GIRR|AUD|0.5 year</v>
      </c>
    </row>
    <row r="2254" spans="3:7" hidden="1" outlineLevel="1" x14ac:dyDescent="0.25">
      <c r="C2254" s="21" t="s">
        <v>49</v>
      </c>
      <c r="D2254" s="19">
        <f>SUMIFS(Sensitivities!$E$8:$E$1023,Sensitivities!$D$8:$D$1023,Delta_GIRR!$D$24,Sensitivities!$C$8:$C$1023,Delta_GIRR!G2254)</f>
        <v>0</v>
      </c>
      <c r="E2254" s="19"/>
      <c r="F2254" s="19"/>
      <c r="G2254" s="19" t="str">
        <f>C2254 &amp; ".Delta|GIRR|" &amp; C2155 &amp; "|" &amp; C2210</f>
        <v>PRDC666969162.Delta|GIRR|AUD|0.5 year</v>
      </c>
    </row>
    <row r="2255" spans="3:7" hidden="1" outlineLevel="1" x14ac:dyDescent="0.25">
      <c r="C2255" s="21" t="s">
        <v>50</v>
      </c>
      <c r="D2255" s="19">
        <f>SUMIFS(Sensitivities!$E$8:$E$1023,Sensitivities!$D$8:$D$1023,Delta_GIRR!$D$24,Sensitivities!$C$8:$C$1023,Delta_GIRR!G2255)</f>
        <v>0</v>
      </c>
      <c r="E2255" s="19"/>
      <c r="F2255" s="19"/>
      <c r="G2255" s="19" t="str">
        <f>C2255 &amp; ".Delta|GIRR|" &amp; C2155 &amp; "|" &amp; C2210</f>
        <v>PRDC591610726.Delta|GIRR|AUD|0.5 year</v>
      </c>
    </row>
    <row r="2256" spans="3:7" hidden="1" outlineLevel="1" x14ac:dyDescent="0.25">
      <c r="C2256" s="21" t="s">
        <v>51</v>
      </c>
      <c r="D2256" s="19">
        <f>SUMIFS(Sensitivities!$E$8:$E$1023,Sensitivities!$D$8:$D$1023,Delta_GIRR!$D$24,Sensitivities!$C$8:$C$1023,Delta_GIRR!G2256)</f>
        <v>0</v>
      </c>
      <c r="E2256" s="19"/>
      <c r="F2256" s="19"/>
      <c r="G2256" s="19" t="str">
        <f>C2256 &amp; ".Delta|GIRR|" &amp; C2155 &amp; "|" &amp; C2210</f>
        <v>PRDC213021841.Delta|GIRR|AUD|0.5 year</v>
      </c>
    </row>
    <row r="2257" spans="3:7" hidden="1" outlineLevel="1" x14ac:dyDescent="0.25">
      <c r="C2257" s="21" t="s">
        <v>52</v>
      </c>
      <c r="D2257" s="19">
        <f>SUMIFS(Sensitivities!$E$8:$E$1023,Sensitivities!$D$8:$D$1023,Delta_GIRR!$D$24,Sensitivities!$C$8:$C$1023,Delta_GIRR!G2257)</f>
        <v>0</v>
      </c>
      <c r="E2257" s="19"/>
      <c r="F2257" s="19"/>
      <c r="G2257" s="19" t="str">
        <f>C2257 &amp; ".Delta|GIRR|" &amp; C2155 &amp; "|" &amp; C2210</f>
        <v>RA211261264.Delta|GIRR|AUD|0.5 year</v>
      </c>
    </row>
    <row r="2258" spans="3:7" hidden="1" outlineLevel="1" x14ac:dyDescent="0.25">
      <c r="C2258" s="21" t="s">
        <v>54</v>
      </c>
      <c r="D2258" s="19">
        <f>SUMIFS(Sensitivities!$E$8:$E$1023,Sensitivities!$D$8:$D$1023,Delta_GIRR!$D$24,Sensitivities!$C$8:$C$1023,Delta_GIRR!G2258)</f>
        <v>0</v>
      </c>
      <c r="E2258" s="19"/>
      <c r="F2258" s="19"/>
      <c r="G2258" s="19" t="str">
        <f>C2258 &amp; ".Delta|GIRR|" &amp; C2155 &amp; "|" &amp; C2210</f>
        <v>RA511169792.Delta|GIRR|AUD|0.5 year</v>
      </c>
    </row>
    <row r="2259" spans="3:7" hidden="1" outlineLevel="1" x14ac:dyDescent="0.25">
      <c r="C2259" s="21" t="s">
        <v>1143</v>
      </c>
      <c r="D2259" s="19">
        <f>SUMIFS(Sensitivities!$E$8:$E$1023,Sensitivities!$D$8:$D$1023,Delta_GIRR!$D$24,Sensitivities!$C$8:$C$1023,Delta_GIRR!G2259)</f>
        <v>0</v>
      </c>
      <c r="E2259" s="19"/>
      <c r="F2259" s="19"/>
      <c r="G2259" s="19" t="str">
        <f>C2259 &amp; ".Delta|GIRR|" &amp; C2155 &amp; "|" &amp; C2210</f>
        <v>RA844378540.Delta|GIRR|AUD|0.5 year</v>
      </c>
    </row>
    <row r="2260" spans="3:7" hidden="1" outlineLevel="1" x14ac:dyDescent="0.25">
      <c r="C2260" s="21" t="s">
        <v>55</v>
      </c>
      <c r="D2260" s="19">
        <f>SUMIFS(Sensitivities!$E$8:$E$1023,Sensitivities!$D$8:$D$1023,Delta_GIRR!$D$24,Sensitivities!$C$8:$C$1023,Delta_GIRR!G2260)</f>
        <v>0</v>
      </c>
      <c r="E2260" s="19"/>
      <c r="F2260" s="19"/>
      <c r="G2260" s="19" t="str">
        <f>C2260 &amp; ".Delta|GIRR|" &amp; C2155 &amp; "|" &amp; C2210</f>
        <v>RA488554347.Delta|GIRR|AUD|0.5 year</v>
      </c>
    </row>
    <row r="2261" spans="3:7" hidden="1" outlineLevel="1" x14ac:dyDescent="0.25">
      <c r="C2261" s="21" t="s">
        <v>56</v>
      </c>
      <c r="D2261" s="19">
        <f>SUMIFS(Sensitivities!$E$8:$E$1023,Sensitivities!$D$8:$D$1023,Delta_GIRR!$D$24,Sensitivities!$C$8:$C$1023,Delta_GIRR!G2261)</f>
        <v>0</v>
      </c>
      <c r="E2261" s="19"/>
      <c r="F2261" s="19"/>
      <c r="G2261" s="19" t="str">
        <f>C2261 &amp; ".Delta|GIRR|" &amp; C2155 &amp; "|" &amp; C2210</f>
        <v>RA899728209.Delta|GIRR|AUD|0.5 year</v>
      </c>
    </row>
    <row r="2262" spans="3:7" hidden="1" outlineLevel="1" x14ac:dyDescent="0.25">
      <c r="C2262" s="10"/>
      <c r="D2262" s="13"/>
      <c r="E2262" s="11"/>
      <c r="F2262" s="12"/>
      <c r="G2262" s="12"/>
    </row>
    <row r="2263" spans="3:7" collapsed="1" x14ac:dyDescent="0.25">
      <c r="C2263" s="19" t="s">
        <v>62</v>
      </c>
      <c r="D2263" s="105">
        <f>SUM(D2265:D2314)</f>
        <v>-108640.53364519177</v>
      </c>
      <c r="E2263" s="103">
        <f>VLOOKUP(C2263,$G$10:$H$19,2,FALSE)</f>
        <v>1.131370849898476E-2</v>
      </c>
      <c r="F2263" s="105">
        <f>D2263*E2263</f>
        <v>-1229.1273288358459</v>
      </c>
    </row>
    <row r="2264" spans="3:7" hidden="1" outlineLevel="1" x14ac:dyDescent="0.25">
      <c r="C2264" s="3" t="s">
        <v>1138</v>
      </c>
      <c r="D2264" s="105" t="s">
        <v>116</v>
      </c>
      <c r="E2264" s="3" t="s">
        <v>66</v>
      </c>
      <c r="F2264" s="3" t="s">
        <v>68</v>
      </c>
      <c r="G2264" s="3" t="s">
        <v>57</v>
      </c>
    </row>
    <row r="2265" spans="3:7" hidden="1" outlineLevel="1" x14ac:dyDescent="0.25">
      <c r="C2265" s="21" t="s">
        <v>3</v>
      </c>
      <c r="D2265" s="19">
        <f>SUMIFS(Sensitivities!$E$8:$E$1023,Sensitivities!$D$8:$D$1023,Delta_GIRR!$D$24,Sensitivities!$C$8:$C$1023,Delta_GIRR!G2265)</f>
        <v>0</v>
      </c>
      <c r="E2265" s="19"/>
      <c r="F2265" s="19"/>
      <c r="G2265" s="19" t="str">
        <f>C2265 &amp; ".Delta|GIRR|" &amp; C2155 &amp; "|" &amp; C2263</f>
        <v>FRA791220419.Delta|GIRR|AUD|1 year</v>
      </c>
    </row>
    <row r="2266" spans="3:7" hidden="1" outlineLevel="1" x14ac:dyDescent="0.25">
      <c r="C2266" s="21" t="s">
        <v>5</v>
      </c>
      <c r="D2266" s="19">
        <f>SUMIFS(Sensitivities!$E$8:$E$1023,Sensitivities!$D$8:$D$1023,Delta_GIRR!$D$24,Sensitivities!$C$8:$C$1023,Delta_GIRR!G2266)</f>
        <v>0</v>
      </c>
      <c r="E2266" s="19"/>
      <c r="F2266" s="19"/>
      <c r="G2266" s="19" t="str">
        <f>C2266 &amp; ".Delta|GIRR|" &amp; C2155 &amp; "|" &amp; C2263</f>
        <v>FRA983936126.Delta|GIRR|AUD|1 year</v>
      </c>
    </row>
    <row r="2267" spans="3:7" hidden="1" outlineLevel="1" x14ac:dyDescent="0.25">
      <c r="C2267" s="21" t="s">
        <v>6</v>
      </c>
      <c r="D2267" s="19">
        <f>SUMIFS(Sensitivities!$E$8:$E$1023,Sensitivities!$D$8:$D$1023,Delta_GIRR!$D$24,Sensitivities!$C$8:$C$1023,Delta_GIRR!G2267)</f>
        <v>0</v>
      </c>
      <c r="E2267" s="19"/>
      <c r="F2267" s="19"/>
      <c r="G2267" s="19" t="str">
        <f>C2267 &amp; ".Delta|GIRR|" &amp; C2155 &amp; "|" &amp; C2263</f>
        <v>FRA592133890.Delta|GIRR|AUD|1 year</v>
      </c>
    </row>
    <row r="2268" spans="3:7" hidden="1" outlineLevel="1" x14ac:dyDescent="0.25">
      <c r="C2268" s="21" t="s">
        <v>7</v>
      </c>
      <c r="D2268" s="19">
        <f>SUMIFS(Sensitivities!$E$8:$E$1023,Sensitivities!$D$8:$D$1023,Delta_GIRR!$D$24,Sensitivities!$C$8:$C$1023,Delta_GIRR!G2268)</f>
        <v>0</v>
      </c>
      <c r="E2268" s="19"/>
      <c r="F2268" s="19"/>
      <c r="G2268" s="19" t="str">
        <f>C2268 &amp; ".Delta|GIRR|" &amp; C2155 &amp; "|" &amp; C2263</f>
        <v>FRA554616290.Delta|GIRR|AUD|1 year</v>
      </c>
    </row>
    <row r="2269" spans="3:7" hidden="1" outlineLevel="1" x14ac:dyDescent="0.25">
      <c r="C2269" s="21" t="s">
        <v>8</v>
      </c>
      <c r="D2269" s="19">
        <f>SUMIFS(Sensitivities!$E$8:$E$1023,Sensitivities!$D$8:$D$1023,Delta_GIRR!$D$24,Sensitivities!$C$8:$C$1023,Delta_GIRR!G2269)</f>
        <v>0</v>
      </c>
      <c r="E2269" s="19"/>
      <c r="F2269" s="19"/>
      <c r="G2269" s="19" t="str">
        <f>C2269 &amp; ".Delta|GIRR|" &amp; C2155 &amp; "|" &amp; C2263</f>
        <v>FRA822851518.Delta|GIRR|AUD|1 year</v>
      </c>
    </row>
    <row r="2270" spans="3:7" hidden="1" outlineLevel="1" x14ac:dyDescent="0.25">
      <c r="C2270" s="21" t="s">
        <v>1140</v>
      </c>
      <c r="D2270" s="19">
        <f>SUMIFS(Sensitivities!$E$8:$E$1023,Sensitivities!$D$8:$D$1023,Delta_GIRR!$D$24,Sensitivities!$C$8:$C$1023,Delta_GIRR!G2270)</f>
        <v>0</v>
      </c>
      <c r="E2270" s="19"/>
      <c r="F2270" s="19"/>
      <c r="G2270" s="19" t="str">
        <f>C2270 &amp; ".Delta|GIRR|" &amp; C2155 &amp; "|" &amp; C2263</f>
        <v>FRA101797833.Delta|GIRR|AUD|1 year</v>
      </c>
    </row>
    <row r="2271" spans="3:7" hidden="1" outlineLevel="1" x14ac:dyDescent="0.25">
      <c r="C2271" s="21" t="s">
        <v>9</v>
      </c>
      <c r="D2271" s="19">
        <f>SUMIFS(Sensitivities!$E$8:$E$1023,Sensitivities!$D$8:$D$1023,Delta_GIRR!$D$24,Sensitivities!$C$8:$C$1023,Delta_GIRR!G2271)</f>
        <v>0</v>
      </c>
      <c r="E2271" s="19"/>
      <c r="F2271" s="19"/>
      <c r="G2271" s="19" t="str">
        <f>C2271 &amp; ".Delta|GIRR|" &amp; C2155 &amp; "|" &amp; C2263</f>
        <v>IRS190841856.Delta|GIRR|AUD|1 year</v>
      </c>
    </row>
    <row r="2272" spans="3:7" hidden="1" outlineLevel="1" x14ac:dyDescent="0.25">
      <c r="C2272" s="21" t="s">
        <v>11</v>
      </c>
      <c r="D2272" s="19">
        <f>SUMIFS(Sensitivities!$E$8:$E$1023,Sensitivities!$D$8:$D$1023,Delta_GIRR!$D$24,Sensitivities!$C$8:$C$1023,Delta_GIRR!G2272)</f>
        <v>0</v>
      </c>
      <c r="E2272" s="19"/>
      <c r="F2272" s="19"/>
      <c r="G2272" s="19" t="str">
        <f>C2272 &amp; ".Delta|GIRR|" &amp; C2155 &amp; "|" &amp; C2263</f>
        <v>IRS399330126.Delta|GIRR|AUD|1 year</v>
      </c>
    </row>
    <row r="2273" spans="3:7" hidden="1" outlineLevel="1" x14ac:dyDescent="0.25">
      <c r="C2273" s="21" t="s">
        <v>12</v>
      </c>
      <c r="D2273" s="19">
        <f>SUMIFS(Sensitivities!$E$8:$E$1023,Sensitivities!$D$8:$D$1023,Delta_GIRR!$D$24,Sensitivities!$C$8:$C$1023,Delta_GIRR!G2273)</f>
        <v>0</v>
      </c>
      <c r="E2273" s="19"/>
      <c r="F2273" s="19"/>
      <c r="G2273" s="19" t="str">
        <f>C2273 &amp; ".Delta|GIRR|" &amp; C2155 &amp; "|" &amp; C2263</f>
        <v>IRS233250637.Delta|GIRR|AUD|1 year</v>
      </c>
    </row>
    <row r="2274" spans="3:7" hidden="1" outlineLevel="1" x14ac:dyDescent="0.25">
      <c r="C2274" s="21" t="s">
        <v>13</v>
      </c>
      <c r="D2274" s="19">
        <f>SUMIFS(Sensitivities!$E$8:$E$1023,Sensitivities!$D$8:$D$1023,Delta_GIRR!$D$24,Sensitivities!$C$8:$C$1023,Delta_GIRR!G2274)</f>
        <v>0</v>
      </c>
      <c r="E2274" s="19"/>
      <c r="F2274" s="19"/>
      <c r="G2274" s="19" t="str">
        <f>C2274 &amp; ".Delta|GIRR|" &amp; C2155 &amp; "|" &amp; C2263</f>
        <v>CS768096133.Delta|GIRR|AUD|1 year</v>
      </c>
    </row>
    <row r="2275" spans="3:7" hidden="1" outlineLevel="1" x14ac:dyDescent="0.25">
      <c r="C2275" s="21" t="s">
        <v>15</v>
      </c>
      <c r="D2275" s="19">
        <f>SUMIFS(Sensitivities!$E$8:$E$1023,Sensitivities!$D$8:$D$1023,Delta_GIRR!$D$24,Sensitivities!$C$8:$C$1023,Delta_GIRR!G2275)</f>
        <v>0</v>
      </c>
      <c r="E2275" s="19"/>
      <c r="F2275" s="19"/>
      <c r="G2275" s="19" t="str">
        <f>C2275 &amp; ".Delta|GIRR|" &amp; C2155 &amp; "|" &amp; C2263</f>
        <v>CS561670611.Delta|GIRR|AUD|1 year</v>
      </c>
    </row>
    <row r="2276" spans="3:7" hidden="1" outlineLevel="1" x14ac:dyDescent="0.25">
      <c r="C2276" s="21" t="s">
        <v>16</v>
      </c>
      <c r="D2276" s="19">
        <f>SUMIFS(Sensitivities!$E$8:$E$1023,Sensitivities!$D$8:$D$1023,Delta_GIRR!$D$24,Sensitivities!$C$8:$C$1023,Delta_GIRR!G2276)</f>
        <v>22.185404363335699</v>
      </c>
      <c r="E2276" s="19"/>
      <c r="F2276" s="19"/>
      <c r="G2276" s="19" t="str">
        <f>C2276 &amp; ".Delta|GIRR|" &amp; C2155 &amp; "|" &amp; C2263</f>
        <v>CS931854092.Delta|GIRR|AUD|1 year</v>
      </c>
    </row>
    <row r="2277" spans="3:7" hidden="1" outlineLevel="1" x14ac:dyDescent="0.25">
      <c r="C2277" s="21" t="s">
        <v>17</v>
      </c>
      <c r="D2277" s="19">
        <f>SUMIFS(Sensitivities!$E$8:$E$1023,Sensitivities!$D$8:$D$1023,Delta_GIRR!$D$24,Sensitivities!$C$8:$C$1023,Delta_GIRR!G2277)</f>
        <v>-294.60745828109799</v>
      </c>
      <c r="E2277" s="19"/>
      <c r="F2277" s="19"/>
      <c r="G2277" s="19" t="str">
        <f>C2277 &amp; ".Delta|GIRR|" &amp; C2155 &amp; "|" &amp; C2263</f>
        <v>IRS307262619.Delta|GIRR|AUD|1 year</v>
      </c>
    </row>
    <row r="2278" spans="3:7" hidden="1" outlineLevel="1" x14ac:dyDescent="0.25">
      <c r="C2278" s="21" t="s">
        <v>18</v>
      </c>
      <c r="D2278" s="19">
        <f>SUMIFS(Sensitivities!$E$8:$E$1023,Sensitivities!$D$8:$D$1023,Delta_GIRR!$D$24,Sensitivities!$C$8:$C$1023,Delta_GIRR!G2278)</f>
        <v>0</v>
      </c>
      <c r="E2278" s="19"/>
      <c r="F2278" s="19"/>
      <c r="G2278" s="19" t="str">
        <f>C2278 &amp; ".Delta|GIRR|" &amp; C2155 &amp; "|" &amp; C2263</f>
        <v>IRS686490893.Delta|GIRR|AUD|1 year</v>
      </c>
    </row>
    <row r="2279" spans="3:7" hidden="1" outlineLevel="1" x14ac:dyDescent="0.25">
      <c r="C2279" s="21" t="s">
        <v>19</v>
      </c>
      <c r="D2279" s="19">
        <f>SUMIFS(Sensitivities!$E$8:$E$1023,Sensitivities!$D$8:$D$1023,Delta_GIRR!$D$24,Sensitivities!$C$8:$C$1023,Delta_GIRR!G2279)</f>
        <v>0</v>
      </c>
      <c r="E2279" s="19"/>
      <c r="F2279" s="19"/>
      <c r="G2279" s="19" t="str">
        <f>C2279 &amp; ".Delta|GIRR|" &amp; C2155 &amp; "|" &amp; C2263</f>
        <v>IRS682313805.Delta|GIRR|AUD|1 year</v>
      </c>
    </row>
    <row r="2280" spans="3:7" hidden="1" outlineLevel="1" x14ac:dyDescent="0.25">
      <c r="C2280" s="21" t="s">
        <v>20</v>
      </c>
      <c r="D2280" s="19">
        <f>SUMIFS(Sensitivities!$E$8:$E$1023,Sensitivities!$D$8:$D$1023,Delta_GIRR!$D$24,Sensitivities!$C$8:$C$1023,Delta_GIRR!G2280)</f>
        <v>0</v>
      </c>
      <c r="E2280" s="19"/>
      <c r="F2280" s="19"/>
      <c r="G2280" s="19" t="str">
        <f>C2280 &amp; ".Delta|GIRR|" &amp; C2155 &amp; "|" &amp; C2263</f>
        <v>IRS545554400.Delta|GIRR|AUD|1 year</v>
      </c>
    </row>
    <row r="2281" spans="3:7" hidden="1" outlineLevel="1" x14ac:dyDescent="0.25">
      <c r="C2281" s="21" t="s">
        <v>21</v>
      </c>
      <c r="D2281" s="19">
        <f>SUMIFS(Sensitivities!$E$8:$E$1023,Sensitivities!$D$8:$D$1023,Delta_GIRR!$D$24,Sensitivities!$C$8:$C$1023,Delta_GIRR!G2281)</f>
        <v>0</v>
      </c>
      <c r="E2281" s="19"/>
      <c r="F2281" s="19"/>
      <c r="G2281" s="19" t="str">
        <f>C2281 &amp; ".Delta|GIRR|" &amp; C2155 &amp; "|" &amp; C2263</f>
        <v>CS821810096.Delta|GIRR|AUD|1 year</v>
      </c>
    </row>
    <row r="2282" spans="3:7" hidden="1" outlineLevel="1" x14ac:dyDescent="0.25">
      <c r="C2282" s="21" t="s">
        <v>22</v>
      </c>
      <c r="D2282" s="19">
        <f>SUMIFS(Sensitivities!$E$8:$E$1023,Sensitivities!$D$8:$D$1023,Delta_GIRR!$D$24,Sensitivities!$C$8:$C$1023,Delta_GIRR!G2282)</f>
        <v>0</v>
      </c>
      <c r="E2282" s="19"/>
      <c r="F2282" s="19"/>
      <c r="G2282" s="19" t="str">
        <f>C2282 &amp; ".Delta|GIRR|" &amp; C2155 &amp; "|" &amp; C2263</f>
        <v>CF832287444.Delta|GIRR|AUD|1 year</v>
      </c>
    </row>
    <row r="2283" spans="3:7" hidden="1" outlineLevel="1" x14ac:dyDescent="0.25">
      <c r="C2283" s="21" t="s">
        <v>1141</v>
      </c>
      <c r="D2283" s="19">
        <f>SUMIFS(Sensitivities!$E$8:$E$1023,Sensitivities!$D$8:$D$1023,Delta_GIRR!$D$24,Sensitivities!$C$8:$C$1023,Delta_GIRR!G2283)</f>
        <v>0</v>
      </c>
      <c r="E2283" s="19"/>
      <c r="F2283" s="19"/>
      <c r="G2283" s="19" t="str">
        <f>C2283 &amp; ".Delta|GIRR|" &amp; C2155 &amp; "|" &amp; C2263</f>
        <v>CF505971413.Delta|GIRR|AUD|1 year</v>
      </c>
    </row>
    <row r="2284" spans="3:7" hidden="1" outlineLevel="1" x14ac:dyDescent="0.25">
      <c r="C2284" s="21" t="s">
        <v>24</v>
      </c>
      <c r="D2284" s="19">
        <f>SUMIFS(Sensitivities!$E$8:$E$1023,Sensitivities!$D$8:$D$1023,Delta_GIRR!$D$24,Sensitivities!$C$8:$C$1023,Delta_GIRR!G2284)</f>
        <v>0</v>
      </c>
      <c r="E2284" s="19"/>
      <c r="F2284" s="19"/>
      <c r="G2284" s="19" t="str">
        <f>C2284 &amp; ".Delta|GIRR|" &amp; C2155 &amp; "|" &amp; C2263</f>
        <v>CF670766805.Delta|GIRR|AUD|1 year</v>
      </c>
    </row>
    <row r="2285" spans="3:7" hidden="1" outlineLevel="1" x14ac:dyDescent="0.25">
      <c r="C2285" s="21" t="s">
        <v>25</v>
      </c>
      <c r="D2285" s="19">
        <f>SUMIFS(Sensitivities!$E$8:$E$1023,Sensitivities!$D$8:$D$1023,Delta_GIRR!$D$24,Sensitivities!$C$8:$C$1023,Delta_GIRR!G2285)</f>
        <v>0</v>
      </c>
      <c r="E2285" s="19"/>
      <c r="F2285" s="19"/>
      <c r="G2285" s="19" t="str">
        <f>C2285 &amp; ".Delta|GIRR|" &amp; C2155 &amp; "|" &amp; C2263</f>
        <v>CF558972956.Delta|GIRR|AUD|1 year</v>
      </c>
    </row>
    <row r="2286" spans="3:7" hidden="1" outlineLevel="1" x14ac:dyDescent="0.25">
      <c r="C2286" s="21" t="s">
        <v>26</v>
      </c>
      <c r="D2286" s="19">
        <f>SUMIFS(Sensitivities!$E$8:$E$1023,Sensitivities!$D$8:$D$1023,Delta_GIRR!$D$24,Sensitivities!$C$8:$C$1023,Delta_GIRR!G2286)</f>
        <v>0</v>
      </c>
      <c r="E2286" s="19"/>
      <c r="F2286" s="19"/>
      <c r="G2286" s="19" t="str">
        <f>C2286 &amp; ".Delta|GIRR|" &amp; C2155 &amp; "|" &amp; C2263</f>
        <v>CF994071627.Delta|GIRR|AUD|1 year</v>
      </c>
    </row>
    <row r="2287" spans="3:7" hidden="1" outlineLevel="1" x14ac:dyDescent="0.25">
      <c r="C2287" s="21" t="s">
        <v>27</v>
      </c>
      <c r="D2287" s="19">
        <f>SUMIFS(Sensitivities!$E$8:$E$1023,Sensitivities!$D$8:$D$1023,Delta_GIRR!$D$24,Sensitivities!$C$8:$C$1023,Delta_GIRR!G2287)</f>
        <v>0</v>
      </c>
      <c r="E2287" s="19"/>
      <c r="F2287" s="19"/>
      <c r="G2287" s="19" t="str">
        <f>C2287 &amp; ".Delta|GIRR|" &amp; C2155 &amp; "|" &amp; C2263</f>
        <v>CF546911893.Delta|GIRR|AUD|1 year</v>
      </c>
    </row>
    <row r="2288" spans="3:7" hidden="1" outlineLevel="1" x14ac:dyDescent="0.25">
      <c r="C2288" s="21" t="s">
        <v>28</v>
      </c>
      <c r="D2288" s="19">
        <f>SUMIFS(Sensitivities!$E$8:$E$1023,Sensitivities!$D$8:$D$1023,Delta_GIRR!$D$24,Sensitivities!$C$8:$C$1023,Delta_GIRR!G2288)</f>
        <v>0</v>
      </c>
      <c r="E2288" s="19"/>
      <c r="F2288" s="19"/>
      <c r="G2288" s="19" t="str">
        <f>C2288 &amp; ".Delta|GIRR|" &amp; C2155 &amp; "|" &amp; C2263</f>
        <v>CF798421943.Delta|GIRR|AUD|1 year</v>
      </c>
    </row>
    <row r="2289" spans="3:7" hidden="1" outlineLevel="1" x14ac:dyDescent="0.25">
      <c r="C2289" s="21" t="s">
        <v>29</v>
      </c>
      <c r="D2289" s="19">
        <f>SUMIFS(Sensitivities!$E$8:$E$1023,Sensitivities!$D$8:$D$1023,Delta_GIRR!$D$24,Sensitivities!$C$8:$C$1023,Delta_GIRR!G2289)</f>
        <v>0</v>
      </c>
      <c r="E2289" s="19"/>
      <c r="F2289" s="19"/>
      <c r="G2289" s="19" t="str">
        <f>C2289 &amp; ".Delta|GIRR|" &amp; C2155 &amp; "|" &amp; C2263</f>
        <v>SWN651253389.Delta|GIRR|AUD|1 year</v>
      </c>
    </row>
    <row r="2290" spans="3:7" hidden="1" outlineLevel="1" x14ac:dyDescent="0.25">
      <c r="C2290" s="21" t="s">
        <v>31</v>
      </c>
      <c r="D2290" s="19">
        <f>SUMIFS(Sensitivities!$E$8:$E$1023,Sensitivities!$D$8:$D$1023,Delta_GIRR!$D$24,Sensitivities!$C$8:$C$1023,Delta_GIRR!G2290)</f>
        <v>0</v>
      </c>
      <c r="E2290" s="19"/>
      <c r="F2290" s="19"/>
      <c r="G2290" s="19" t="str">
        <f>C2290 &amp; ".Delta|GIRR|" &amp; C2155 &amp; "|" &amp; C2263</f>
        <v>FXF690057364.Delta|GIRR|AUD|1 year</v>
      </c>
    </row>
    <row r="2291" spans="3:7" hidden="1" outlineLevel="1" x14ac:dyDescent="0.25">
      <c r="C2291" s="21" t="s">
        <v>1142</v>
      </c>
      <c r="D2291" s="19">
        <f>SUMIFS(Sensitivities!$E$8:$E$1023,Sensitivities!$D$8:$D$1023,Delta_GIRR!$D$24,Sensitivities!$C$8:$C$1023,Delta_GIRR!G2291)</f>
        <v>-108368.11159127401</v>
      </c>
      <c r="E2291" s="19"/>
      <c r="F2291" s="19"/>
      <c r="G2291" s="19" t="str">
        <f>C2291 &amp; ".Delta|GIRR|" &amp; C2155 &amp; "|" &amp; C2263</f>
        <v>FXF276314354.Delta|GIRR|AUD|1 year</v>
      </c>
    </row>
    <row r="2292" spans="3:7" hidden="1" outlineLevel="1" x14ac:dyDescent="0.25">
      <c r="C2292" s="21" t="s">
        <v>33</v>
      </c>
      <c r="D2292" s="19">
        <f>SUMIFS(Sensitivities!$E$8:$E$1023,Sensitivities!$D$8:$D$1023,Delta_GIRR!$D$24,Sensitivities!$C$8:$C$1023,Delta_GIRR!G2292)</f>
        <v>0</v>
      </c>
      <c r="E2292" s="19"/>
      <c r="F2292" s="19"/>
      <c r="G2292" s="19" t="str">
        <f>C2292 &amp; ".Delta|GIRR|" &amp; C2155 &amp; "|" &amp; C2263</f>
        <v>FXF811380623.Delta|GIRR|AUD|1 year</v>
      </c>
    </row>
    <row r="2293" spans="3:7" hidden="1" outlineLevel="1" x14ac:dyDescent="0.25">
      <c r="C2293" s="21" t="s">
        <v>34</v>
      </c>
      <c r="D2293" s="19">
        <f>SUMIFS(Sensitivities!$E$8:$E$1023,Sensitivities!$D$8:$D$1023,Delta_GIRR!$D$24,Sensitivities!$C$8:$C$1023,Delta_GIRR!G2293)</f>
        <v>0</v>
      </c>
      <c r="E2293" s="19"/>
      <c r="F2293" s="19"/>
      <c r="G2293" s="19" t="str">
        <f>C2293 &amp; ".Delta|GIRR|" &amp; C2155 &amp; "|" &amp; C2263</f>
        <v>FXF313102980.Delta|GIRR|AUD|1 year</v>
      </c>
    </row>
    <row r="2294" spans="3:7" hidden="1" outlineLevel="1" x14ac:dyDescent="0.25">
      <c r="C2294" s="21" t="s">
        <v>35</v>
      </c>
      <c r="D2294" s="19">
        <f>SUMIFS(Sensitivities!$E$8:$E$1023,Sensitivities!$D$8:$D$1023,Delta_GIRR!$D$24,Sensitivities!$C$8:$C$1023,Delta_GIRR!G2294)</f>
        <v>0</v>
      </c>
      <c r="E2294" s="19"/>
      <c r="F2294" s="19"/>
      <c r="G2294" s="19" t="str">
        <f>C2294 &amp; ".Delta|GIRR|" &amp; C2155 &amp; "|" &amp; C2263</f>
        <v>FXF168255439.Delta|GIRR|AUD|1 year</v>
      </c>
    </row>
    <row r="2295" spans="3:7" hidden="1" outlineLevel="1" x14ac:dyDescent="0.25">
      <c r="C2295" s="21" t="s">
        <v>36</v>
      </c>
      <c r="D2295" s="19">
        <f>SUMIFS(Sensitivities!$E$8:$E$1023,Sensitivities!$D$8:$D$1023,Delta_GIRR!$D$24,Sensitivities!$C$8:$C$1023,Delta_GIRR!G2295)</f>
        <v>0</v>
      </c>
      <c r="E2295" s="19"/>
      <c r="F2295" s="19"/>
      <c r="G2295" s="19" t="str">
        <f>C2295 &amp; ".Delta|GIRR|" &amp; C2155 &amp; "|" &amp; C2263</f>
        <v>FXF177155290.Delta|GIRR|AUD|1 year</v>
      </c>
    </row>
    <row r="2296" spans="3:7" hidden="1" outlineLevel="1" x14ac:dyDescent="0.25">
      <c r="C2296" s="21" t="s">
        <v>37</v>
      </c>
      <c r="D2296" s="19">
        <f>SUMIFS(Sensitivities!$E$8:$E$1023,Sensitivities!$D$8:$D$1023,Delta_GIRR!$D$24,Sensitivities!$C$8:$C$1023,Delta_GIRR!G2296)</f>
        <v>0</v>
      </c>
      <c r="E2296" s="19"/>
      <c r="F2296" s="19"/>
      <c r="G2296" s="19" t="str">
        <f>C2296 &amp; ".Delta|GIRR|" &amp; C2155 &amp; "|" &amp; C2263</f>
        <v>FXF598460264.Delta|GIRR|AUD|1 year</v>
      </c>
    </row>
    <row r="2297" spans="3:7" hidden="1" outlineLevel="1" x14ac:dyDescent="0.25">
      <c r="C2297" s="21" t="s">
        <v>38</v>
      </c>
      <c r="D2297" s="19">
        <f>SUMIFS(Sensitivities!$E$8:$E$1023,Sensitivities!$D$8:$D$1023,Delta_GIRR!$D$24,Sensitivities!$C$8:$C$1023,Delta_GIRR!G2297)</f>
        <v>0</v>
      </c>
      <c r="E2297" s="19"/>
      <c r="F2297" s="19"/>
      <c r="G2297" s="19" t="str">
        <f>C2297 &amp; ".Delta|GIRR|" &amp; C2155 &amp; "|" &amp; C2263</f>
        <v>FXO271821100.Delta|GIRR|AUD|1 year</v>
      </c>
    </row>
    <row r="2298" spans="3:7" hidden="1" outlineLevel="1" x14ac:dyDescent="0.25">
      <c r="C2298" s="21" t="s">
        <v>40</v>
      </c>
      <c r="D2298" s="19">
        <f>SUMIFS(Sensitivities!$E$8:$E$1023,Sensitivities!$D$8:$D$1023,Delta_GIRR!$D$24,Sensitivities!$C$8:$C$1023,Delta_GIRR!G2298)</f>
        <v>0</v>
      </c>
      <c r="E2298" s="19"/>
      <c r="F2298" s="19"/>
      <c r="G2298" s="19" t="str">
        <f>C2298 &amp; ".Delta|GIRR|" &amp; C2155 &amp; "|" &amp; C2263</f>
        <v>FXO136170122.Delta|GIRR|AUD|1 year</v>
      </c>
    </row>
    <row r="2299" spans="3:7" hidden="1" outlineLevel="1" x14ac:dyDescent="0.25">
      <c r="C2299" s="21" t="s">
        <v>1139</v>
      </c>
      <c r="D2299" s="19">
        <f>SUMIFS(Sensitivities!$E$8:$E$1023,Sensitivities!$D$8:$D$1023,Delta_GIRR!$D$24,Sensitivities!$C$8:$C$1023,Delta_GIRR!G2299)</f>
        <v>0</v>
      </c>
      <c r="E2299" s="19"/>
      <c r="F2299" s="19"/>
      <c r="G2299" s="19" t="str">
        <f>C2299 &amp; ".Delta|GIRR|" &amp; C2155 &amp; "|" &amp; C2263</f>
        <v>FXO623149061.Delta|GIRR|AUD|1 year</v>
      </c>
    </row>
    <row r="2300" spans="3:7" hidden="1" outlineLevel="1" x14ac:dyDescent="0.25">
      <c r="C2300" s="21" t="s">
        <v>41</v>
      </c>
      <c r="D2300" s="19">
        <f>SUMIFS(Sensitivities!$E$8:$E$1023,Sensitivities!$D$8:$D$1023,Delta_GIRR!$D$24,Sensitivities!$C$8:$C$1023,Delta_GIRR!G2300)</f>
        <v>0</v>
      </c>
      <c r="E2300" s="19"/>
      <c r="F2300" s="19"/>
      <c r="G2300" s="19" t="str">
        <f>C2300 &amp; ".Delta|GIRR|" &amp; C2155 &amp; "|" &amp; C2263</f>
        <v>FXO676548755.Delta|GIRR|AUD|1 year</v>
      </c>
    </row>
    <row r="2301" spans="3:7" hidden="1" outlineLevel="1" x14ac:dyDescent="0.25">
      <c r="C2301" s="21" t="s">
        <v>42</v>
      </c>
      <c r="D2301" s="19">
        <f>SUMIFS(Sensitivities!$E$8:$E$1023,Sensitivities!$D$8:$D$1023,Delta_GIRR!$D$24,Sensitivities!$C$8:$C$1023,Delta_GIRR!G2301)</f>
        <v>0</v>
      </c>
      <c r="E2301" s="19"/>
      <c r="F2301" s="19"/>
      <c r="G2301" s="19" t="str">
        <f>C2301 &amp; ".Delta|GIRR|" &amp; C2155 &amp; "|" &amp; C2263</f>
        <v>FXO403688438.Delta|GIRR|AUD|1 year</v>
      </c>
    </row>
    <row r="2302" spans="3:7" hidden="1" outlineLevel="1" x14ac:dyDescent="0.25">
      <c r="C2302" s="21" t="s">
        <v>43</v>
      </c>
      <c r="D2302" s="19">
        <f>SUMIFS(Sensitivities!$E$8:$E$1023,Sensitivities!$D$8:$D$1023,Delta_GIRR!$D$24,Sensitivities!$C$8:$C$1023,Delta_GIRR!G2302)</f>
        <v>0</v>
      </c>
      <c r="E2302" s="19"/>
      <c r="F2302" s="19"/>
      <c r="G2302" s="19" t="str">
        <f>C2302 &amp; ".Delta|GIRR|" &amp; C2155 &amp; "|" &amp; C2263</f>
        <v>FXO302436425.Delta|GIRR|AUD|1 year</v>
      </c>
    </row>
    <row r="2303" spans="3:7" hidden="1" outlineLevel="1" x14ac:dyDescent="0.25">
      <c r="C2303" s="21" t="s">
        <v>44</v>
      </c>
      <c r="D2303" s="19">
        <f>SUMIFS(Sensitivities!$E$8:$E$1023,Sensitivities!$D$8:$D$1023,Delta_GIRR!$D$24,Sensitivities!$C$8:$C$1023,Delta_GIRR!G2303)</f>
        <v>0</v>
      </c>
      <c r="E2303" s="19"/>
      <c r="F2303" s="19"/>
      <c r="G2303" s="19" t="str">
        <f>C2303 &amp; ".Delta|GIRR|" &amp; C2155 &amp; "|" &amp; C2263</f>
        <v>FXO920656386.Delta|GIRR|AUD|1 year</v>
      </c>
    </row>
    <row r="2304" spans="3:7" hidden="1" outlineLevel="1" x14ac:dyDescent="0.25">
      <c r="C2304" s="21" t="s">
        <v>45</v>
      </c>
      <c r="D2304" s="19">
        <f>SUMIFS(Sensitivities!$E$8:$E$1023,Sensitivities!$D$8:$D$1023,Delta_GIRR!$D$24,Sensitivities!$C$8:$C$1023,Delta_GIRR!G2304)</f>
        <v>0</v>
      </c>
      <c r="E2304" s="19"/>
      <c r="F2304" s="19"/>
      <c r="G2304" s="19" t="str">
        <f>C2304 &amp; ".Delta|GIRR|" &amp; C2155 &amp; "|" &amp; C2263</f>
        <v>FXO931276392.Delta|GIRR|AUD|1 year</v>
      </c>
    </row>
    <row r="2305" spans="3:7" hidden="1" outlineLevel="1" x14ac:dyDescent="0.25">
      <c r="C2305" s="21" t="s">
        <v>46</v>
      </c>
      <c r="D2305" s="19">
        <f>SUMIFS(Sensitivities!$E$8:$E$1023,Sensitivities!$D$8:$D$1023,Delta_GIRR!$D$24,Sensitivities!$C$8:$C$1023,Delta_GIRR!G2305)</f>
        <v>0</v>
      </c>
      <c r="E2305" s="19"/>
      <c r="F2305" s="19"/>
      <c r="G2305" s="19" t="str">
        <f>C2305 &amp; ".Delta|GIRR|" &amp; C2155 &amp; "|" &amp; C2263</f>
        <v>PRDC295207601.Delta|GIRR|AUD|1 year</v>
      </c>
    </row>
    <row r="2306" spans="3:7" hidden="1" outlineLevel="1" x14ac:dyDescent="0.25">
      <c r="C2306" s="21" t="s">
        <v>48</v>
      </c>
      <c r="D2306" s="19">
        <f>SUMIFS(Sensitivities!$E$8:$E$1023,Sensitivities!$D$8:$D$1023,Delta_GIRR!$D$24,Sensitivities!$C$8:$C$1023,Delta_GIRR!G2306)</f>
        <v>0</v>
      </c>
      <c r="E2306" s="19"/>
      <c r="F2306" s="19"/>
      <c r="G2306" s="19" t="str">
        <f>C2306 &amp; ".Delta|GIRR|" &amp; C2155 &amp; "|" &amp; C2263</f>
        <v>PRDC172891670.Delta|GIRR|AUD|1 year</v>
      </c>
    </row>
    <row r="2307" spans="3:7" hidden="1" outlineLevel="1" x14ac:dyDescent="0.25">
      <c r="C2307" s="21" t="s">
        <v>49</v>
      </c>
      <c r="D2307" s="19">
        <f>SUMIFS(Sensitivities!$E$8:$E$1023,Sensitivities!$D$8:$D$1023,Delta_GIRR!$D$24,Sensitivities!$C$8:$C$1023,Delta_GIRR!G2307)</f>
        <v>0</v>
      </c>
      <c r="E2307" s="19"/>
      <c r="F2307" s="19"/>
      <c r="G2307" s="19" t="str">
        <f>C2307 &amp; ".Delta|GIRR|" &amp; C2155 &amp; "|" &amp; C2263</f>
        <v>PRDC666969162.Delta|GIRR|AUD|1 year</v>
      </c>
    </row>
    <row r="2308" spans="3:7" hidden="1" outlineLevel="1" x14ac:dyDescent="0.25">
      <c r="C2308" s="21" t="s">
        <v>50</v>
      </c>
      <c r="D2308" s="19">
        <f>SUMIFS(Sensitivities!$E$8:$E$1023,Sensitivities!$D$8:$D$1023,Delta_GIRR!$D$24,Sensitivities!$C$8:$C$1023,Delta_GIRR!G2308)</f>
        <v>0</v>
      </c>
      <c r="E2308" s="19"/>
      <c r="F2308" s="19"/>
      <c r="G2308" s="19" t="str">
        <f>C2308 &amp; ".Delta|GIRR|" &amp; C2155 &amp; "|" &amp; C2263</f>
        <v>PRDC591610726.Delta|GIRR|AUD|1 year</v>
      </c>
    </row>
    <row r="2309" spans="3:7" hidden="1" outlineLevel="1" x14ac:dyDescent="0.25">
      <c r="C2309" s="21" t="s">
        <v>51</v>
      </c>
      <c r="D2309" s="19">
        <f>SUMIFS(Sensitivities!$E$8:$E$1023,Sensitivities!$D$8:$D$1023,Delta_GIRR!$D$24,Sensitivities!$C$8:$C$1023,Delta_GIRR!G2309)</f>
        <v>0</v>
      </c>
      <c r="E2309" s="19"/>
      <c r="F2309" s="19"/>
      <c r="G2309" s="19" t="str">
        <f>C2309 &amp; ".Delta|GIRR|" &amp; C2155 &amp; "|" &amp; C2263</f>
        <v>PRDC213021841.Delta|GIRR|AUD|1 year</v>
      </c>
    </row>
    <row r="2310" spans="3:7" hidden="1" outlineLevel="1" x14ac:dyDescent="0.25">
      <c r="C2310" s="21" t="s">
        <v>52</v>
      </c>
      <c r="D2310" s="19">
        <f>SUMIFS(Sensitivities!$E$8:$E$1023,Sensitivities!$D$8:$D$1023,Delta_GIRR!$D$24,Sensitivities!$C$8:$C$1023,Delta_GIRR!G2310)</f>
        <v>0</v>
      </c>
      <c r="E2310" s="19"/>
      <c r="F2310" s="19"/>
      <c r="G2310" s="19" t="str">
        <f>C2310 &amp; ".Delta|GIRR|" &amp; C2155 &amp; "|" &amp; C2263</f>
        <v>RA211261264.Delta|GIRR|AUD|1 year</v>
      </c>
    </row>
    <row r="2311" spans="3:7" hidden="1" outlineLevel="1" x14ac:dyDescent="0.25">
      <c r="C2311" s="21" t="s">
        <v>54</v>
      </c>
      <c r="D2311" s="19">
        <f>SUMIFS(Sensitivities!$E$8:$E$1023,Sensitivities!$D$8:$D$1023,Delta_GIRR!$D$24,Sensitivities!$C$8:$C$1023,Delta_GIRR!G2311)</f>
        <v>0</v>
      </c>
      <c r="E2311" s="19"/>
      <c r="F2311" s="19"/>
      <c r="G2311" s="19" t="str">
        <f>C2311 &amp; ".Delta|GIRR|" &amp; C2155 &amp; "|" &amp; C2263</f>
        <v>RA511169792.Delta|GIRR|AUD|1 year</v>
      </c>
    </row>
    <row r="2312" spans="3:7" hidden="1" outlineLevel="1" x14ac:dyDescent="0.25">
      <c r="C2312" s="21" t="s">
        <v>1143</v>
      </c>
      <c r="D2312" s="19">
        <f>SUMIFS(Sensitivities!$E$8:$E$1023,Sensitivities!$D$8:$D$1023,Delta_GIRR!$D$24,Sensitivities!$C$8:$C$1023,Delta_GIRR!G2312)</f>
        <v>0</v>
      </c>
      <c r="E2312" s="19"/>
      <c r="F2312" s="19"/>
      <c r="G2312" s="19" t="str">
        <f>C2312 &amp; ".Delta|GIRR|" &amp; C2155 &amp; "|" &amp; C2263</f>
        <v>RA844378540.Delta|GIRR|AUD|1 year</v>
      </c>
    </row>
    <row r="2313" spans="3:7" hidden="1" outlineLevel="1" x14ac:dyDescent="0.25">
      <c r="C2313" s="21" t="s">
        <v>55</v>
      </c>
      <c r="D2313" s="19">
        <f>SUMIFS(Sensitivities!$E$8:$E$1023,Sensitivities!$D$8:$D$1023,Delta_GIRR!$D$24,Sensitivities!$C$8:$C$1023,Delta_GIRR!G2313)</f>
        <v>0</v>
      </c>
      <c r="E2313" s="19"/>
      <c r="F2313" s="19"/>
      <c r="G2313" s="19" t="str">
        <f>C2313 &amp; ".Delta|GIRR|" &amp; C2155 &amp; "|" &amp; C2263</f>
        <v>RA488554347.Delta|GIRR|AUD|1 year</v>
      </c>
    </row>
    <row r="2314" spans="3:7" hidden="1" outlineLevel="1" x14ac:dyDescent="0.25">
      <c r="C2314" s="21" t="s">
        <v>56</v>
      </c>
      <c r="D2314" s="19">
        <f>SUMIFS(Sensitivities!$E$8:$E$1023,Sensitivities!$D$8:$D$1023,Delta_GIRR!$D$24,Sensitivities!$C$8:$C$1023,Delta_GIRR!G2314)</f>
        <v>0</v>
      </c>
      <c r="E2314" s="19"/>
      <c r="F2314" s="19"/>
      <c r="G2314" s="19" t="str">
        <f>C2314 &amp; ".Delta|GIRR|" &amp; C2155 &amp; "|" &amp; C2263</f>
        <v>RA899728209.Delta|GIRR|AUD|1 year</v>
      </c>
    </row>
    <row r="2315" spans="3:7" hidden="1" outlineLevel="1" x14ac:dyDescent="0.25">
      <c r="C2315" s="10"/>
      <c r="D2315" s="13"/>
      <c r="E2315" s="11"/>
      <c r="F2315" s="12"/>
      <c r="G2315" s="12"/>
    </row>
    <row r="2316" spans="3:7" collapsed="1" x14ac:dyDescent="0.25">
      <c r="C2316" s="19" t="s">
        <v>1135</v>
      </c>
      <c r="D2316" s="105">
        <f>SUM(D2318:D2367)</f>
        <v>-611.53832331874605</v>
      </c>
      <c r="E2316" s="103">
        <f>VLOOKUP(C2316,$G$10:$H$19,2,FALSE)</f>
        <v>9.1923881554251165E-3</v>
      </c>
      <c r="F2316" s="105">
        <f>D2316*E2316</f>
        <v>-5.6214976398637768</v>
      </c>
    </row>
    <row r="2317" spans="3:7" hidden="1" outlineLevel="1" x14ac:dyDescent="0.25">
      <c r="C2317" s="3" t="s">
        <v>1138</v>
      </c>
      <c r="D2317" s="105" t="s">
        <v>116</v>
      </c>
      <c r="E2317" s="3" t="s">
        <v>66</v>
      </c>
      <c r="F2317" s="105" t="s">
        <v>68</v>
      </c>
      <c r="G2317" s="3" t="s">
        <v>57</v>
      </c>
    </row>
    <row r="2318" spans="3:7" hidden="1" outlineLevel="1" x14ac:dyDescent="0.25">
      <c r="C2318" s="21" t="s">
        <v>3</v>
      </c>
      <c r="D2318" s="19">
        <f>SUMIFS(Sensitivities!$E$8:$E$1023,Sensitivities!$D$8:$D$1023,Delta_GIRR!$D$24,Sensitivities!$C$8:$C$1023,Delta_GIRR!G2318)</f>
        <v>0</v>
      </c>
      <c r="E2318" s="19"/>
      <c r="F2318" s="19"/>
      <c r="G2318" s="19" t="str">
        <f>C2318 &amp; ".Delta|GIRR|" &amp; C2155 &amp; "|" &amp; C2316</f>
        <v>FRA791220419.Delta|GIRR|AUD|2 year</v>
      </c>
    </row>
    <row r="2319" spans="3:7" hidden="1" outlineLevel="1" x14ac:dyDescent="0.25">
      <c r="C2319" s="21" t="s">
        <v>5</v>
      </c>
      <c r="D2319" s="19">
        <f>SUMIFS(Sensitivities!$E$8:$E$1023,Sensitivities!$D$8:$D$1023,Delta_GIRR!$D$24,Sensitivities!$C$8:$C$1023,Delta_GIRR!G2319)</f>
        <v>0</v>
      </c>
      <c r="E2319" s="19"/>
      <c r="F2319" s="19"/>
      <c r="G2319" s="19" t="str">
        <f>C2319 &amp; ".Delta|GIRR|" &amp; C2155 &amp; "|" &amp; C2316</f>
        <v>FRA983936126.Delta|GIRR|AUD|2 year</v>
      </c>
    </row>
    <row r="2320" spans="3:7" hidden="1" outlineLevel="1" x14ac:dyDescent="0.25">
      <c r="C2320" s="21" t="s">
        <v>6</v>
      </c>
      <c r="D2320" s="19">
        <f>SUMIFS(Sensitivities!$E$8:$E$1023,Sensitivities!$D$8:$D$1023,Delta_GIRR!$D$24,Sensitivities!$C$8:$C$1023,Delta_GIRR!G2320)</f>
        <v>0</v>
      </c>
      <c r="E2320" s="19"/>
      <c r="F2320" s="19"/>
      <c r="G2320" s="19" t="str">
        <f>C2320 &amp; ".Delta|GIRR|" &amp; C2155 &amp; "|" &amp; C2316</f>
        <v>FRA592133890.Delta|GIRR|AUD|2 year</v>
      </c>
    </row>
    <row r="2321" spans="3:7" hidden="1" outlineLevel="1" x14ac:dyDescent="0.25">
      <c r="C2321" s="21" t="s">
        <v>7</v>
      </c>
      <c r="D2321" s="19">
        <f>SUMIFS(Sensitivities!$E$8:$E$1023,Sensitivities!$D$8:$D$1023,Delta_GIRR!$D$24,Sensitivities!$C$8:$C$1023,Delta_GIRR!G2321)</f>
        <v>0</v>
      </c>
      <c r="E2321" s="19"/>
      <c r="F2321" s="19"/>
      <c r="G2321" s="19" t="str">
        <f>C2321 &amp; ".Delta|GIRR|" &amp; C2155 &amp; "|" &amp; C2316</f>
        <v>FRA554616290.Delta|GIRR|AUD|2 year</v>
      </c>
    </row>
    <row r="2322" spans="3:7" hidden="1" outlineLevel="1" x14ac:dyDescent="0.25">
      <c r="C2322" s="21" t="s">
        <v>8</v>
      </c>
      <c r="D2322" s="19">
        <f>SUMIFS(Sensitivities!$E$8:$E$1023,Sensitivities!$D$8:$D$1023,Delta_GIRR!$D$24,Sensitivities!$C$8:$C$1023,Delta_GIRR!G2322)</f>
        <v>0</v>
      </c>
      <c r="E2322" s="19"/>
      <c r="F2322" s="19"/>
      <c r="G2322" s="19" t="str">
        <f>C2322 &amp; ".Delta|GIRR|" &amp; C2155 &amp; "|" &amp; C2316</f>
        <v>FRA822851518.Delta|GIRR|AUD|2 year</v>
      </c>
    </row>
    <row r="2323" spans="3:7" hidden="1" outlineLevel="1" x14ac:dyDescent="0.25">
      <c r="C2323" s="21" t="s">
        <v>1140</v>
      </c>
      <c r="D2323" s="19">
        <f>SUMIFS(Sensitivities!$E$8:$E$1023,Sensitivities!$D$8:$D$1023,Delta_GIRR!$D$24,Sensitivities!$C$8:$C$1023,Delta_GIRR!G2323)</f>
        <v>0</v>
      </c>
      <c r="E2323" s="19"/>
      <c r="F2323" s="19"/>
      <c r="G2323" s="19" t="str">
        <f>C2323 &amp; ".Delta|GIRR|" &amp; C2155 &amp; "|" &amp; C2316</f>
        <v>FRA101797833.Delta|GIRR|AUD|2 year</v>
      </c>
    </row>
    <row r="2324" spans="3:7" hidden="1" outlineLevel="1" x14ac:dyDescent="0.25">
      <c r="C2324" s="21" t="s">
        <v>9</v>
      </c>
      <c r="D2324" s="19">
        <f>SUMIFS(Sensitivities!$E$8:$E$1023,Sensitivities!$D$8:$D$1023,Delta_GIRR!$D$24,Sensitivities!$C$8:$C$1023,Delta_GIRR!G2324)</f>
        <v>0</v>
      </c>
      <c r="E2324" s="19"/>
      <c r="F2324" s="19"/>
      <c r="G2324" s="19" t="str">
        <f>C2324 &amp; ".Delta|GIRR|" &amp; C2155 &amp; "|" &amp; C2316</f>
        <v>IRS190841856.Delta|GIRR|AUD|2 year</v>
      </c>
    </row>
    <row r="2325" spans="3:7" hidden="1" outlineLevel="1" x14ac:dyDescent="0.25">
      <c r="C2325" s="21" t="s">
        <v>11</v>
      </c>
      <c r="D2325" s="19">
        <f>SUMIFS(Sensitivities!$E$8:$E$1023,Sensitivities!$D$8:$D$1023,Delta_GIRR!$D$24,Sensitivities!$C$8:$C$1023,Delta_GIRR!G2325)</f>
        <v>0</v>
      </c>
      <c r="E2325" s="19"/>
      <c r="F2325" s="19"/>
      <c r="G2325" s="19" t="str">
        <f>C2325 &amp; ".Delta|GIRR|" &amp; C2155 &amp; "|" &amp; C2316</f>
        <v>IRS399330126.Delta|GIRR|AUD|2 year</v>
      </c>
    </row>
    <row r="2326" spans="3:7" hidden="1" outlineLevel="1" x14ac:dyDescent="0.25">
      <c r="C2326" s="21" t="s">
        <v>12</v>
      </c>
      <c r="D2326" s="19">
        <f>SUMIFS(Sensitivities!$E$8:$E$1023,Sensitivities!$D$8:$D$1023,Delta_GIRR!$D$24,Sensitivities!$C$8:$C$1023,Delta_GIRR!G2326)</f>
        <v>0</v>
      </c>
      <c r="E2326" s="19"/>
      <c r="F2326" s="19"/>
      <c r="G2326" s="19" t="str">
        <f>C2326 &amp; ".Delta|GIRR|" &amp; C2155 &amp; "|" &amp; C2316</f>
        <v>IRS233250637.Delta|GIRR|AUD|2 year</v>
      </c>
    </row>
    <row r="2327" spans="3:7" hidden="1" outlineLevel="1" x14ac:dyDescent="0.25">
      <c r="C2327" s="21" t="s">
        <v>13</v>
      </c>
      <c r="D2327" s="19">
        <f>SUMIFS(Sensitivities!$E$8:$E$1023,Sensitivities!$D$8:$D$1023,Delta_GIRR!$D$24,Sensitivities!$C$8:$C$1023,Delta_GIRR!G2327)</f>
        <v>0</v>
      </c>
      <c r="E2327" s="19"/>
      <c r="F2327" s="19"/>
      <c r="G2327" s="19" t="str">
        <f>C2327 &amp; ".Delta|GIRR|" &amp; C2155 &amp; "|" &amp; C2316</f>
        <v>CS768096133.Delta|GIRR|AUD|2 year</v>
      </c>
    </row>
    <row r="2328" spans="3:7" hidden="1" outlineLevel="1" x14ac:dyDescent="0.25">
      <c r="C2328" s="21" t="s">
        <v>15</v>
      </c>
      <c r="D2328" s="19">
        <f>SUMIFS(Sensitivities!$E$8:$E$1023,Sensitivities!$D$8:$D$1023,Delta_GIRR!$D$24,Sensitivities!$C$8:$C$1023,Delta_GIRR!G2328)</f>
        <v>0</v>
      </c>
      <c r="E2328" s="19"/>
      <c r="F2328" s="19"/>
      <c r="G2328" s="19" t="str">
        <f>C2328 &amp; ".Delta|GIRR|" &amp; C2155 &amp; "|" &amp; C2316</f>
        <v>CS561670611.Delta|GIRR|AUD|2 year</v>
      </c>
    </row>
    <row r="2329" spans="3:7" hidden="1" outlineLevel="1" x14ac:dyDescent="0.25">
      <c r="C2329" s="21" t="s">
        <v>16</v>
      </c>
      <c r="D2329" s="19">
        <f>SUMIFS(Sensitivities!$E$8:$E$1023,Sensitivities!$D$8:$D$1023,Delta_GIRR!$D$24,Sensitivities!$C$8:$C$1023,Delta_GIRR!G2329)</f>
        <v>49.821062099727001</v>
      </c>
      <c r="E2329" s="19"/>
      <c r="F2329" s="19"/>
      <c r="G2329" s="19" t="str">
        <f>C2329 &amp; ".Delta|GIRR|" &amp; C2155 &amp; "|" &amp; C2316</f>
        <v>CS931854092.Delta|GIRR|AUD|2 year</v>
      </c>
    </row>
    <row r="2330" spans="3:7" hidden="1" outlineLevel="1" x14ac:dyDescent="0.25">
      <c r="C2330" s="21" t="s">
        <v>17</v>
      </c>
      <c r="D2330" s="19">
        <f>SUMIFS(Sensitivities!$E$8:$E$1023,Sensitivities!$D$8:$D$1023,Delta_GIRR!$D$24,Sensitivities!$C$8:$C$1023,Delta_GIRR!G2330)</f>
        <v>-661.35938541847304</v>
      </c>
      <c r="E2330" s="19"/>
      <c r="F2330" s="19"/>
      <c r="G2330" s="19" t="str">
        <f>C2330 &amp; ".Delta|GIRR|" &amp; C2155 &amp; "|" &amp; C2316</f>
        <v>IRS307262619.Delta|GIRR|AUD|2 year</v>
      </c>
    </row>
    <row r="2331" spans="3:7" hidden="1" outlineLevel="1" x14ac:dyDescent="0.25">
      <c r="C2331" s="21" t="s">
        <v>18</v>
      </c>
      <c r="D2331" s="19">
        <f>SUMIFS(Sensitivities!$E$8:$E$1023,Sensitivities!$D$8:$D$1023,Delta_GIRR!$D$24,Sensitivities!$C$8:$C$1023,Delta_GIRR!G2331)</f>
        <v>0</v>
      </c>
      <c r="E2331" s="19"/>
      <c r="F2331" s="19"/>
      <c r="G2331" s="19" t="str">
        <f>C2331 &amp; ".Delta|GIRR|" &amp; C2155 &amp; "|" &amp; C2316</f>
        <v>IRS686490893.Delta|GIRR|AUD|2 year</v>
      </c>
    </row>
    <row r="2332" spans="3:7" hidden="1" outlineLevel="1" x14ac:dyDescent="0.25">
      <c r="C2332" s="21" t="s">
        <v>19</v>
      </c>
      <c r="D2332" s="19">
        <f>SUMIFS(Sensitivities!$E$8:$E$1023,Sensitivities!$D$8:$D$1023,Delta_GIRR!$D$24,Sensitivities!$C$8:$C$1023,Delta_GIRR!G2332)</f>
        <v>0</v>
      </c>
      <c r="E2332" s="19"/>
      <c r="F2332" s="19"/>
      <c r="G2332" s="19" t="str">
        <f>C2332 &amp; ".Delta|GIRR|" &amp; C2155 &amp; "|" &amp; C2316</f>
        <v>IRS682313805.Delta|GIRR|AUD|2 year</v>
      </c>
    </row>
    <row r="2333" spans="3:7" hidden="1" outlineLevel="1" x14ac:dyDescent="0.25">
      <c r="C2333" s="21" t="s">
        <v>20</v>
      </c>
      <c r="D2333" s="19">
        <f>SUMIFS(Sensitivities!$E$8:$E$1023,Sensitivities!$D$8:$D$1023,Delta_GIRR!$D$24,Sensitivities!$C$8:$C$1023,Delta_GIRR!G2333)</f>
        <v>0</v>
      </c>
      <c r="E2333" s="19"/>
      <c r="F2333" s="19"/>
      <c r="G2333" s="19" t="str">
        <f>C2333 &amp; ".Delta|GIRR|" &amp; C2155 &amp; "|" &amp; C2316</f>
        <v>IRS545554400.Delta|GIRR|AUD|2 year</v>
      </c>
    </row>
    <row r="2334" spans="3:7" hidden="1" outlineLevel="1" x14ac:dyDescent="0.25">
      <c r="C2334" s="21" t="s">
        <v>21</v>
      </c>
      <c r="D2334" s="19">
        <f>SUMIFS(Sensitivities!$E$8:$E$1023,Sensitivities!$D$8:$D$1023,Delta_GIRR!$D$24,Sensitivities!$C$8:$C$1023,Delta_GIRR!G2334)</f>
        <v>0</v>
      </c>
      <c r="E2334" s="19"/>
      <c r="F2334" s="19"/>
      <c r="G2334" s="19" t="str">
        <f>C2334 &amp; ".Delta|GIRR|" &amp; C2155 &amp; "|" &amp; C2316</f>
        <v>CS821810096.Delta|GIRR|AUD|2 year</v>
      </c>
    </row>
    <row r="2335" spans="3:7" hidden="1" outlineLevel="1" x14ac:dyDescent="0.25">
      <c r="C2335" s="21" t="s">
        <v>22</v>
      </c>
      <c r="D2335" s="19">
        <f>SUMIFS(Sensitivities!$E$8:$E$1023,Sensitivities!$D$8:$D$1023,Delta_GIRR!$D$24,Sensitivities!$C$8:$C$1023,Delta_GIRR!G2335)</f>
        <v>0</v>
      </c>
      <c r="E2335" s="19"/>
      <c r="F2335" s="19"/>
      <c r="G2335" s="19" t="str">
        <f>C2335 &amp; ".Delta|GIRR|" &amp; C2155 &amp; "|" &amp; C2316</f>
        <v>CF832287444.Delta|GIRR|AUD|2 year</v>
      </c>
    </row>
    <row r="2336" spans="3:7" hidden="1" outlineLevel="1" x14ac:dyDescent="0.25">
      <c r="C2336" s="21" t="s">
        <v>1141</v>
      </c>
      <c r="D2336" s="19">
        <f>SUMIFS(Sensitivities!$E$8:$E$1023,Sensitivities!$D$8:$D$1023,Delta_GIRR!$D$24,Sensitivities!$C$8:$C$1023,Delta_GIRR!G2336)</f>
        <v>0</v>
      </c>
      <c r="E2336" s="19"/>
      <c r="F2336" s="19"/>
      <c r="G2336" s="19" t="str">
        <f>C2336 &amp; ".Delta|GIRR|" &amp; C2155 &amp; "|" &amp; C2316</f>
        <v>CF505971413.Delta|GIRR|AUD|2 year</v>
      </c>
    </row>
    <row r="2337" spans="3:7" hidden="1" outlineLevel="1" x14ac:dyDescent="0.25">
      <c r="C2337" s="21" t="s">
        <v>24</v>
      </c>
      <c r="D2337" s="19">
        <f>SUMIFS(Sensitivities!$E$8:$E$1023,Sensitivities!$D$8:$D$1023,Delta_GIRR!$D$24,Sensitivities!$C$8:$C$1023,Delta_GIRR!G2337)</f>
        <v>0</v>
      </c>
      <c r="E2337" s="19"/>
      <c r="F2337" s="19"/>
      <c r="G2337" s="19" t="str">
        <f>C2337 &amp; ".Delta|GIRR|" &amp; C2155 &amp; "|" &amp; C2316</f>
        <v>CF670766805.Delta|GIRR|AUD|2 year</v>
      </c>
    </row>
    <row r="2338" spans="3:7" hidden="1" outlineLevel="1" x14ac:dyDescent="0.25">
      <c r="C2338" s="21" t="s">
        <v>25</v>
      </c>
      <c r="D2338" s="19">
        <f>SUMIFS(Sensitivities!$E$8:$E$1023,Sensitivities!$D$8:$D$1023,Delta_GIRR!$D$24,Sensitivities!$C$8:$C$1023,Delta_GIRR!G2338)</f>
        <v>0</v>
      </c>
      <c r="E2338" s="19"/>
      <c r="F2338" s="19"/>
      <c r="G2338" s="19" t="str">
        <f>C2338 &amp; ".Delta|GIRR|" &amp; C2155 &amp; "|" &amp; C2316</f>
        <v>CF558972956.Delta|GIRR|AUD|2 year</v>
      </c>
    </row>
    <row r="2339" spans="3:7" hidden="1" outlineLevel="1" x14ac:dyDescent="0.25">
      <c r="C2339" s="21" t="s">
        <v>26</v>
      </c>
      <c r="D2339" s="19">
        <f>SUMIFS(Sensitivities!$E$8:$E$1023,Sensitivities!$D$8:$D$1023,Delta_GIRR!$D$24,Sensitivities!$C$8:$C$1023,Delta_GIRR!G2339)</f>
        <v>0</v>
      </c>
      <c r="E2339" s="19"/>
      <c r="F2339" s="19"/>
      <c r="G2339" s="19" t="str">
        <f>C2339 &amp; ".Delta|GIRR|" &amp; C2155 &amp; "|" &amp; C2316</f>
        <v>CF994071627.Delta|GIRR|AUD|2 year</v>
      </c>
    </row>
    <row r="2340" spans="3:7" hidden="1" outlineLevel="1" x14ac:dyDescent="0.25">
      <c r="C2340" s="21" t="s">
        <v>27</v>
      </c>
      <c r="D2340" s="19">
        <f>SUMIFS(Sensitivities!$E$8:$E$1023,Sensitivities!$D$8:$D$1023,Delta_GIRR!$D$24,Sensitivities!$C$8:$C$1023,Delta_GIRR!G2340)</f>
        <v>0</v>
      </c>
      <c r="E2340" s="19"/>
      <c r="F2340" s="19"/>
      <c r="G2340" s="19" t="str">
        <f>C2340 &amp; ".Delta|GIRR|" &amp; C2155 &amp; "|" &amp; C2316</f>
        <v>CF546911893.Delta|GIRR|AUD|2 year</v>
      </c>
    </row>
    <row r="2341" spans="3:7" hidden="1" outlineLevel="1" x14ac:dyDescent="0.25">
      <c r="C2341" s="21" t="s">
        <v>28</v>
      </c>
      <c r="D2341" s="19">
        <f>SUMIFS(Sensitivities!$E$8:$E$1023,Sensitivities!$D$8:$D$1023,Delta_GIRR!$D$24,Sensitivities!$C$8:$C$1023,Delta_GIRR!G2341)</f>
        <v>0</v>
      </c>
      <c r="E2341" s="19"/>
      <c r="F2341" s="19"/>
      <c r="G2341" s="19" t="str">
        <f>C2341 &amp; ".Delta|GIRR|" &amp; C2155 &amp; "|" &amp; C2316</f>
        <v>CF798421943.Delta|GIRR|AUD|2 year</v>
      </c>
    </row>
    <row r="2342" spans="3:7" hidden="1" outlineLevel="1" x14ac:dyDescent="0.25">
      <c r="C2342" s="21" t="s">
        <v>29</v>
      </c>
      <c r="D2342" s="19">
        <f>SUMIFS(Sensitivities!$E$8:$E$1023,Sensitivities!$D$8:$D$1023,Delta_GIRR!$D$24,Sensitivities!$C$8:$C$1023,Delta_GIRR!G2342)</f>
        <v>0</v>
      </c>
      <c r="E2342" s="19"/>
      <c r="F2342" s="19"/>
      <c r="G2342" s="19" t="str">
        <f>C2342 &amp; ".Delta|GIRR|" &amp; C2155 &amp; "|" &amp; C2316</f>
        <v>SWN651253389.Delta|GIRR|AUD|2 year</v>
      </c>
    </row>
    <row r="2343" spans="3:7" hidden="1" outlineLevel="1" x14ac:dyDescent="0.25">
      <c r="C2343" s="21" t="s">
        <v>31</v>
      </c>
      <c r="D2343" s="19">
        <f>SUMIFS(Sensitivities!$E$8:$E$1023,Sensitivities!$D$8:$D$1023,Delta_GIRR!$D$24,Sensitivities!$C$8:$C$1023,Delta_GIRR!G2343)</f>
        <v>0</v>
      </c>
      <c r="E2343" s="19"/>
      <c r="F2343" s="19"/>
      <c r="G2343" s="19" t="str">
        <f>C2343 &amp; ".Delta|GIRR|" &amp; C2155 &amp; "|" &amp; C2316</f>
        <v>FXF690057364.Delta|GIRR|AUD|2 year</v>
      </c>
    </row>
    <row r="2344" spans="3:7" hidden="1" outlineLevel="1" x14ac:dyDescent="0.25">
      <c r="C2344" s="21" t="s">
        <v>1142</v>
      </c>
      <c r="D2344" s="19">
        <f>SUMIFS(Sensitivities!$E$8:$E$1023,Sensitivities!$D$8:$D$1023,Delta_GIRR!$D$24,Sensitivities!$C$8:$C$1023,Delta_GIRR!G2344)</f>
        <v>0</v>
      </c>
      <c r="E2344" s="19"/>
      <c r="F2344" s="19"/>
      <c r="G2344" s="19" t="str">
        <f>C2344 &amp; ".Delta|GIRR|" &amp; C2155 &amp; "|" &amp; C2316</f>
        <v>FXF276314354.Delta|GIRR|AUD|2 year</v>
      </c>
    </row>
    <row r="2345" spans="3:7" hidden="1" outlineLevel="1" x14ac:dyDescent="0.25">
      <c r="C2345" s="21" t="s">
        <v>33</v>
      </c>
      <c r="D2345" s="19">
        <f>SUMIFS(Sensitivities!$E$8:$E$1023,Sensitivities!$D$8:$D$1023,Delta_GIRR!$D$24,Sensitivities!$C$8:$C$1023,Delta_GIRR!G2345)</f>
        <v>0</v>
      </c>
      <c r="E2345" s="19"/>
      <c r="F2345" s="19"/>
      <c r="G2345" s="19" t="str">
        <f>C2345 &amp; ".Delta|GIRR|" &amp; C2155 &amp; "|" &amp; C2316</f>
        <v>FXF811380623.Delta|GIRR|AUD|2 year</v>
      </c>
    </row>
    <row r="2346" spans="3:7" hidden="1" outlineLevel="1" x14ac:dyDescent="0.25">
      <c r="C2346" s="21" t="s">
        <v>34</v>
      </c>
      <c r="D2346" s="19">
        <f>SUMIFS(Sensitivities!$E$8:$E$1023,Sensitivities!$D$8:$D$1023,Delta_GIRR!$D$24,Sensitivities!$C$8:$C$1023,Delta_GIRR!G2346)</f>
        <v>0</v>
      </c>
      <c r="E2346" s="19"/>
      <c r="F2346" s="19"/>
      <c r="G2346" s="19" t="str">
        <f>C2346 &amp; ".Delta|GIRR|" &amp; C2155 &amp; "|" &amp; C2316</f>
        <v>FXF313102980.Delta|GIRR|AUD|2 year</v>
      </c>
    </row>
    <row r="2347" spans="3:7" hidden="1" outlineLevel="1" x14ac:dyDescent="0.25">
      <c r="C2347" s="21" t="s">
        <v>35</v>
      </c>
      <c r="D2347" s="19">
        <f>SUMIFS(Sensitivities!$E$8:$E$1023,Sensitivities!$D$8:$D$1023,Delta_GIRR!$D$24,Sensitivities!$C$8:$C$1023,Delta_GIRR!G2347)</f>
        <v>0</v>
      </c>
      <c r="E2347" s="19"/>
      <c r="F2347" s="19"/>
      <c r="G2347" s="19" t="str">
        <f>C2347 &amp; ".Delta|GIRR|" &amp; C2155 &amp; "|" &amp; C2316</f>
        <v>FXF168255439.Delta|GIRR|AUD|2 year</v>
      </c>
    </row>
    <row r="2348" spans="3:7" hidden="1" outlineLevel="1" x14ac:dyDescent="0.25">
      <c r="C2348" s="21" t="s">
        <v>36</v>
      </c>
      <c r="D2348" s="19">
        <f>SUMIFS(Sensitivities!$E$8:$E$1023,Sensitivities!$D$8:$D$1023,Delta_GIRR!$D$24,Sensitivities!$C$8:$C$1023,Delta_GIRR!G2348)</f>
        <v>0</v>
      </c>
      <c r="E2348" s="19"/>
      <c r="F2348" s="19"/>
      <c r="G2348" s="19" t="str">
        <f>C2348 &amp; ".Delta|GIRR|" &amp; C2155 &amp; "|" &amp; C2316</f>
        <v>FXF177155290.Delta|GIRR|AUD|2 year</v>
      </c>
    </row>
    <row r="2349" spans="3:7" hidden="1" outlineLevel="1" x14ac:dyDescent="0.25">
      <c r="C2349" s="21" t="s">
        <v>37</v>
      </c>
      <c r="D2349" s="19">
        <f>SUMIFS(Sensitivities!$E$8:$E$1023,Sensitivities!$D$8:$D$1023,Delta_GIRR!$D$24,Sensitivities!$C$8:$C$1023,Delta_GIRR!G2349)</f>
        <v>0</v>
      </c>
      <c r="E2349" s="19"/>
      <c r="F2349" s="19"/>
      <c r="G2349" s="19" t="str">
        <f>C2349 &amp; ".Delta|GIRR|" &amp; C2155 &amp; "|" &amp; C2316</f>
        <v>FXF598460264.Delta|GIRR|AUD|2 year</v>
      </c>
    </row>
    <row r="2350" spans="3:7" hidden="1" outlineLevel="1" x14ac:dyDescent="0.25">
      <c r="C2350" s="21" t="s">
        <v>38</v>
      </c>
      <c r="D2350" s="19">
        <f>SUMIFS(Sensitivities!$E$8:$E$1023,Sensitivities!$D$8:$D$1023,Delta_GIRR!$D$24,Sensitivities!$C$8:$C$1023,Delta_GIRR!G2350)</f>
        <v>0</v>
      </c>
      <c r="E2350" s="19"/>
      <c r="F2350" s="19"/>
      <c r="G2350" s="19" t="str">
        <f>C2350 &amp; ".Delta|GIRR|" &amp; C2155 &amp; "|" &amp; C2316</f>
        <v>FXO271821100.Delta|GIRR|AUD|2 year</v>
      </c>
    </row>
    <row r="2351" spans="3:7" hidden="1" outlineLevel="1" x14ac:dyDescent="0.25">
      <c r="C2351" s="21" t="s">
        <v>40</v>
      </c>
      <c r="D2351" s="19">
        <f>SUMIFS(Sensitivities!$E$8:$E$1023,Sensitivities!$D$8:$D$1023,Delta_GIRR!$D$24,Sensitivities!$C$8:$C$1023,Delta_GIRR!G2351)</f>
        <v>0</v>
      </c>
      <c r="E2351" s="19"/>
      <c r="F2351" s="19"/>
      <c r="G2351" s="19" t="str">
        <f>C2351 &amp; ".Delta|GIRR|" &amp; C2155 &amp; "|" &amp; C2316</f>
        <v>FXO136170122.Delta|GIRR|AUD|2 year</v>
      </c>
    </row>
    <row r="2352" spans="3:7" hidden="1" outlineLevel="1" x14ac:dyDescent="0.25">
      <c r="C2352" s="21" t="s">
        <v>1139</v>
      </c>
      <c r="D2352" s="19">
        <f>SUMIFS(Sensitivities!$E$8:$E$1023,Sensitivities!$D$8:$D$1023,Delta_GIRR!$D$24,Sensitivities!$C$8:$C$1023,Delta_GIRR!G2352)</f>
        <v>0</v>
      </c>
      <c r="E2352" s="19"/>
      <c r="F2352" s="19"/>
      <c r="G2352" s="19" t="str">
        <f>C2352 &amp; ".Delta|GIRR|" &amp; C2155 &amp; "|" &amp; C2316</f>
        <v>FXO623149061.Delta|GIRR|AUD|2 year</v>
      </c>
    </row>
    <row r="2353" spans="3:7" hidden="1" outlineLevel="1" x14ac:dyDescent="0.25">
      <c r="C2353" s="21" t="s">
        <v>41</v>
      </c>
      <c r="D2353" s="19">
        <f>SUMIFS(Sensitivities!$E$8:$E$1023,Sensitivities!$D$8:$D$1023,Delta_GIRR!$D$24,Sensitivities!$C$8:$C$1023,Delta_GIRR!G2353)</f>
        <v>0</v>
      </c>
      <c r="E2353" s="19"/>
      <c r="F2353" s="19"/>
      <c r="G2353" s="19" t="str">
        <f>C2353 &amp; ".Delta|GIRR|" &amp; C2155 &amp; "|" &amp; C2316</f>
        <v>FXO676548755.Delta|GIRR|AUD|2 year</v>
      </c>
    </row>
    <row r="2354" spans="3:7" hidden="1" outlineLevel="1" x14ac:dyDescent="0.25">
      <c r="C2354" s="21" t="s">
        <v>42</v>
      </c>
      <c r="D2354" s="19">
        <f>SUMIFS(Sensitivities!$E$8:$E$1023,Sensitivities!$D$8:$D$1023,Delta_GIRR!$D$24,Sensitivities!$C$8:$C$1023,Delta_GIRR!G2354)</f>
        <v>0</v>
      </c>
      <c r="E2354" s="19"/>
      <c r="F2354" s="19"/>
      <c r="G2354" s="19" t="str">
        <f>C2354 &amp; ".Delta|GIRR|" &amp; C2155 &amp; "|" &amp; C2316</f>
        <v>FXO403688438.Delta|GIRR|AUD|2 year</v>
      </c>
    </row>
    <row r="2355" spans="3:7" hidden="1" outlineLevel="1" x14ac:dyDescent="0.25">
      <c r="C2355" s="21" t="s">
        <v>43</v>
      </c>
      <c r="D2355" s="19">
        <f>SUMIFS(Sensitivities!$E$8:$E$1023,Sensitivities!$D$8:$D$1023,Delta_GIRR!$D$24,Sensitivities!$C$8:$C$1023,Delta_GIRR!G2355)</f>
        <v>0</v>
      </c>
      <c r="E2355" s="19"/>
      <c r="F2355" s="19"/>
      <c r="G2355" s="19" t="str">
        <f>C2355 &amp; ".Delta|GIRR|" &amp; C2155 &amp; "|" &amp; C2316</f>
        <v>FXO302436425.Delta|GIRR|AUD|2 year</v>
      </c>
    </row>
    <row r="2356" spans="3:7" hidden="1" outlineLevel="1" x14ac:dyDescent="0.25">
      <c r="C2356" s="21" t="s">
        <v>44</v>
      </c>
      <c r="D2356" s="19">
        <f>SUMIFS(Sensitivities!$E$8:$E$1023,Sensitivities!$D$8:$D$1023,Delta_GIRR!$D$24,Sensitivities!$C$8:$C$1023,Delta_GIRR!G2356)</f>
        <v>0</v>
      </c>
      <c r="E2356" s="19"/>
      <c r="F2356" s="19"/>
      <c r="G2356" s="19" t="str">
        <f>C2356 &amp; ".Delta|GIRR|" &amp; C2155 &amp; "|" &amp; C2316</f>
        <v>FXO920656386.Delta|GIRR|AUD|2 year</v>
      </c>
    </row>
    <row r="2357" spans="3:7" hidden="1" outlineLevel="1" x14ac:dyDescent="0.25">
      <c r="C2357" s="21" t="s">
        <v>45</v>
      </c>
      <c r="D2357" s="19">
        <f>SUMIFS(Sensitivities!$E$8:$E$1023,Sensitivities!$D$8:$D$1023,Delta_GIRR!$D$24,Sensitivities!$C$8:$C$1023,Delta_GIRR!G2357)</f>
        <v>0</v>
      </c>
      <c r="E2357" s="19"/>
      <c r="F2357" s="19"/>
      <c r="G2357" s="19" t="str">
        <f>C2357 &amp; ".Delta|GIRR|" &amp; C2155 &amp; "|" &amp; C2316</f>
        <v>FXO931276392.Delta|GIRR|AUD|2 year</v>
      </c>
    </row>
    <row r="2358" spans="3:7" hidden="1" outlineLevel="1" x14ac:dyDescent="0.25">
      <c r="C2358" s="21" t="s">
        <v>46</v>
      </c>
      <c r="D2358" s="19">
        <f>SUMIFS(Sensitivities!$E$8:$E$1023,Sensitivities!$D$8:$D$1023,Delta_GIRR!$D$24,Sensitivities!$C$8:$C$1023,Delta_GIRR!G2358)</f>
        <v>0</v>
      </c>
      <c r="E2358" s="19"/>
      <c r="F2358" s="19"/>
      <c r="G2358" s="19" t="str">
        <f>C2358 &amp; ".Delta|GIRR|" &amp; C2155 &amp; "|" &amp; C2316</f>
        <v>PRDC295207601.Delta|GIRR|AUD|2 year</v>
      </c>
    </row>
    <row r="2359" spans="3:7" hidden="1" outlineLevel="1" x14ac:dyDescent="0.25">
      <c r="C2359" s="21" t="s">
        <v>48</v>
      </c>
      <c r="D2359" s="19">
        <f>SUMIFS(Sensitivities!$E$8:$E$1023,Sensitivities!$D$8:$D$1023,Delta_GIRR!$D$24,Sensitivities!$C$8:$C$1023,Delta_GIRR!G2359)</f>
        <v>0</v>
      </c>
      <c r="E2359" s="19"/>
      <c r="F2359" s="19"/>
      <c r="G2359" s="19" t="str">
        <f>C2359 &amp; ".Delta|GIRR|" &amp; C2155 &amp; "|" &amp; C2316</f>
        <v>PRDC172891670.Delta|GIRR|AUD|2 year</v>
      </c>
    </row>
    <row r="2360" spans="3:7" hidden="1" outlineLevel="1" x14ac:dyDescent="0.25">
      <c r="C2360" s="21" t="s">
        <v>49</v>
      </c>
      <c r="D2360" s="19">
        <f>SUMIFS(Sensitivities!$E$8:$E$1023,Sensitivities!$D$8:$D$1023,Delta_GIRR!$D$24,Sensitivities!$C$8:$C$1023,Delta_GIRR!G2360)</f>
        <v>0</v>
      </c>
      <c r="E2360" s="19"/>
      <c r="F2360" s="19"/>
      <c r="G2360" s="19" t="str">
        <f>C2360 &amp; ".Delta|GIRR|" &amp; C2155 &amp; "|" &amp; C2316</f>
        <v>PRDC666969162.Delta|GIRR|AUD|2 year</v>
      </c>
    </row>
    <row r="2361" spans="3:7" hidden="1" outlineLevel="1" x14ac:dyDescent="0.25">
      <c r="C2361" s="21" t="s">
        <v>50</v>
      </c>
      <c r="D2361" s="19">
        <f>SUMIFS(Sensitivities!$E$8:$E$1023,Sensitivities!$D$8:$D$1023,Delta_GIRR!$D$24,Sensitivities!$C$8:$C$1023,Delta_GIRR!G2361)</f>
        <v>0</v>
      </c>
      <c r="E2361" s="19"/>
      <c r="F2361" s="19"/>
      <c r="G2361" s="19" t="str">
        <f>C2361 &amp; ".Delta|GIRR|" &amp; C2155 &amp; "|" &amp; C2316</f>
        <v>PRDC591610726.Delta|GIRR|AUD|2 year</v>
      </c>
    </row>
    <row r="2362" spans="3:7" hidden="1" outlineLevel="1" x14ac:dyDescent="0.25">
      <c r="C2362" s="21" t="s">
        <v>51</v>
      </c>
      <c r="D2362" s="19">
        <f>SUMIFS(Sensitivities!$E$8:$E$1023,Sensitivities!$D$8:$D$1023,Delta_GIRR!$D$24,Sensitivities!$C$8:$C$1023,Delta_GIRR!G2362)</f>
        <v>0</v>
      </c>
      <c r="E2362" s="19"/>
      <c r="F2362" s="19"/>
      <c r="G2362" s="19" t="str">
        <f>C2362 &amp; ".Delta|GIRR|" &amp; C2155 &amp; "|" &amp; C2316</f>
        <v>PRDC213021841.Delta|GIRR|AUD|2 year</v>
      </c>
    </row>
    <row r="2363" spans="3:7" hidden="1" outlineLevel="1" x14ac:dyDescent="0.25">
      <c r="C2363" s="21" t="s">
        <v>52</v>
      </c>
      <c r="D2363" s="19">
        <f>SUMIFS(Sensitivities!$E$8:$E$1023,Sensitivities!$D$8:$D$1023,Delta_GIRR!$D$24,Sensitivities!$C$8:$C$1023,Delta_GIRR!G2363)</f>
        <v>0</v>
      </c>
      <c r="E2363" s="19"/>
      <c r="F2363" s="19"/>
      <c r="G2363" s="19" t="str">
        <f>C2363 &amp; ".Delta|GIRR|" &amp; C2155 &amp; "|" &amp; C2316</f>
        <v>RA211261264.Delta|GIRR|AUD|2 year</v>
      </c>
    </row>
    <row r="2364" spans="3:7" hidden="1" outlineLevel="1" x14ac:dyDescent="0.25">
      <c r="C2364" s="21" t="s">
        <v>54</v>
      </c>
      <c r="D2364" s="19">
        <f>SUMIFS(Sensitivities!$E$8:$E$1023,Sensitivities!$D$8:$D$1023,Delta_GIRR!$D$24,Sensitivities!$C$8:$C$1023,Delta_GIRR!G2364)</f>
        <v>0</v>
      </c>
      <c r="E2364" s="19"/>
      <c r="F2364" s="19"/>
      <c r="G2364" s="19" t="str">
        <f>C2364 &amp; ".Delta|GIRR|" &amp; C2155 &amp; "|" &amp; C2316</f>
        <v>RA511169792.Delta|GIRR|AUD|2 year</v>
      </c>
    </row>
    <row r="2365" spans="3:7" hidden="1" outlineLevel="1" x14ac:dyDescent="0.25">
      <c r="C2365" s="21" t="s">
        <v>1143</v>
      </c>
      <c r="D2365" s="19">
        <f>SUMIFS(Sensitivities!$E$8:$E$1023,Sensitivities!$D$8:$D$1023,Delta_GIRR!$D$24,Sensitivities!$C$8:$C$1023,Delta_GIRR!G2365)</f>
        <v>0</v>
      </c>
      <c r="E2365" s="19"/>
      <c r="F2365" s="19"/>
      <c r="G2365" s="19" t="str">
        <f>C2365 &amp; ".Delta|GIRR|" &amp; C2155 &amp; "|" &amp; C2316</f>
        <v>RA844378540.Delta|GIRR|AUD|2 year</v>
      </c>
    </row>
    <row r="2366" spans="3:7" hidden="1" outlineLevel="1" x14ac:dyDescent="0.25">
      <c r="C2366" s="21" t="s">
        <v>55</v>
      </c>
      <c r="D2366" s="19">
        <f>SUMIFS(Sensitivities!$E$8:$E$1023,Sensitivities!$D$8:$D$1023,Delta_GIRR!$D$24,Sensitivities!$C$8:$C$1023,Delta_GIRR!G2366)</f>
        <v>0</v>
      </c>
      <c r="E2366" s="19"/>
      <c r="F2366" s="19"/>
      <c r="G2366" s="19" t="str">
        <f>C2366 &amp; ".Delta|GIRR|" &amp; C2155 &amp; "|" &amp; C2316</f>
        <v>RA488554347.Delta|GIRR|AUD|2 year</v>
      </c>
    </row>
    <row r="2367" spans="3:7" hidden="1" outlineLevel="1" x14ac:dyDescent="0.25">
      <c r="C2367" s="21" t="s">
        <v>56</v>
      </c>
      <c r="D2367" s="19">
        <f>SUMIFS(Sensitivities!$E$8:$E$1023,Sensitivities!$D$8:$D$1023,Delta_GIRR!$D$24,Sensitivities!$C$8:$C$1023,Delta_GIRR!G2367)</f>
        <v>0</v>
      </c>
      <c r="E2367" s="19"/>
      <c r="F2367" s="19"/>
      <c r="G2367" s="19" t="str">
        <f>C2367 &amp; ".Delta|GIRR|" &amp; C2155 &amp; "|" &amp; C2316</f>
        <v>RA899728209.Delta|GIRR|AUD|2 year</v>
      </c>
    </row>
    <row r="2368" spans="3:7" hidden="1" outlineLevel="1" x14ac:dyDescent="0.25"/>
    <row r="2369" spans="3:7" collapsed="1" x14ac:dyDescent="0.25">
      <c r="C2369" s="19" t="s">
        <v>63</v>
      </c>
      <c r="D2369" s="105">
        <f>SUM(D2371:D2420)</f>
        <v>-1510.7806988846266</v>
      </c>
      <c r="E2369" s="103">
        <f>VLOOKUP(C2369,$G$10:$H$19,2,FALSE)</f>
        <v>8.4852813742385697E-3</v>
      </c>
      <c r="F2369" s="105">
        <f>D2369*E2369</f>
        <v>-12.819399324804852</v>
      </c>
    </row>
    <row r="2370" spans="3:7" hidden="1" outlineLevel="1" x14ac:dyDescent="0.25">
      <c r="C2370" s="3" t="s">
        <v>1138</v>
      </c>
      <c r="D2370" s="105" t="s">
        <v>116</v>
      </c>
      <c r="E2370" s="3" t="s">
        <v>66</v>
      </c>
      <c r="F2370" s="105" t="s">
        <v>68</v>
      </c>
      <c r="G2370" s="3" t="s">
        <v>57</v>
      </c>
    </row>
    <row r="2371" spans="3:7" hidden="1" outlineLevel="1" x14ac:dyDescent="0.25">
      <c r="C2371" s="21" t="s">
        <v>3</v>
      </c>
      <c r="D2371" s="19">
        <f>SUMIFS(Sensitivities!$E$8:$E$1023,Sensitivities!$D$8:$D$1023,Delta_GIRR!$D$24,Sensitivities!$C$8:$C$1023,Delta_GIRR!G2371)</f>
        <v>0</v>
      </c>
      <c r="E2371" s="19"/>
      <c r="F2371" s="19"/>
      <c r="G2371" s="19" t="str">
        <f>C2371 &amp; ".Delta|GIRR|" &amp; C2155 &amp; "|" &amp; C2369</f>
        <v>FRA791220419.Delta|GIRR|AUD|3 year</v>
      </c>
    </row>
    <row r="2372" spans="3:7" hidden="1" outlineLevel="1" x14ac:dyDescent="0.25">
      <c r="C2372" s="21" t="s">
        <v>5</v>
      </c>
      <c r="D2372" s="19">
        <f>SUMIFS(Sensitivities!$E$8:$E$1023,Sensitivities!$D$8:$D$1023,Delta_GIRR!$D$24,Sensitivities!$C$8:$C$1023,Delta_GIRR!G2372)</f>
        <v>0</v>
      </c>
      <c r="E2372" s="19"/>
      <c r="F2372" s="19"/>
      <c r="G2372" s="19" t="str">
        <f>C2372 &amp; ".Delta|GIRR|" &amp; C2155 &amp; "|" &amp; C2369</f>
        <v>FRA983936126.Delta|GIRR|AUD|3 year</v>
      </c>
    </row>
    <row r="2373" spans="3:7" hidden="1" outlineLevel="1" x14ac:dyDescent="0.25">
      <c r="C2373" s="21" t="s">
        <v>6</v>
      </c>
      <c r="D2373" s="19">
        <f>SUMIFS(Sensitivities!$E$8:$E$1023,Sensitivities!$D$8:$D$1023,Delta_GIRR!$D$24,Sensitivities!$C$8:$C$1023,Delta_GIRR!G2373)</f>
        <v>0</v>
      </c>
      <c r="E2373" s="19"/>
      <c r="F2373" s="19"/>
      <c r="G2373" s="19" t="str">
        <f>C2373 &amp; ".Delta|GIRR|" &amp; C2155 &amp; "|" &amp; C2369</f>
        <v>FRA592133890.Delta|GIRR|AUD|3 year</v>
      </c>
    </row>
    <row r="2374" spans="3:7" hidden="1" outlineLevel="1" x14ac:dyDescent="0.25">
      <c r="C2374" s="21" t="s">
        <v>7</v>
      </c>
      <c r="D2374" s="19">
        <f>SUMIFS(Sensitivities!$E$8:$E$1023,Sensitivities!$D$8:$D$1023,Delta_GIRR!$D$24,Sensitivities!$C$8:$C$1023,Delta_GIRR!G2374)</f>
        <v>0</v>
      </c>
      <c r="E2374" s="19"/>
      <c r="F2374" s="19"/>
      <c r="G2374" s="19" t="str">
        <f>C2374 &amp; ".Delta|GIRR|" &amp; C2155 &amp; "|" &amp; C2369</f>
        <v>FRA554616290.Delta|GIRR|AUD|3 year</v>
      </c>
    </row>
    <row r="2375" spans="3:7" hidden="1" outlineLevel="1" x14ac:dyDescent="0.25">
      <c r="C2375" s="21" t="s">
        <v>8</v>
      </c>
      <c r="D2375" s="19">
        <f>SUMIFS(Sensitivities!$E$8:$E$1023,Sensitivities!$D$8:$D$1023,Delta_GIRR!$D$24,Sensitivities!$C$8:$C$1023,Delta_GIRR!G2375)</f>
        <v>0</v>
      </c>
      <c r="E2375" s="19"/>
      <c r="F2375" s="19"/>
      <c r="G2375" s="19" t="str">
        <f>C2375 &amp; ".Delta|GIRR|" &amp; C2155 &amp; "|" &amp; C2369</f>
        <v>FRA822851518.Delta|GIRR|AUD|3 year</v>
      </c>
    </row>
    <row r="2376" spans="3:7" hidden="1" outlineLevel="1" x14ac:dyDescent="0.25">
      <c r="C2376" s="21" t="s">
        <v>1140</v>
      </c>
      <c r="D2376" s="19">
        <f>SUMIFS(Sensitivities!$E$8:$E$1023,Sensitivities!$D$8:$D$1023,Delta_GIRR!$D$24,Sensitivities!$C$8:$C$1023,Delta_GIRR!G2376)</f>
        <v>0</v>
      </c>
      <c r="E2376" s="19"/>
      <c r="F2376" s="19"/>
      <c r="G2376" s="19" t="str">
        <f>C2376 &amp; ".Delta|GIRR|" &amp; C2155 &amp; "|" &amp; C2369</f>
        <v>FRA101797833.Delta|GIRR|AUD|3 year</v>
      </c>
    </row>
    <row r="2377" spans="3:7" hidden="1" outlineLevel="1" x14ac:dyDescent="0.25">
      <c r="C2377" s="21" t="s">
        <v>9</v>
      </c>
      <c r="D2377" s="19">
        <f>SUMIFS(Sensitivities!$E$8:$E$1023,Sensitivities!$D$8:$D$1023,Delta_GIRR!$D$24,Sensitivities!$C$8:$C$1023,Delta_GIRR!G2377)</f>
        <v>0</v>
      </c>
      <c r="E2377" s="19"/>
      <c r="F2377" s="19"/>
      <c r="G2377" s="19" t="str">
        <f>C2377 &amp; ".Delta|GIRR|" &amp; C2155 &amp; "|" &amp; C2369</f>
        <v>IRS190841856.Delta|GIRR|AUD|3 year</v>
      </c>
    </row>
    <row r="2378" spans="3:7" hidden="1" outlineLevel="1" x14ac:dyDescent="0.25">
      <c r="C2378" s="21" t="s">
        <v>11</v>
      </c>
      <c r="D2378" s="19">
        <f>SUMIFS(Sensitivities!$E$8:$E$1023,Sensitivities!$D$8:$D$1023,Delta_GIRR!$D$24,Sensitivities!$C$8:$C$1023,Delta_GIRR!G2378)</f>
        <v>0</v>
      </c>
      <c r="E2378" s="19"/>
      <c r="F2378" s="19"/>
      <c r="G2378" s="19" t="str">
        <f>C2378 &amp; ".Delta|GIRR|" &amp; C2155 &amp; "|" &amp; C2369</f>
        <v>IRS399330126.Delta|GIRR|AUD|3 year</v>
      </c>
    </row>
    <row r="2379" spans="3:7" hidden="1" outlineLevel="1" x14ac:dyDescent="0.25">
      <c r="C2379" s="21" t="s">
        <v>12</v>
      </c>
      <c r="D2379" s="19">
        <f>SUMIFS(Sensitivities!$E$8:$E$1023,Sensitivities!$D$8:$D$1023,Delta_GIRR!$D$24,Sensitivities!$C$8:$C$1023,Delta_GIRR!G2379)</f>
        <v>0</v>
      </c>
      <c r="E2379" s="19"/>
      <c r="F2379" s="19"/>
      <c r="G2379" s="19" t="str">
        <f>C2379 &amp; ".Delta|GIRR|" &amp; C2155 &amp; "|" &amp; C2369</f>
        <v>IRS233250637.Delta|GIRR|AUD|3 year</v>
      </c>
    </row>
    <row r="2380" spans="3:7" hidden="1" outlineLevel="1" x14ac:dyDescent="0.25">
      <c r="C2380" s="21" t="s">
        <v>13</v>
      </c>
      <c r="D2380" s="19">
        <f>SUMIFS(Sensitivities!$E$8:$E$1023,Sensitivities!$D$8:$D$1023,Delta_GIRR!$D$24,Sensitivities!$C$8:$C$1023,Delta_GIRR!G2380)</f>
        <v>0</v>
      </c>
      <c r="E2380" s="19"/>
      <c r="F2380" s="19"/>
      <c r="G2380" s="19" t="str">
        <f>C2380 &amp; ".Delta|GIRR|" &amp; C2155 &amp; "|" &amp; C2369</f>
        <v>CS768096133.Delta|GIRR|AUD|3 year</v>
      </c>
    </row>
    <row r="2381" spans="3:7" hidden="1" outlineLevel="1" x14ac:dyDescent="0.25">
      <c r="C2381" s="21" t="s">
        <v>15</v>
      </c>
      <c r="D2381" s="19">
        <f>SUMIFS(Sensitivities!$E$8:$E$1023,Sensitivities!$D$8:$D$1023,Delta_GIRR!$D$24,Sensitivities!$C$8:$C$1023,Delta_GIRR!G2381)</f>
        <v>0</v>
      </c>
      <c r="E2381" s="19"/>
      <c r="F2381" s="19"/>
      <c r="G2381" s="19" t="str">
        <f>C2381 &amp; ".Delta|GIRR|" &amp; C2155 &amp; "|" &amp; C2369</f>
        <v>CS561670611.Delta|GIRR|AUD|3 year</v>
      </c>
    </row>
    <row r="2382" spans="3:7" hidden="1" outlineLevel="1" x14ac:dyDescent="0.25">
      <c r="C2382" s="21" t="s">
        <v>16</v>
      </c>
      <c r="D2382" s="19">
        <f>SUMIFS(Sensitivities!$E$8:$E$1023,Sensitivities!$D$8:$D$1023,Delta_GIRR!$D$24,Sensitivities!$C$8:$C$1023,Delta_GIRR!G2382)</f>
        <v>97.359710212913299</v>
      </c>
      <c r="E2382" s="19"/>
      <c r="F2382" s="19"/>
      <c r="G2382" s="19" t="str">
        <f>C2382 &amp; ".Delta|GIRR|" &amp; C2155 &amp; "|" &amp; C2369</f>
        <v>CS931854092.Delta|GIRR|AUD|3 year</v>
      </c>
    </row>
    <row r="2383" spans="3:7" hidden="1" outlineLevel="1" x14ac:dyDescent="0.25">
      <c r="C2383" s="21" t="s">
        <v>17</v>
      </c>
      <c r="D2383" s="19">
        <f>SUMIFS(Sensitivities!$E$8:$E$1023,Sensitivities!$D$8:$D$1023,Delta_GIRR!$D$24,Sensitivities!$C$8:$C$1023,Delta_GIRR!G2383)</f>
        <v>-1608.14040909754</v>
      </c>
      <c r="E2383" s="19"/>
      <c r="F2383" s="19"/>
      <c r="G2383" s="19" t="str">
        <f>C2383 &amp; ".Delta|GIRR|" &amp; C2155 &amp; "|" &amp; C2369</f>
        <v>IRS307262619.Delta|GIRR|AUD|3 year</v>
      </c>
    </row>
    <row r="2384" spans="3:7" hidden="1" outlineLevel="1" x14ac:dyDescent="0.25">
      <c r="C2384" s="21" t="s">
        <v>18</v>
      </c>
      <c r="D2384" s="19">
        <f>SUMIFS(Sensitivities!$E$8:$E$1023,Sensitivities!$D$8:$D$1023,Delta_GIRR!$D$24,Sensitivities!$C$8:$C$1023,Delta_GIRR!G2384)</f>
        <v>0</v>
      </c>
      <c r="E2384" s="19"/>
      <c r="F2384" s="19"/>
      <c r="G2384" s="19" t="str">
        <f>C2384 &amp; ".Delta|GIRR|" &amp; C2155 &amp; "|" &amp; C2369</f>
        <v>IRS686490893.Delta|GIRR|AUD|3 year</v>
      </c>
    </row>
    <row r="2385" spans="3:7" hidden="1" outlineLevel="1" x14ac:dyDescent="0.25">
      <c r="C2385" s="21" t="s">
        <v>19</v>
      </c>
      <c r="D2385" s="19">
        <f>SUMIFS(Sensitivities!$E$8:$E$1023,Sensitivities!$D$8:$D$1023,Delta_GIRR!$D$24,Sensitivities!$C$8:$C$1023,Delta_GIRR!G2385)</f>
        <v>0</v>
      </c>
      <c r="E2385" s="19"/>
      <c r="F2385" s="19"/>
      <c r="G2385" s="19" t="str">
        <f>C2385 &amp; ".Delta|GIRR|" &amp; C2155 &amp; "|" &amp; C2369</f>
        <v>IRS682313805.Delta|GIRR|AUD|3 year</v>
      </c>
    </row>
    <row r="2386" spans="3:7" hidden="1" outlineLevel="1" x14ac:dyDescent="0.25">
      <c r="C2386" s="21" t="s">
        <v>20</v>
      </c>
      <c r="D2386" s="19">
        <f>SUMIFS(Sensitivities!$E$8:$E$1023,Sensitivities!$D$8:$D$1023,Delta_GIRR!$D$24,Sensitivities!$C$8:$C$1023,Delta_GIRR!G2386)</f>
        <v>0</v>
      </c>
      <c r="E2386" s="19"/>
      <c r="F2386" s="19"/>
      <c r="G2386" s="19" t="str">
        <f>C2386 &amp; ".Delta|GIRR|" &amp; C2155 &amp; "|" &amp; C2369</f>
        <v>IRS545554400.Delta|GIRR|AUD|3 year</v>
      </c>
    </row>
    <row r="2387" spans="3:7" hidden="1" outlineLevel="1" x14ac:dyDescent="0.25">
      <c r="C2387" s="21" t="s">
        <v>21</v>
      </c>
      <c r="D2387" s="19">
        <f>SUMIFS(Sensitivities!$E$8:$E$1023,Sensitivities!$D$8:$D$1023,Delta_GIRR!$D$24,Sensitivities!$C$8:$C$1023,Delta_GIRR!G2387)</f>
        <v>0</v>
      </c>
      <c r="E2387" s="19"/>
      <c r="F2387" s="19"/>
      <c r="G2387" s="19" t="str">
        <f>C2387 &amp; ".Delta|GIRR|" &amp; C2155 &amp; "|" &amp; C2369</f>
        <v>CS821810096.Delta|GIRR|AUD|3 year</v>
      </c>
    </row>
    <row r="2388" spans="3:7" hidden="1" outlineLevel="1" x14ac:dyDescent="0.25">
      <c r="C2388" s="21" t="s">
        <v>22</v>
      </c>
      <c r="D2388" s="19">
        <f>SUMIFS(Sensitivities!$E$8:$E$1023,Sensitivities!$D$8:$D$1023,Delta_GIRR!$D$24,Sensitivities!$C$8:$C$1023,Delta_GIRR!G2388)</f>
        <v>0</v>
      </c>
      <c r="E2388" s="19"/>
      <c r="F2388" s="19"/>
      <c r="G2388" s="19" t="str">
        <f>C2388 &amp; ".Delta|GIRR|" &amp; C2155 &amp; "|" &amp; C2369</f>
        <v>CF832287444.Delta|GIRR|AUD|3 year</v>
      </c>
    </row>
    <row r="2389" spans="3:7" hidden="1" outlineLevel="1" x14ac:dyDescent="0.25">
      <c r="C2389" s="21" t="s">
        <v>1141</v>
      </c>
      <c r="D2389" s="19">
        <f>SUMIFS(Sensitivities!$E$8:$E$1023,Sensitivities!$D$8:$D$1023,Delta_GIRR!$D$24,Sensitivities!$C$8:$C$1023,Delta_GIRR!G2389)</f>
        <v>0</v>
      </c>
      <c r="E2389" s="19"/>
      <c r="F2389" s="19"/>
      <c r="G2389" s="19" t="str">
        <f>C2389 &amp; ".Delta|GIRR|" &amp; C2155 &amp; "|" &amp; C2369</f>
        <v>CF505971413.Delta|GIRR|AUD|3 year</v>
      </c>
    </row>
    <row r="2390" spans="3:7" hidden="1" outlineLevel="1" x14ac:dyDescent="0.25">
      <c r="C2390" s="21" t="s">
        <v>24</v>
      </c>
      <c r="D2390" s="19">
        <f>SUMIFS(Sensitivities!$E$8:$E$1023,Sensitivities!$D$8:$D$1023,Delta_GIRR!$D$24,Sensitivities!$C$8:$C$1023,Delta_GIRR!G2390)</f>
        <v>0</v>
      </c>
      <c r="E2390" s="19"/>
      <c r="F2390" s="19"/>
      <c r="G2390" s="19" t="str">
        <f>C2390 &amp; ".Delta|GIRR|" &amp; C2155 &amp; "|" &amp; C2369</f>
        <v>CF670766805.Delta|GIRR|AUD|3 year</v>
      </c>
    </row>
    <row r="2391" spans="3:7" hidden="1" outlineLevel="1" x14ac:dyDescent="0.25">
      <c r="C2391" s="21" t="s">
        <v>25</v>
      </c>
      <c r="D2391" s="19">
        <f>SUMIFS(Sensitivities!$E$8:$E$1023,Sensitivities!$D$8:$D$1023,Delta_GIRR!$D$24,Sensitivities!$C$8:$C$1023,Delta_GIRR!G2391)</f>
        <v>0</v>
      </c>
      <c r="E2391" s="19"/>
      <c r="F2391" s="19"/>
      <c r="G2391" s="19" t="str">
        <f>C2391 &amp; ".Delta|GIRR|" &amp; C2155 &amp; "|" &amp; C2369</f>
        <v>CF558972956.Delta|GIRR|AUD|3 year</v>
      </c>
    </row>
    <row r="2392" spans="3:7" hidden="1" outlineLevel="1" x14ac:dyDescent="0.25">
      <c r="C2392" s="21" t="s">
        <v>26</v>
      </c>
      <c r="D2392" s="19">
        <f>SUMIFS(Sensitivities!$E$8:$E$1023,Sensitivities!$D$8:$D$1023,Delta_GIRR!$D$24,Sensitivities!$C$8:$C$1023,Delta_GIRR!G2392)</f>
        <v>0</v>
      </c>
      <c r="E2392" s="19"/>
      <c r="F2392" s="19"/>
      <c r="G2392" s="19" t="str">
        <f>C2392 &amp; ".Delta|GIRR|" &amp; C2155 &amp; "|" &amp; C2369</f>
        <v>CF994071627.Delta|GIRR|AUD|3 year</v>
      </c>
    </row>
    <row r="2393" spans="3:7" hidden="1" outlineLevel="1" x14ac:dyDescent="0.25">
      <c r="C2393" s="21" t="s">
        <v>27</v>
      </c>
      <c r="D2393" s="19">
        <f>SUMIFS(Sensitivities!$E$8:$E$1023,Sensitivities!$D$8:$D$1023,Delta_GIRR!$D$24,Sensitivities!$C$8:$C$1023,Delta_GIRR!G2393)</f>
        <v>0</v>
      </c>
      <c r="E2393" s="19"/>
      <c r="F2393" s="19"/>
      <c r="G2393" s="19" t="str">
        <f>C2393 &amp; ".Delta|GIRR|" &amp; C2155 &amp; "|" &amp; C2369</f>
        <v>CF546911893.Delta|GIRR|AUD|3 year</v>
      </c>
    </row>
    <row r="2394" spans="3:7" hidden="1" outlineLevel="1" x14ac:dyDescent="0.25">
      <c r="C2394" s="21" t="s">
        <v>28</v>
      </c>
      <c r="D2394" s="19">
        <f>SUMIFS(Sensitivities!$E$8:$E$1023,Sensitivities!$D$8:$D$1023,Delta_GIRR!$D$24,Sensitivities!$C$8:$C$1023,Delta_GIRR!G2394)</f>
        <v>0</v>
      </c>
      <c r="E2394" s="19"/>
      <c r="F2394" s="19"/>
      <c r="G2394" s="19" t="str">
        <f>C2394 &amp; ".Delta|GIRR|" &amp; C2155 &amp; "|" &amp; C2369</f>
        <v>CF798421943.Delta|GIRR|AUD|3 year</v>
      </c>
    </row>
    <row r="2395" spans="3:7" hidden="1" outlineLevel="1" x14ac:dyDescent="0.25">
      <c r="C2395" s="21" t="s">
        <v>29</v>
      </c>
      <c r="D2395" s="19">
        <f>SUMIFS(Sensitivities!$E$8:$E$1023,Sensitivities!$D$8:$D$1023,Delta_GIRR!$D$24,Sensitivities!$C$8:$C$1023,Delta_GIRR!G2395)</f>
        <v>0</v>
      </c>
      <c r="E2395" s="19"/>
      <c r="F2395" s="19"/>
      <c r="G2395" s="19" t="str">
        <f>C2395 &amp; ".Delta|GIRR|" &amp; C2155 &amp; "|" &amp; C2369</f>
        <v>SWN651253389.Delta|GIRR|AUD|3 year</v>
      </c>
    </row>
    <row r="2396" spans="3:7" hidden="1" outlineLevel="1" x14ac:dyDescent="0.25">
      <c r="C2396" s="21" t="s">
        <v>31</v>
      </c>
      <c r="D2396" s="19">
        <f>SUMIFS(Sensitivities!$E$8:$E$1023,Sensitivities!$D$8:$D$1023,Delta_GIRR!$D$24,Sensitivities!$C$8:$C$1023,Delta_GIRR!G2396)</f>
        <v>0</v>
      </c>
      <c r="E2396" s="19"/>
      <c r="F2396" s="19"/>
      <c r="G2396" s="19" t="str">
        <f>C2396 &amp; ".Delta|GIRR|" &amp; C2155 &amp; "|" &amp; C2369</f>
        <v>FXF690057364.Delta|GIRR|AUD|3 year</v>
      </c>
    </row>
    <row r="2397" spans="3:7" hidden="1" outlineLevel="1" x14ac:dyDescent="0.25">
      <c r="C2397" s="21" t="s">
        <v>1142</v>
      </c>
      <c r="D2397" s="19">
        <f>SUMIFS(Sensitivities!$E$8:$E$1023,Sensitivities!$D$8:$D$1023,Delta_GIRR!$D$24,Sensitivities!$C$8:$C$1023,Delta_GIRR!G2397)</f>
        <v>0</v>
      </c>
      <c r="E2397" s="19"/>
      <c r="F2397" s="19"/>
      <c r="G2397" s="19" t="str">
        <f>C2397 &amp; ".Delta|GIRR|" &amp; C2155 &amp; "|" &amp; C2369</f>
        <v>FXF276314354.Delta|GIRR|AUD|3 year</v>
      </c>
    </row>
    <row r="2398" spans="3:7" hidden="1" outlineLevel="1" x14ac:dyDescent="0.25">
      <c r="C2398" s="21" t="s">
        <v>33</v>
      </c>
      <c r="D2398" s="19">
        <f>SUMIFS(Sensitivities!$E$8:$E$1023,Sensitivities!$D$8:$D$1023,Delta_GIRR!$D$24,Sensitivities!$C$8:$C$1023,Delta_GIRR!G2398)</f>
        <v>0</v>
      </c>
      <c r="E2398" s="19"/>
      <c r="F2398" s="19"/>
      <c r="G2398" s="19" t="str">
        <f>C2398 &amp; ".Delta|GIRR|" &amp; C2155 &amp; "|" &amp; C2369</f>
        <v>FXF811380623.Delta|GIRR|AUD|3 year</v>
      </c>
    </row>
    <row r="2399" spans="3:7" hidden="1" outlineLevel="1" x14ac:dyDescent="0.25">
      <c r="C2399" s="21" t="s">
        <v>34</v>
      </c>
      <c r="D2399" s="19">
        <f>SUMIFS(Sensitivities!$E$8:$E$1023,Sensitivities!$D$8:$D$1023,Delta_GIRR!$D$24,Sensitivities!$C$8:$C$1023,Delta_GIRR!G2399)</f>
        <v>0</v>
      </c>
      <c r="E2399" s="19"/>
      <c r="F2399" s="19"/>
      <c r="G2399" s="19" t="str">
        <f>C2399 &amp; ".Delta|GIRR|" &amp; C2155 &amp; "|" &amp; C2369</f>
        <v>FXF313102980.Delta|GIRR|AUD|3 year</v>
      </c>
    </row>
    <row r="2400" spans="3:7" hidden="1" outlineLevel="1" x14ac:dyDescent="0.25">
      <c r="C2400" s="21" t="s">
        <v>35</v>
      </c>
      <c r="D2400" s="19">
        <f>SUMIFS(Sensitivities!$E$8:$E$1023,Sensitivities!$D$8:$D$1023,Delta_GIRR!$D$24,Sensitivities!$C$8:$C$1023,Delta_GIRR!G2400)</f>
        <v>0</v>
      </c>
      <c r="E2400" s="19"/>
      <c r="F2400" s="19"/>
      <c r="G2400" s="19" t="str">
        <f>C2400 &amp; ".Delta|GIRR|" &amp; C2155 &amp; "|" &amp; C2369</f>
        <v>FXF168255439.Delta|GIRR|AUD|3 year</v>
      </c>
    </row>
    <row r="2401" spans="3:7" hidden="1" outlineLevel="1" x14ac:dyDescent="0.25">
      <c r="C2401" s="21" t="s">
        <v>36</v>
      </c>
      <c r="D2401" s="19">
        <f>SUMIFS(Sensitivities!$E$8:$E$1023,Sensitivities!$D$8:$D$1023,Delta_GIRR!$D$24,Sensitivities!$C$8:$C$1023,Delta_GIRR!G2401)</f>
        <v>0</v>
      </c>
      <c r="E2401" s="19"/>
      <c r="F2401" s="19"/>
      <c r="G2401" s="19" t="str">
        <f>C2401 &amp; ".Delta|GIRR|" &amp; C2155 &amp; "|" &amp; C2369</f>
        <v>FXF177155290.Delta|GIRR|AUD|3 year</v>
      </c>
    </row>
    <row r="2402" spans="3:7" hidden="1" outlineLevel="1" x14ac:dyDescent="0.25">
      <c r="C2402" s="21" t="s">
        <v>37</v>
      </c>
      <c r="D2402" s="19">
        <f>SUMIFS(Sensitivities!$E$8:$E$1023,Sensitivities!$D$8:$D$1023,Delta_GIRR!$D$24,Sensitivities!$C$8:$C$1023,Delta_GIRR!G2402)</f>
        <v>0</v>
      </c>
      <c r="E2402" s="19"/>
      <c r="F2402" s="19"/>
      <c r="G2402" s="19" t="str">
        <f>C2402 &amp; ".Delta|GIRR|" &amp; C2155 &amp; "|" &amp; C2369</f>
        <v>FXF598460264.Delta|GIRR|AUD|3 year</v>
      </c>
    </row>
    <row r="2403" spans="3:7" hidden="1" outlineLevel="1" x14ac:dyDescent="0.25">
      <c r="C2403" s="21" t="s">
        <v>38</v>
      </c>
      <c r="D2403" s="19">
        <f>SUMIFS(Sensitivities!$E$8:$E$1023,Sensitivities!$D$8:$D$1023,Delta_GIRR!$D$24,Sensitivities!$C$8:$C$1023,Delta_GIRR!G2403)</f>
        <v>0</v>
      </c>
      <c r="E2403" s="19"/>
      <c r="F2403" s="19"/>
      <c r="G2403" s="19" t="str">
        <f>C2403 &amp; ".Delta|GIRR|" &amp; C2155 &amp; "|" &amp; C2369</f>
        <v>FXO271821100.Delta|GIRR|AUD|3 year</v>
      </c>
    </row>
    <row r="2404" spans="3:7" hidden="1" outlineLevel="1" x14ac:dyDescent="0.25">
      <c r="C2404" s="21" t="s">
        <v>40</v>
      </c>
      <c r="D2404" s="19">
        <f>SUMIFS(Sensitivities!$E$8:$E$1023,Sensitivities!$D$8:$D$1023,Delta_GIRR!$D$24,Sensitivities!$C$8:$C$1023,Delta_GIRR!G2404)</f>
        <v>0</v>
      </c>
      <c r="E2404" s="19"/>
      <c r="F2404" s="19"/>
      <c r="G2404" s="19" t="str">
        <f>C2404 &amp; ".Delta|GIRR|" &amp; C2155 &amp; "|" &amp; C2369</f>
        <v>FXO136170122.Delta|GIRR|AUD|3 year</v>
      </c>
    </row>
    <row r="2405" spans="3:7" hidden="1" outlineLevel="1" x14ac:dyDescent="0.25">
      <c r="C2405" s="21" t="s">
        <v>1139</v>
      </c>
      <c r="D2405" s="19">
        <f>SUMIFS(Sensitivities!$E$8:$E$1023,Sensitivities!$D$8:$D$1023,Delta_GIRR!$D$24,Sensitivities!$C$8:$C$1023,Delta_GIRR!G2405)</f>
        <v>0</v>
      </c>
      <c r="E2405" s="19"/>
      <c r="F2405" s="19"/>
      <c r="G2405" s="19" t="str">
        <f>C2405 &amp; ".Delta|GIRR|" &amp; C2155 &amp; "|" &amp; C2369</f>
        <v>FXO623149061.Delta|GIRR|AUD|3 year</v>
      </c>
    </row>
    <row r="2406" spans="3:7" hidden="1" outlineLevel="1" x14ac:dyDescent="0.25">
      <c r="C2406" s="21" t="s">
        <v>41</v>
      </c>
      <c r="D2406" s="19">
        <f>SUMIFS(Sensitivities!$E$8:$E$1023,Sensitivities!$D$8:$D$1023,Delta_GIRR!$D$24,Sensitivities!$C$8:$C$1023,Delta_GIRR!G2406)</f>
        <v>0</v>
      </c>
      <c r="E2406" s="19"/>
      <c r="F2406" s="19"/>
      <c r="G2406" s="19" t="str">
        <f>C2406 &amp; ".Delta|GIRR|" &amp; C2155 &amp; "|" &amp; C2369</f>
        <v>FXO676548755.Delta|GIRR|AUD|3 year</v>
      </c>
    </row>
    <row r="2407" spans="3:7" hidden="1" outlineLevel="1" x14ac:dyDescent="0.25">
      <c r="C2407" s="21" t="s">
        <v>42</v>
      </c>
      <c r="D2407" s="19">
        <f>SUMIFS(Sensitivities!$E$8:$E$1023,Sensitivities!$D$8:$D$1023,Delta_GIRR!$D$24,Sensitivities!$C$8:$C$1023,Delta_GIRR!G2407)</f>
        <v>0</v>
      </c>
      <c r="E2407" s="19"/>
      <c r="F2407" s="19"/>
      <c r="G2407" s="19" t="str">
        <f>C2407 &amp; ".Delta|GIRR|" &amp; C2155 &amp; "|" &amp; C2369</f>
        <v>FXO403688438.Delta|GIRR|AUD|3 year</v>
      </c>
    </row>
    <row r="2408" spans="3:7" hidden="1" outlineLevel="1" x14ac:dyDescent="0.25">
      <c r="C2408" s="21" t="s">
        <v>43</v>
      </c>
      <c r="D2408" s="19">
        <f>SUMIFS(Sensitivities!$E$8:$E$1023,Sensitivities!$D$8:$D$1023,Delta_GIRR!$D$24,Sensitivities!$C$8:$C$1023,Delta_GIRR!G2408)</f>
        <v>0</v>
      </c>
      <c r="E2408" s="19"/>
      <c r="F2408" s="19"/>
      <c r="G2408" s="19" t="str">
        <f>C2408 &amp; ".Delta|GIRR|" &amp; C2155 &amp; "|" &amp; C2369</f>
        <v>FXO302436425.Delta|GIRR|AUD|3 year</v>
      </c>
    </row>
    <row r="2409" spans="3:7" hidden="1" outlineLevel="1" x14ac:dyDescent="0.25">
      <c r="C2409" s="21" t="s">
        <v>44</v>
      </c>
      <c r="D2409" s="19">
        <f>SUMIFS(Sensitivities!$E$8:$E$1023,Sensitivities!$D$8:$D$1023,Delta_GIRR!$D$24,Sensitivities!$C$8:$C$1023,Delta_GIRR!G2409)</f>
        <v>0</v>
      </c>
      <c r="E2409" s="19"/>
      <c r="F2409" s="19"/>
      <c r="G2409" s="19" t="str">
        <f>C2409 &amp; ".Delta|GIRR|" &amp; C2155 &amp; "|" &amp; C2369</f>
        <v>FXO920656386.Delta|GIRR|AUD|3 year</v>
      </c>
    </row>
    <row r="2410" spans="3:7" hidden="1" outlineLevel="1" x14ac:dyDescent="0.25">
      <c r="C2410" s="21" t="s">
        <v>45</v>
      </c>
      <c r="D2410" s="19">
        <f>SUMIFS(Sensitivities!$E$8:$E$1023,Sensitivities!$D$8:$D$1023,Delta_GIRR!$D$24,Sensitivities!$C$8:$C$1023,Delta_GIRR!G2410)</f>
        <v>0</v>
      </c>
      <c r="E2410" s="19"/>
      <c r="F2410" s="19"/>
      <c r="G2410" s="19" t="str">
        <f>C2410 &amp; ".Delta|GIRR|" &amp; C2155 &amp; "|" &amp; C2369</f>
        <v>FXO931276392.Delta|GIRR|AUD|3 year</v>
      </c>
    </row>
    <row r="2411" spans="3:7" hidden="1" outlineLevel="1" x14ac:dyDescent="0.25">
      <c r="C2411" s="21" t="s">
        <v>46</v>
      </c>
      <c r="D2411" s="19">
        <f>SUMIFS(Sensitivities!$E$8:$E$1023,Sensitivities!$D$8:$D$1023,Delta_GIRR!$D$24,Sensitivities!$C$8:$C$1023,Delta_GIRR!G2411)</f>
        <v>0</v>
      </c>
      <c r="E2411" s="19"/>
      <c r="F2411" s="19"/>
      <c r="G2411" s="19" t="str">
        <f>C2411 &amp; ".Delta|GIRR|" &amp; C2155 &amp; "|" &amp; C2369</f>
        <v>PRDC295207601.Delta|GIRR|AUD|3 year</v>
      </c>
    </row>
    <row r="2412" spans="3:7" hidden="1" outlineLevel="1" x14ac:dyDescent="0.25">
      <c r="C2412" s="21" t="s">
        <v>48</v>
      </c>
      <c r="D2412" s="19">
        <f>SUMIFS(Sensitivities!$E$8:$E$1023,Sensitivities!$D$8:$D$1023,Delta_GIRR!$D$24,Sensitivities!$C$8:$C$1023,Delta_GIRR!G2412)</f>
        <v>0</v>
      </c>
      <c r="E2412" s="19"/>
      <c r="F2412" s="19"/>
      <c r="G2412" s="19" t="str">
        <f>C2412 &amp; ".Delta|GIRR|" &amp; C2155 &amp; "|" &amp; C2369</f>
        <v>PRDC172891670.Delta|GIRR|AUD|3 year</v>
      </c>
    </row>
    <row r="2413" spans="3:7" hidden="1" outlineLevel="1" x14ac:dyDescent="0.25">
      <c r="C2413" s="21" t="s">
        <v>49</v>
      </c>
      <c r="D2413" s="19">
        <f>SUMIFS(Sensitivities!$E$8:$E$1023,Sensitivities!$D$8:$D$1023,Delta_GIRR!$D$24,Sensitivities!$C$8:$C$1023,Delta_GIRR!G2413)</f>
        <v>0</v>
      </c>
      <c r="E2413" s="19"/>
      <c r="F2413" s="19"/>
      <c r="G2413" s="19" t="str">
        <f>C2413 &amp; ".Delta|GIRR|" &amp; C2155 &amp; "|" &amp; C2369</f>
        <v>PRDC666969162.Delta|GIRR|AUD|3 year</v>
      </c>
    </row>
    <row r="2414" spans="3:7" hidden="1" outlineLevel="1" x14ac:dyDescent="0.25">
      <c r="C2414" s="21" t="s">
        <v>50</v>
      </c>
      <c r="D2414" s="19">
        <f>SUMIFS(Sensitivities!$E$8:$E$1023,Sensitivities!$D$8:$D$1023,Delta_GIRR!$D$24,Sensitivities!$C$8:$C$1023,Delta_GIRR!G2414)</f>
        <v>0</v>
      </c>
      <c r="E2414" s="19"/>
      <c r="F2414" s="19"/>
      <c r="G2414" s="19" t="str">
        <f>C2414 &amp; ".Delta|GIRR|" &amp; C2155 &amp; "|" &amp; C2369</f>
        <v>PRDC591610726.Delta|GIRR|AUD|3 year</v>
      </c>
    </row>
    <row r="2415" spans="3:7" hidden="1" outlineLevel="1" x14ac:dyDescent="0.25">
      <c r="C2415" s="21" t="s">
        <v>51</v>
      </c>
      <c r="D2415" s="19">
        <f>SUMIFS(Sensitivities!$E$8:$E$1023,Sensitivities!$D$8:$D$1023,Delta_GIRR!$D$24,Sensitivities!$C$8:$C$1023,Delta_GIRR!G2415)</f>
        <v>0</v>
      </c>
      <c r="E2415" s="19"/>
      <c r="F2415" s="19"/>
      <c r="G2415" s="19" t="str">
        <f>C2415 &amp; ".Delta|GIRR|" &amp; C2155 &amp; "|" &amp; C2369</f>
        <v>PRDC213021841.Delta|GIRR|AUD|3 year</v>
      </c>
    </row>
    <row r="2416" spans="3:7" hidden="1" outlineLevel="1" x14ac:dyDescent="0.25">
      <c r="C2416" s="21" t="s">
        <v>52</v>
      </c>
      <c r="D2416" s="19">
        <f>SUMIFS(Sensitivities!$E$8:$E$1023,Sensitivities!$D$8:$D$1023,Delta_GIRR!$D$24,Sensitivities!$C$8:$C$1023,Delta_GIRR!G2416)</f>
        <v>0</v>
      </c>
      <c r="E2416" s="19"/>
      <c r="F2416" s="19"/>
      <c r="G2416" s="19" t="str">
        <f>C2416 &amp; ".Delta|GIRR|" &amp; C2155 &amp; "|" &amp; C2369</f>
        <v>RA211261264.Delta|GIRR|AUD|3 year</v>
      </c>
    </row>
    <row r="2417" spans="3:7" hidden="1" outlineLevel="1" x14ac:dyDescent="0.25">
      <c r="C2417" s="21" t="s">
        <v>54</v>
      </c>
      <c r="D2417" s="19">
        <f>SUMIFS(Sensitivities!$E$8:$E$1023,Sensitivities!$D$8:$D$1023,Delta_GIRR!$D$24,Sensitivities!$C$8:$C$1023,Delta_GIRR!G2417)</f>
        <v>0</v>
      </c>
      <c r="E2417" s="19"/>
      <c r="F2417" s="19"/>
      <c r="G2417" s="19" t="str">
        <f>C2417 &amp; ".Delta|GIRR|" &amp; C2155 &amp; "|" &amp; C2369</f>
        <v>RA511169792.Delta|GIRR|AUD|3 year</v>
      </c>
    </row>
    <row r="2418" spans="3:7" hidden="1" outlineLevel="1" x14ac:dyDescent="0.25">
      <c r="C2418" s="21" t="s">
        <v>1143</v>
      </c>
      <c r="D2418" s="19">
        <f>SUMIFS(Sensitivities!$E$8:$E$1023,Sensitivities!$D$8:$D$1023,Delta_GIRR!$D$24,Sensitivities!$C$8:$C$1023,Delta_GIRR!G2418)</f>
        <v>0</v>
      </c>
      <c r="E2418" s="19"/>
      <c r="F2418" s="19"/>
      <c r="G2418" s="19" t="str">
        <f>C2418 &amp; ".Delta|GIRR|" &amp; C2155 &amp; "|" &amp; C2369</f>
        <v>RA844378540.Delta|GIRR|AUD|3 year</v>
      </c>
    </row>
    <row r="2419" spans="3:7" hidden="1" outlineLevel="1" x14ac:dyDescent="0.25">
      <c r="C2419" s="21" t="s">
        <v>55</v>
      </c>
      <c r="D2419" s="19">
        <f>SUMIFS(Sensitivities!$E$8:$E$1023,Sensitivities!$D$8:$D$1023,Delta_GIRR!$D$24,Sensitivities!$C$8:$C$1023,Delta_GIRR!G2419)</f>
        <v>0</v>
      </c>
      <c r="E2419" s="19"/>
      <c r="F2419" s="19"/>
      <c r="G2419" s="19" t="str">
        <f>C2419 &amp; ".Delta|GIRR|" &amp; C2155 &amp; "|" &amp; C2369</f>
        <v>RA488554347.Delta|GIRR|AUD|3 year</v>
      </c>
    </row>
    <row r="2420" spans="3:7" hidden="1" outlineLevel="1" x14ac:dyDescent="0.25">
      <c r="C2420" s="21" t="s">
        <v>56</v>
      </c>
      <c r="D2420" s="19">
        <f>SUMIFS(Sensitivities!$E$8:$E$1023,Sensitivities!$D$8:$D$1023,Delta_GIRR!$D$24,Sensitivities!$C$8:$C$1023,Delta_GIRR!G2420)</f>
        <v>0</v>
      </c>
      <c r="E2420" s="19"/>
      <c r="F2420" s="19"/>
      <c r="G2420" s="19" t="str">
        <f>C2420 &amp; ".Delta|GIRR|" &amp; C2155 &amp; "|" &amp; C2369</f>
        <v>RA899728209.Delta|GIRR|AUD|3 year</v>
      </c>
    </row>
    <row r="2421" spans="3:7" hidden="1" outlineLevel="1" x14ac:dyDescent="0.25"/>
    <row r="2422" spans="3:7" collapsed="1" x14ac:dyDescent="0.25">
      <c r="C2422" s="19" t="s">
        <v>64</v>
      </c>
      <c r="D2422" s="105">
        <f>SUM(D2424:D2473)</f>
        <v>-104335.23723465968</v>
      </c>
      <c r="E2422" s="103">
        <f>VLOOKUP(C2422,$G$10:$H$19,2,FALSE)</f>
        <v>7.7781745930520221E-3</v>
      </c>
      <c r="F2422" s="105">
        <f>D2422*E2422</f>
        <v>-811.53769141868531</v>
      </c>
    </row>
    <row r="2423" spans="3:7" hidden="1" outlineLevel="1" x14ac:dyDescent="0.25">
      <c r="C2423" s="3" t="s">
        <v>1138</v>
      </c>
      <c r="D2423" s="105" t="s">
        <v>116</v>
      </c>
      <c r="E2423" s="3" t="s">
        <v>66</v>
      </c>
      <c r="F2423" s="105" t="s">
        <v>68</v>
      </c>
      <c r="G2423" s="3" t="s">
        <v>57</v>
      </c>
    </row>
    <row r="2424" spans="3:7" hidden="1" outlineLevel="1" x14ac:dyDescent="0.25">
      <c r="C2424" s="21" t="s">
        <v>3</v>
      </c>
      <c r="D2424" s="19">
        <f>SUMIFS(Sensitivities!$E$8:$E$1023,Sensitivities!$D$8:$D$1023,Delta_GIRR!$D$24,Sensitivities!$C$8:$C$1023,Delta_GIRR!G2424)</f>
        <v>0</v>
      </c>
      <c r="E2424" s="19"/>
      <c r="F2424" s="19"/>
      <c r="G2424" s="19" t="str">
        <f>C2424 &amp; ".Delta|GIRR|" &amp; C2155 &amp; "|" &amp; C2422</f>
        <v>FRA791220419.Delta|GIRR|AUD|5 year</v>
      </c>
    </row>
    <row r="2425" spans="3:7" hidden="1" outlineLevel="1" x14ac:dyDescent="0.25">
      <c r="C2425" s="21" t="s">
        <v>5</v>
      </c>
      <c r="D2425" s="19">
        <f>SUMIFS(Sensitivities!$E$8:$E$1023,Sensitivities!$D$8:$D$1023,Delta_GIRR!$D$24,Sensitivities!$C$8:$C$1023,Delta_GIRR!G2425)</f>
        <v>0</v>
      </c>
      <c r="E2425" s="19"/>
      <c r="F2425" s="19"/>
      <c r="G2425" s="19" t="str">
        <f>C2425 &amp; ".Delta|GIRR|" &amp; C2155 &amp; "|" &amp; C2422</f>
        <v>FRA983936126.Delta|GIRR|AUD|5 year</v>
      </c>
    </row>
    <row r="2426" spans="3:7" hidden="1" outlineLevel="1" x14ac:dyDescent="0.25">
      <c r="C2426" s="21" t="s">
        <v>6</v>
      </c>
      <c r="D2426" s="19">
        <f>SUMIFS(Sensitivities!$E$8:$E$1023,Sensitivities!$D$8:$D$1023,Delta_GIRR!$D$24,Sensitivities!$C$8:$C$1023,Delta_GIRR!G2426)</f>
        <v>0</v>
      </c>
      <c r="E2426" s="19"/>
      <c r="F2426" s="19"/>
      <c r="G2426" s="19" t="str">
        <f>C2426 &amp; ".Delta|GIRR|" &amp; C2155 &amp; "|" &amp; C2422</f>
        <v>FRA592133890.Delta|GIRR|AUD|5 year</v>
      </c>
    </row>
    <row r="2427" spans="3:7" hidden="1" outlineLevel="1" x14ac:dyDescent="0.25">
      <c r="C2427" s="21" t="s">
        <v>7</v>
      </c>
      <c r="D2427" s="19">
        <f>SUMIFS(Sensitivities!$E$8:$E$1023,Sensitivities!$D$8:$D$1023,Delta_GIRR!$D$24,Sensitivities!$C$8:$C$1023,Delta_GIRR!G2427)</f>
        <v>0</v>
      </c>
      <c r="E2427" s="19"/>
      <c r="F2427" s="19"/>
      <c r="G2427" s="19" t="str">
        <f>C2427 &amp; ".Delta|GIRR|" &amp; C2155 &amp; "|" &amp; C2422</f>
        <v>FRA554616290.Delta|GIRR|AUD|5 year</v>
      </c>
    </row>
    <row r="2428" spans="3:7" hidden="1" outlineLevel="1" x14ac:dyDescent="0.25">
      <c r="C2428" s="21" t="s">
        <v>8</v>
      </c>
      <c r="D2428" s="19">
        <f>SUMIFS(Sensitivities!$E$8:$E$1023,Sensitivities!$D$8:$D$1023,Delta_GIRR!$D$24,Sensitivities!$C$8:$C$1023,Delta_GIRR!G2428)</f>
        <v>0</v>
      </c>
      <c r="E2428" s="19"/>
      <c r="F2428" s="19"/>
      <c r="G2428" s="19" t="str">
        <f>C2428 &amp; ".Delta|GIRR|" &amp; C2155 &amp; "|" &amp; C2422</f>
        <v>FRA822851518.Delta|GIRR|AUD|5 year</v>
      </c>
    </row>
    <row r="2429" spans="3:7" hidden="1" outlineLevel="1" x14ac:dyDescent="0.25">
      <c r="C2429" s="21" t="s">
        <v>1140</v>
      </c>
      <c r="D2429" s="19">
        <f>SUMIFS(Sensitivities!$E$8:$E$1023,Sensitivities!$D$8:$D$1023,Delta_GIRR!$D$24,Sensitivities!$C$8:$C$1023,Delta_GIRR!G2429)</f>
        <v>0</v>
      </c>
      <c r="E2429" s="19"/>
      <c r="F2429" s="19"/>
      <c r="G2429" s="19" t="str">
        <f>C2429 &amp; ".Delta|GIRR|" &amp; C2155 &amp; "|" &amp; C2422</f>
        <v>FRA101797833.Delta|GIRR|AUD|5 year</v>
      </c>
    </row>
    <row r="2430" spans="3:7" hidden="1" outlineLevel="1" x14ac:dyDescent="0.25">
      <c r="C2430" s="21" t="s">
        <v>9</v>
      </c>
      <c r="D2430" s="19">
        <f>SUMIFS(Sensitivities!$E$8:$E$1023,Sensitivities!$D$8:$D$1023,Delta_GIRR!$D$24,Sensitivities!$C$8:$C$1023,Delta_GIRR!G2430)</f>
        <v>0</v>
      </c>
      <c r="E2430" s="19"/>
      <c r="F2430" s="19"/>
      <c r="G2430" s="19" t="str">
        <f>C2430 &amp; ".Delta|GIRR|" &amp; C2155 &amp; "|" &amp; C2422</f>
        <v>IRS190841856.Delta|GIRR|AUD|5 year</v>
      </c>
    </row>
    <row r="2431" spans="3:7" hidden="1" outlineLevel="1" x14ac:dyDescent="0.25">
      <c r="C2431" s="21" t="s">
        <v>11</v>
      </c>
      <c r="D2431" s="19">
        <f>SUMIFS(Sensitivities!$E$8:$E$1023,Sensitivities!$D$8:$D$1023,Delta_GIRR!$D$24,Sensitivities!$C$8:$C$1023,Delta_GIRR!G2431)</f>
        <v>0</v>
      </c>
      <c r="E2431" s="19"/>
      <c r="F2431" s="19"/>
      <c r="G2431" s="19" t="str">
        <f>C2431 &amp; ".Delta|GIRR|" &amp; C2155 &amp; "|" &amp; C2422</f>
        <v>IRS399330126.Delta|GIRR|AUD|5 year</v>
      </c>
    </row>
    <row r="2432" spans="3:7" hidden="1" outlineLevel="1" x14ac:dyDescent="0.25">
      <c r="C2432" s="21" t="s">
        <v>12</v>
      </c>
      <c r="D2432" s="19">
        <f>SUMIFS(Sensitivities!$E$8:$E$1023,Sensitivities!$D$8:$D$1023,Delta_GIRR!$D$24,Sensitivities!$C$8:$C$1023,Delta_GIRR!G2432)</f>
        <v>0</v>
      </c>
      <c r="E2432" s="19"/>
      <c r="F2432" s="19"/>
      <c r="G2432" s="19" t="str">
        <f>C2432 &amp; ".Delta|GIRR|" &amp; C2155 &amp; "|" &amp; C2422</f>
        <v>IRS233250637.Delta|GIRR|AUD|5 year</v>
      </c>
    </row>
    <row r="2433" spans="3:7" hidden="1" outlineLevel="1" x14ac:dyDescent="0.25">
      <c r="C2433" s="21" t="s">
        <v>13</v>
      </c>
      <c r="D2433" s="19">
        <f>SUMIFS(Sensitivities!$E$8:$E$1023,Sensitivities!$D$8:$D$1023,Delta_GIRR!$D$24,Sensitivities!$C$8:$C$1023,Delta_GIRR!G2433)</f>
        <v>0</v>
      </c>
      <c r="E2433" s="19"/>
      <c r="F2433" s="19"/>
      <c r="G2433" s="19" t="str">
        <f>C2433 &amp; ".Delta|GIRR|" &amp; C2155 &amp; "|" &amp; C2422</f>
        <v>CS768096133.Delta|GIRR|AUD|5 year</v>
      </c>
    </row>
    <row r="2434" spans="3:7" hidden="1" outlineLevel="1" x14ac:dyDescent="0.25">
      <c r="C2434" s="21" t="s">
        <v>15</v>
      </c>
      <c r="D2434" s="19">
        <f>SUMIFS(Sensitivities!$E$8:$E$1023,Sensitivities!$D$8:$D$1023,Delta_GIRR!$D$24,Sensitivities!$C$8:$C$1023,Delta_GIRR!G2434)</f>
        <v>0</v>
      </c>
      <c r="E2434" s="19"/>
      <c r="F2434" s="19"/>
      <c r="G2434" s="19" t="str">
        <f>C2434 &amp; ".Delta|GIRR|" &amp; C2155 &amp; "|" &amp; C2422</f>
        <v>CS561670611.Delta|GIRR|AUD|5 year</v>
      </c>
    </row>
    <row r="2435" spans="3:7" hidden="1" outlineLevel="1" x14ac:dyDescent="0.25">
      <c r="C2435" s="21" t="s">
        <v>16</v>
      </c>
      <c r="D2435" s="19">
        <f>SUMIFS(Sensitivities!$E$8:$E$1023,Sensitivities!$D$8:$D$1023,Delta_GIRR!$D$24,Sensitivities!$C$8:$C$1023,Delta_GIRR!G2435)</f>
        <v>24.182888326322399</v>
      </c>
      <c r="E2435" s="19"/>
      <c r="F2435" s="19"/>
      <c r="G2435" s="19" t="str">
        <f>C2435 &amp; ".Delta|GIRR|" &amp; C2155 &amp; "|" &amp; C2422</f>
        <v>CS931854092.Delta|GIRR|AUD|5 year</v>
      </c>
    </row>
    <row r="2436" spans="3:7" hidden="1" outlineLevel="1" x14ac:dyDescent="0.25">
      <c r="C2436" s="21" t="s">
        <v>17</v>
      </c>
      <c r="D2436" s="19">
        <f>SUMIFS(Sensitivities!$E$8:$E$1023,Sensitivities!$D$8:$D$1023,Delta_GIRR!$D$24,Sensitivities!$C$8:$C$1023,Delta_GIRR!G2436)</f>
        <v>-104359.420122986</v>
      </c>
      <c r="E2436" s="19"/>
      <c r="F2436" s="19"/>
      <c r="G2436" s="19" t="str">
        <f>C2436 &amp; ".Delta|GIRR|" &amp; C2155 &amp; "|" &amp; C2422</f>
        <v>IRS307262619.Delta|GIRR|AUD|5 year</v>
      </c>
    </row>
    <row r="2437" spans="3:7" hidden="1" outlineLevel="1" x14ac:dyDescent="0.25">
      <c r="C2437" s="21" t="s">
        <v>18</v>
      </c>
      <c r="D2437" s="19">
        <f>SUMIFS(Sensitivities!$E$8:$E$1023,Sensitivities!$D$8:$D$1023,Delta_GIRR!$D$24,Sensitivities!$C$8:$C$1023,Delta_GIRR!G2437)</f>
        <v>0</v>
      </c>
      <c r="E2437" s="19"/>
      <c r="F2437" s="19"/>
      <c r="G2437" s="19" t="str">
        <f>C2437 &amp; ".Delta|GIRR|" &amp; C2155 &amp; "|" &amp; C2422</f>
        <v>IRS686490893.Delta|GIRR|AUD|5 year</v>
      </c>
    </row>
    <row r="2438" spans="3:7" hidden="1" outlineLevel="1" x14ac:dyDescent="0.25">
      <c r="C2438" s="21" t="s">
        <v>19</v>
      </c>
      <c r="D2438" s="19">
        <f>SUMIFS(Sensitivities!$E$8:$E$1023,Sensitivities!$D$8:$D$1023,Delta_GIRR!$D$24,Sensitivities!$C$8:$C$1023,Delta_GIRR!G2438)</f>
        <v>0</v>
      </c>
      <c r="E2438" s="19"/>
      <c r="F2438" s="19"/>
      <c r="G2438" s="19" t="str">
        <f>C2438 &amp; ".Delta|GIRR|" &amp; C2155 &amp; "|" &amp; C2422</f>
        <v>IRS682313805.Delta|GIRR|AUD|5 year</v>
      </c>
    </row>
    <row r="2439" spans="3:7" hidden="1" outlineLevel="1" x14ac:dyDescent="0.25">
      <c r="C2439" s="21" t="s">
        <v>20</v>
      </c>
      <c r="D2439" s="19">
        <f>SUMIFS(Sensitivities!$E$8:$E$1023,Sensitivities!$D$8:$D$1023,Delta_GIRR!$D$24,Sensitivities!$C$8:$C$1023,Delta_GIRR!G2439)</f>
        <v>0</v>
      </c>
      <c r="E2439" s="19"/>
      <c r="F2439" s="19"/>
      <c r="G2439" s="19" t="str">
        <f>C2439 &amp; ".Delta|GIRR|" &amp; C2155 &amp; "|" &amp; C2422</f>
        <v>IRS545554400.Delta|GIRR|AUD|5 year</v>
      </c>
    </row>
    <row r="2440" spans="3:7" hidden="1" outlineLevel="1" x14ac:dyDescent="0.25">
      <c r="C2440" s="21" t="s">
        <v>21</v>
      </c>
      <c r="D2440" s="19">
        <f>SUMIFS(Sensitivities!$E$8:$E$1023,Sensitivities!$D$8:$D$1023,Delta_GIRR!$D$24,Sensitivities!$C$8:$C$1023,Delta_GIRR!G2440)</f>
        <v>0</v>
      </c>
      <c r="E2440" s="19"/>
      <c r="F2440" s="19"/>
      <c r="G2440" s="19" t="str">
        <f>C2440 &amp; ".Delta|GIRR|" &amp; C2155 &amp; "|" &amp; C2422</f>
        <v>CS821810096.Delta|GIRR|AUD|5 year</v>
      </c>
    </row>
    <row r="2441" spans="3:7" hidden="1" outlineLevel="1" x14ac:dyDescent="0.25">
      <c r="C2441" s="21" t="s">
        <v>22</v>
      </c>
      <c r="D2441" s="19">
        <f>SUMIFS(Sensitivities!$E$8:$E$1023,Sensitivities!$D$8:$D$1023,Delta_GIRR!$D$24,Sensitivities!$C$8:$C$1023,Delta_GIRR!G2441)</f>
        <v>0</v>
      </c>
      <c r="E2441" s="19"/>
      <c r="F2441" s="19"/>
      <c r="G2441" s="19" t="str">
        <f>C2441 &amp; ".Delta|GIRR|" &amp; C2155 &amp; "|" &amp; C2422</f>
        <v>CF832287444.Delta|GIRR|AUD|5 year</v>
      </c>
    </row>
    <row r="2442" spans="3:7" hidden="1" outlineLevel="1" x14ac:dyDescent="0.25">
      <c r="C2442" s="21" t="s">
        <v>1141</v>
      </c>
      <c r="D2442" s="19">
        <f>SUMIFS(Sensitivities!$E$8:$E$1023,Sensitivities!$D$8:$D$1023,Delta_GIRR!$D$24,Sensitivities!$C$8:$C$1023,Delta_GIRR!G2442)</f>
        <v>0</v>
      </c>
      <c r="E2442" s="19"/>
      <c r="F2442" s="19"/>
      <c r="G2442" s="19" t="str">
        <f>C2442 &amp; ".Delta|GIRR|" &amp; C2155 &amp; "|" &amp; C2422</f>
        <v>CF505971413.Delta|GIRR|AUD|5 year</v>
      </c>
    </row>
    <row r="2443" spans="3:7" hidden="1" outlineLevel="1" x14ac:dyDescent="0.25">
      <c r="C2443" s="21" t="s">
        <v>24</v>
      </c>
      <c r="D2443" s="19">
        <f>SUMIFS(Sensitivities!$E$8:$E$1023,Sensitivities!$D$8:$D$1023,Delta_GIRR!$D$24,Sensitivities!$C$8:$C$1023,Delta_GIRR!G2443)</f>
        <v>0</v>
      </c>
      <c r="E2443" s="19"/>
      <c r="F2443" s="19"/>
      <c r="G2443" s="19" t="str">
        <f>C2443 &amp; ".Delta|GIRR|" &amp; C2155 &amp; "|" &amp; C2422</f>
        <v>CF670766805.Delta|GIRR|AUD|5 year</v>
      </c>
    </row>
    <row r="2444" spans="3:7" hidden="1" outlineLevel="1" x14ac:dyDescent="0.25">
      <c r="C2444" s="21" t="s">
        <v>25</v>
      </c>
      <c r="D2444" s="19">
        <f>SUMIFS(Sensitivities!$E$8:$E$1023,Sensitivities!$D$8:$D$1023,Delta_GIRR!$D$24,Sensitivities!$C$8:$C$1023,Delta_GIRR!G2444)</f>
        <v>0</v>
      </c>
      <c r="E2444" s="19"/>
      <c r="F2444" s="19"/>
      <c r="G2444" s="19" t="str">
        <f>C2444 &amp; ".Delta|GIRR|" &amp; C2155 &amp; "|" &amp; C2422</f>
        <v>CF558972956.Delta|GIRR|AUD|5 year</v>
      </c>
    </row>
    <row r="2445" spans="3:7" hidden="1" outlineLevel="1" x14ac:dyDescent="0.25">
      <c r="C2445" s="21" t="s">
        <v>26</v>
      </c>
      <c r="D2445" s="19">
        <f>SUMIFS(Sensitivities!$E$8:$E$1023,Sensitivities!$D$8:$D$1023,Delta_GIRR!$D$24,Sensitivities!$C$8:$C$1023,Delta_GIRR!G2445)</f>
        <v>0</v>
      </c>
      <c r="E2445" s="19"/>
      <c r="F2445" s="19"/>
      <c r="G2445" s="19" t="str">
        <f>C2445 &amp; ".Delta|GIRR|" &amp; C2155 &amp; "|" &amp; C2422</f>
        <v>CF994071627.Delta|GIRR|AUD|5 year</v>
      </c>
    </row>
    <row r="2446" spans="3:7" hidden="1" outlineLevel="1" x14ac:dyDescent="0.25">
      <c r="C2446" s="21" t="s">
        <v>27</v>
      </c>
      <c r="D2446" s="19">
        <f>SUMIFS(Sensitivities!$E$8:$E$1023,Sensitivities!$D$8:$D$1023,Delta_GIRR!$D$24,Sensitivities!$C$8:$C$1023,Delta_GIRR!G2446)</f>
        <v>0</v>
      </c>
      <c r="E2446" s="19"/>
      <c r="F2446" s="19"/>
      <c r="G2446" s="19" t="str">
        <f>C2446 &amp; ".Delta|GIRR|" &amp; C2155 &amp; "|" &amp; C2422</f>
        <v>CF546911893.Delta|GIRR|AUD|5 year</v>
      </c>
    </row>
    <row r="2447" spans="3:7" hidden="1" outlineLevel="1" x14ac:dyDescent="0.25">
      <c r="C2447" s="21" t="s">
        <v>28</v>
      </c>
      <c r="D2447" s="19">
        <f>SUMIFS(Sensitivities!$E$8:$E$1023,Sensitivities!$D$8:$D$1023,Delta_GIRR!$D$24,Sensitivities!$C$8:$C$1023,Delta_GIRR!G2447)</f>
        <v>0</v>
      </c>
      <c r="E2447" s="19"/>
      <c r="F2447" s="19"/>
      <c r="G2447" s="19" t="str">
        <f>C2447 &amp; ".Delta|GIRR|" &amp; C2155 &amp; "|" &amp; C2422</f>
        <v>CF798421943.Delta|GIRR|AUD|5 year</v>
      </c>
    </row>
    <row r="2448" spans="3:7" hidden="1" outlineLevel="1" x14ac:dyDescent="0.25">
      <c r="C2448" s="21" t="s">
        <v>29</v>
      </c>
      <c r="D2448" s="19">
        <f>SUMIFS(Sensitivities!$E$8:$E$1023,Sensitivities!$D$8:$D$1023,Delta_GIRR!$D$24,Sensitivities!$C$8:$C$1023,Delta_GIRR!G2448)</f>
        <v>0</v>
      </c>
      <c r="E2448" s="19"/>
      <c r="F2448" s="19"/>
      <c r="G2448" s="19" t="str">
        <f>C2448 &amp; ".Delta|GIRR|" &amp; C2155 &amp; "|" &amp; C2422</f>
        <v>SWN651253389.Delta|GIRR|AUD|5 year</v>
      </c>
    </row>
    <row r="2449" spans="3:7" hidden="1" outlineLevel="1" x14ac:dyDescent="0.25">
      <c r="C2449" s="21" t="s">
        <v>31</v>
      </c>
      <c r="D2449" s="19">
        <f>SUMIFS(Sensitivities!$E$8:$E$1023,Sensitivities!$D$8:$D$1023,Delta_GIRR!$D$24,Sensitivities!$C$8:$C$1023,Delta_GIRR!G2449)</f>
        <v>0</v>
      </c>
      <c r="E2449" s="19"/>
      <c r="F2449" s="19"/>
      <c r="G2449" s="19" t="str">
        <f>C2449 &amp; ".Delta|GIRR|" &amp; C2155 &amp; "|" &amp; C2422</f>
        <v>FXF690057364.Delta|GIRR|AUD|5 year</v>
      </c>
    </row>
    <row r="2450" spans="3:7" hidden="1" outlineLevel="1" x14ac:dyDescent="0.25">
      <c r="C2450" s="21" t="s">
        <v>1142</v>
      </c>
      <c r="D2450" s="19">
        <f>SUMIFS(Sensitivities!$E$8:$E$1023,Sensitivities!$D$8:$D$1023,Delta_GIRR!$D$24,Sensitivities!$C$8:$C$1023,Delta_GIRR!G2450)</f>
        <v>0</v>
      </c>
      <c r="E2450" s="19"/>
      <c r="F2450" s="19"/>
      <c r="G2450" s="19" t="str">
        <f>C2450 &amp; ".Delta|GIRR|" &amp; C2155 &amp; "|" &amp; C2422</f>
        <v>FXF276314354.Delta|GIRR|AUD|5 year</v>
      </c>
    </row>
    <row r="2451" spans="3:7" hidden="1" outlineLevel="1" x14ac:dyDescent="0.25">
      <c r="C2451" s="21" t="s">
        <v>33</v>
      </c>
      <c r="D2451" s="19">
        <f>SUMIFS(Sensitivities!$E$8:$E$1023,Sensitivities!$D$8:$D$1023,Delta_GIRR!$D$24,Sensitivities!$C$8:$C$1023,Delta_GIRR!G2451)</f>
        <v>0</v>
      </c>
      <c r="E2451" s="19"/>
      <c r="F2451" s="19"/>
      <c r="G2451" s="19" t="str">
        <f>C2451 &amp; ".Delta|GIRR|" &amp; C2155 &amp; "|" &amp; C2422</f>
        <v>FXF811380623.Delta|GIRR|AUD|5 year</v>
      </c>
    </row>
    <row r="2452" spans="3:7" hidden="1" outlineLevel="1" x14ac:dyDescent="0.25">
      <c r="C2452" s="21" t="s">
        <v>34</v>
      </c>
      <c r="D2452" s="19">
        <f>SUMIFS(Sensitivities!$E$8:$E$1023,Sensitivities!$D$8:$D$1023,Delta_GIRR!$D$24,Sensitivities!$C$8:$C$1023,Delta_GIRR!G2452)</f>
        <v>0</v>
      </c>
      <c r="E2452" s="19"/>
      <c r="F2452" s="19"/>
      <c r="G2452" s="19" t="str">
        <f>C2452 &amp; ".Delta|GIRR|" &amp; C2155 &amp; "|" &amp; C2422</f>
        <v>FXF313102980.Delta|GIRR|AUD|5 year</v>
      </c>
    </row>
    <row r="2453" spans="3:7" hidden="1" outlineLevel="1" x14ac:dyDescent="0.25">
      <c r="C2453" s="21" t="s">
        <v>35</v>
      </c>
      <c r="D2453" s="19">
        <f>SUMIFS(Sensitivities!$E$8:$E$1023,Sensitivities!$D$8:$D$1023,Delta_GIRR!$D$24,Sensitivities!$C$8:$C$1023,Delta_GIRR!G2453)</f>
        <v>0</v>
      </c>
      <c r="E2453" s="19"/>
      <c r="F2453" s="19"/>
      <c r="G2453" s="19" t="str">
        <f>C2453 &amp; ".Delta|GIRR|" &amp; C2155 &amp; "|" &amp; C2422</f>
        <v>FXF168255439.Delta|GIRR|AUD|5 year</v>
      </c>
    </row>
    <row r="2454" spans="3:7" hidden="1" outlineLevel="1" x14ac:dyDescent="0.25">
      <c r="C2454" s="21" t="s">
        <v>36</v>
      </c>
      <c r="D2454" s="19">
        <f>SUMIFS(Sensitivities!$E$8:$E$1023,Sensitivities!$D$8:$D$1023,Delta_GIRR!$D$24,Sensitivities!$C$8:$C$1023,Delta_GIRR!G2454)</f>
        <v>0</v>
      </c>
      <c r="E2454" s="19"/>
      <c r="F2454" s="19"/>
      <c r="G2454" s="19" t="str">
        <f>C2454 &amp; ".Delta|GIRR|" &amp; C2155 &amp; "|" &amp; C2422</f>
        <v>FXF177155290.Delta|GIRR|AUD|5 year</v>
      </c>
    </row>
    <row r="2455" spans="3:7" hidden="1" outlineLevel="1" x14ac:dyDescent="0.25">
      <c r="C2455" s="21" t="s">
        <v>37</v>
      </c>
      <c r="D2455" s="19">
        <f>SUMIFS(Sensitivities!$E$8:$E$1023,Sensitivities!$D$8:$D$1023,Delta_GIRR!$D$24,Sensitivities!$C$8:$C$1023,Delta_GIRR!G2455)</f>
        <v>0</v>
      </c>
      <c r="E2455" s="19"/>
      <c r="F2455" s="19"/>
      <c r="G2455" s="19" t="str">
        <f>C2455 &amp; ".Delta|GIRR|" &amp; C2155 &amp; "|" &amp; C2422</f>
        <v>FXF598460264.Delta|GIRR|AUD|5 year</v>
      </c>
    </row>
    <row r="2456" spans="3:7" hidden="1" outlineLevel="1" x14ac:dyDescent="0.25">
      <c r="C2456" s="21" t="s">
        <v>38</v>
      </c>
      <c r="D2456" s="19">
        <f>SUMIFS(Sensitivities!$E$8:$E$1023,Sensitivities!$D$8:$D$1023,Delta_GIRR!$D$24,Sensitivities!$C$8:$C$1023,Delta_GIRR!G2456)</f>
        <v>0</v>
      </c>
      <c r="E2456" s="19"/>
      <c r="F2456" s="19"/>
      <c r="G2456" s="19" t="str">
        <f>C2456 &amp; ".Delta|GIRR|" &amp; C2155 &amp; "|" &amp; C2422</f>
        <v>FXO271821100.Delta|GIRR|AUD|5 year</v>
      </c>
    </row>
    <row r="2457" spans="3:7" hidden="1" outlineLevel="1" x14ac:dyDescent="0.25">
      <c r="C2457" s="21" t="s">
        <v>40</v>
      </c>
      <c r="D2457" s="19">
        <f>SUMIFS(Sensitivities!$E$8:$E$1023,Sensitivities!$D$8:$D$1023,Delta_GIRR!$D$24,Sensitivities!$C$8:$C$1023,Delta_GIRR!G2457)</f>
        <v>0</v>
      </c>
      <c r="E2457" s="19"/>
      <c r="F2457" s="19"/>
      <c r="G2457" s="19" t="str">
        <f>C2457 &amp; ".Delta|GIRR|" &amp; C2155 &amp; "|" &amp; C2422</f>
        <v>FXO136170122.Delta|GIRR|AUD|5 year</v>
      </c>
    </row>
    <row r="2458" spans="3:7" hidden="1" outlineLevel="1" x14ac:dyDescent="0.25">
      <c r="C2458" s="21" t="s">
        <v>1139</v>
      </c>
      <c r="D2458" s="19">
        <f>SUMIFS(Sensitivities!$E$8:$E$1023,Sensitivities!$D$8:$D$1023,Delta_GIRR!$D$24,Sensitivities!$C$8:$C$1023,Delta_GIRR!G2458)</f>
        <v>0</v>
      </c>
      <c r="E2458" s="19"/>
      <c r="F2458" s="19"/>
      <c r="G2458" s="19" t="str">
        <f>C2458 &amp; ".Delta|GIRR|" &amp; C2155 &amp; "|" &amp; C2422</f>
        <v>FXO623149061.Delta|GIRR|AUD|5 year</v>
      </c>
    </row>
    <row r="2459" spans="3:7" hidden="1" outlineLevel="1" x14ac:dyDescent="0.25">
      <c r="C2459" s="21" t="s">
        <v>41</v>
      </c>
      <c r="D2459" s="19">
        <f>SUMIFS(Sensitivities!$E$8:$E$1023,Sensitivities!$D$8:$D$1023,Delta_GIRR!$D$24,Sensitivities!$C$8:$C$1023,Delta_GIRR!G2459)</f>
        <v>0</v>
      </c>
      <c r="E2459" s="19"/>
      <c r="F2459" s="19"/>
      <c r="G2459" s="19" t="str">
        <f>C2459 &amp; ".Delta|GIRR|" &amp; C2155 &amp; "|" &amp; C2422</f>
        <v>FXO676548755.Delta|GIRR|AUD|5 year</v>
      </c>
    </row>
    <row r="2460" spans="3:7" hidden="1" outlineLevel="1" x14ac:dyDescent="0.25">
      <c r="C2460" s="21" t="s">
        <v>42</v>
      </c>
      <c r="D2460" s="19">
        <f>SUMIFS(Sensitivities!$E$8:$E$1023,Sensitivities!$D$8:$D$1023,Delta_GIRR!$D$24,Sensitivities!$C$8:$C$1023,Delta_GIRR!G2460)</f>
        <v>0</v>
      </c>
      <c r="E2460" s="19"/>
      <c r="F2460" s="19"/>
      <c r="G2460" s="19" t="str">
        <f>C2460 &amp; ".Delta|GIRR|" &amp; C2155 &amp; "|" &amp; C2422</f>
        <v>FXO403688438.Delta|GIRR|AUD|5 year</v>
      </c>
    </row>
    <row r="2461" spans="3:7" hidden="1" outlineLevel="1" x14ac:dyDescent="0.25">
      <c r="C2461" s="21" t="s">
        <v>43</v>
      </c>
      <c r="D2461" s="19">
        <f>SUMIFS(Sensitivities!$E$8:$E$1023,Sensitivities!$D$8:$D$1023,Delta_GIRR!$D$24,Sensitivities!$C$8:$C$1023,Delta_GIRR!G2461)</f>
        <v>0</v>
      </c>
      <c r="E2461" s="19"/>
      <c r="F2461" s="19"/>
      <c r="G2461" s="19" t="str">
        <f>C2461 &amp; ".Delta|GIRR|" &amp; C2155 &amp; "|" &amp; C2422</f>
        <v>FXO302436425.Delta|GIRR|AUD|5 year</v>
      </c>
    </row>
    <row r="2462" spans="3:7" hidden="1" outlineLevel="1" x14ac:dyDescent="0.25">
      <c r="C2462" s="21" t="s">
        <v>44</v>
      </c>
      <c r="D2462" s="19">
        <f>SUMIFS(Sensitivities!$E$8:$E$1023,Sensitivities!$D$8:$D$1023,Delta_GIRR!$D$24,Sensitivities!$C$8:$C$1023,Delta_GIRR!G2462)</f>
        <v>0</v>
      </c>
      <c r="E2462" s="19"/>
      <c r="F2462" s="19"/>
      <c r="G2462" s="19" t="str">
        <f>C2462 &amp; ".Delta|GIRR|" &amp; C2155 &amp; "|" &amp; C2422</f>
        <v>FXO920656386.Delta|GIRR|AUD|5 year</v>
      </c>
    </row>
    <row r="2463" spans="3:7" hidden="1" outlineLevel="1" x14ac:dyDescent="0.25">
      <c r="C2463" s="21" t="s">
        <v>45</v>
      </c>
      <c r="D2463" s="19">
        <f>SUMIFS(Sensitivities!$E$8:$E$1023,Sensitivities!$D$8:$D$1023,Delta_GIRR!$D$24,Sensitivities!$C$8:$C$1023,Delta_GIRR!G2463)</f>
        <v>0</v>
      </c>
      <c r="E2463" s="19"/>
      <c r="F2463" s="19"/>
      <c r="G2463" s="19" t="str">
        <f>C2463 &amp; ".Delta|GIRR|" &amp; C2155 &amp; "|" &amp; C2422</f>
        <v>FXO931276392.Delta|GIRR|AUD|5 year</v>
      </c>
    </row>
    <row r="2464" spans="3:7" hidden="1" outlineLevel="1" x14ac:dyDescent="0.25">
      <c r="C2464" s="21" t="s">
        <v>46</v>
      </c>
      <c r="D2464" s="19">
        <f>SUMIFS(Sensitivities!$E$8:$E$1023,Sensitivities!$D$8:$D$1023,Delta_GIRR!$D$24,Sensitivities!$C$8:$C$1023,Delta_GIRR!G2464)</f>
        <v>0</v>
      </c>
      <c r="E2464" s="19"/>
      <c r="F2464" s="19"/>
      <c r="G2464" s="19" t="str">
        <f>C2464 &amp; ".Delta|GIRR|" &amp; C2155 &amp; "|" &amp; C2422</f>
        <v>PRDC295207601.Delta|GIRR|AUD|5 year</v>
      </c>
    </row>
    <row r="2465" spans="3:7" hidden="1" outlineLevel="1" x14ac:dyDescent="0.25">
      <c r="C2465" s="21" t="s">
        <v>48</v>
      </c>
      <c r="D2465" s="19">
        <f>SUMIFS(Sensitivities!$E$8:$E$1023,Sensitivities!$D$8:$D$1023,Delta_GIRR!$D$24,Sensitivities!$C$8:$C$1023,Delta_GIRR!G2465)</f>
        <v>0</v>
      </c>
      <c r="E2465" s="19"/>
      <c r="F2465" s="19"/>
      <c r="G2465" s="19" t="str">
        <f>C2465 &amp; ".Delta|GIRR|" &amp; C2155 &amp; "|" &amp; C2422</f>
        <v>PRDC172891670.Delta|GIRR|AUD|5 year</v>
      </c>
    </row>
    <row r="2466" spans="3:7" hidden="1" outlineLevel="1" x14ac:dyDescent="0.25">
      <c r="C2466" s="21" t="s">
        <v>49</v>
      </c>
      <c r="D2466" s="19">
        <f>SUMIFS(Sensitivities!$E$8:$E$1023,Sensitivities!$D$8:$D$1023,Delta_GIRR!$D$24,Sensitivities!$C$8:$C$1023,Delta_GIRR!G2466)</f>
        <v>0</v>
      </c>
      <c r="E2466" s="19"/>
      <c r="F2466" s="19"/>
      <c r="G2466" s="19" t="str">
        <f>C2466 &amp; ".Delta|GIRR|" &amp; C2155 &amp; "|" &amp; C2422</f>
        <v>PRDC666969162.Delta|GIRR|AUD|5 year</v>
      </c>
    </row>
    <row r="2467" spans="3:7" hidden="1" outlineLevel="1" x14ac:dyDescent="0.25">
      <c r="C2467" s="21" t="s">
        <v>50</v>
      </c>
      <c r="D2467" s="19">
        <f>SUMIFS(Sensitivities!$E$8:$E$1023,Sensitivities!$D$8:$D$1023,Delta_GIRR!$D$24,Sensitivities!$C$8:$C$1023,Delta_GIRR!G2467)</f>
        <v>0</v>
      </c>
      <c r="E2467" s="19"/>
      <c r="F2467" s="19"/>
      <c r="G2467" s="19" t="str">
        <f>C2467 &amp; ".Delta|GIRR|" &amp; C2155 &amp; "|" &amp; C2422</f>
        <v>PRDC591610726.Delta|GIRR|AUD|5 year</v>
      </c>
    </row>
    <row r="2468" spans="3:7" hidden="1" outlineLevel="1" x14ac:dyDescent="0.25">
      <c r="C2468" s="21" t="s">
        <v>51</v>
      </c>
      <c r="D2468" s="19">
        <f>SUMIFS(Sensitivities!$E$8:$E$1023,Sensitivities!$D$8:$D$1023,Delta_GIRR!$D$24,Sensitivities!$C$8:$C$1023,Delta_GIRR!G2468)</f>
        <v>0</v>
      </c>
      <c r="E2468" s="19"/>
      <c r="F2468" s="19"/>
      <c r="G2468" s="19" t="str">
        <f>C2468 &amp; ".Delta|GIRR|" &amp; C2155 &amp; "|" &amp; C2422</f>
        <v>PRDC213021841.Delta|GIRR|AUD|5 year</v>
      </c>
    </row>
    <row r="2469" spans="3:7" hidden="1" outlineLevel="1" x14ac:dyDescent="0.25">
      <c r="C2469" s="21" t="s">
        <v>52</v>
      </c>
      <c r="D2469" s="19">
        <f>SUMIFS(Sensitivities!$E$8:$E$1023,Sensitivities!$D$8:$D$1023,Delta_GIRR!$D$24,Sensitivities!$C$8:$C$1023,Delta_GIRR!G2469)</f>
        <v>0</v>
      </c>
      <c r="E2469" s="19"/>
      <c r="F2469" s="19"/>
      <c r="G2469" s="19" t="str">
        <f>C2469 &amp; ".Delta|GIRR|" &amp; C2155 &amp; "|" &amp; C2422</f>
        <v>RA211261264.Delta|GIRR|AUD|5 year</v>
      </c>
    </row>
    <row r="2470" spans="3:7" hidden="1" outlineLevel="1" x14ac:dyDescent="0.25">
      <c r="C2470" s="21" t="s">
        <v>54</v>
      </c>
      <c r="D2470" s="19">
        <f>SUMIFS(Sensitivities!$E$8:$E$1023,Sensitivities!$D$8:$D$1023,Delta_GIRR!$D$24,Sensitivities!$C$8:$C$1023,Delta_GIRR!G2470)</f>
        <v>0</v>
      </c>
      <c r="E2470" s="19"/>
      <c r="F2470" s="19"/>
      <c r="G2470" s="19" t="str">
        <f>C2470 &amp; ".Delta|GIRR|" &amp; C2155 &amp; "|" &amp; C2422</f>
        <v>RA511169792.Delta|GIRR|AUD|5 year</v>
      </c>
    </row>
    <row r="2471" spans="3:7" hidden="1" outlineLevel="1" x14ac:dyDescent="0.25">
      <c r="C2471" s="21" t="s">
        <v>1143</v>
      </c>
      <c r="D2471" s="19">
        <f>SUMIFS(Sensitivities!$E$8:$E$1023,Sensitivities!$D$8:$D$1023,Delta_GIRR!$D$24,Sensitivities!$C$8:$C$1023,Delta_GIRR!G2471)</f>
        <v>0</v>
      </c>
      <c r="E2471" s="19"/>
      <c r="F2471" s="19"/>
      <c r="G2471" s="19" t="str">
        <f>C2471 &amp; ".Delta|GIRR|" &amp; C2155 &amp; "|" &amp; C2422</f>
        <v>RA844378540.Delta|GIRR|AUD|5 year</v>
      </c>
    </row>
    <row r="2472" spans="3:7" hidden="1" outlineLevel="1" x14ac:dyDescent="0.25">
      <c r="C2472" s="21" t="s">
        <v>55</v>
      </c>
      <c r="D2472" s="19">
        <f>SUMIFS(Sensitivities!$E$8:$E$1023,Sensitivities!$D$8:$D$1023,Delta_GIRR!$D$24,Sensitivities!$C$8:$C$1023,Delta_GIRR!G2472)</f>
        <v>0</v>
      </c>
      <c r="E2472" s="19"/>
      <c r="F2472" s="19"/>
      <c r="G2472" s="19" t="str">
        <f>C2472 &amp; ".Delta|GIRR|" &amp; C2155 &amp; "|" &amp; C2422</f>
        <v>RA488554347.Delta|GIRR|AUD|5 year</v>
      </c>
    </row>
    <row r="2473" spans="3:7" hidden="1" outlineLevel="1" x14ac:dyDescent="0.25">
      <c r="C2473" s="21" t="s">
        <v>56</v>
      </c>
      <c r="D2473" s="19">
        <f>SUMIFS(Sensitivities!$E$8:$E$1023,Sensitivities!$D$8:$D$1023,Delta_GIRR!$D$24,Sensitivities!$C$8:$C$1023,Delta_GIRR!G2473)</f>
        <v>0</v>
      </c>
      <c r="E2473" s="19"/>
      <c r="F2473" s="19"/>
      <c r="G2473" s="19" t="str">
        <f>C2473 &amp; ".Delta|GIRR|" &amp; C2155 &amp; "|" &amp; C2422</f>
        <v>RA899728209.Delta|GIRR|AUD|5 year</v>
      </c>
    </row>
    <row r="2474" spans="3:7" hidden="1" outlineLevel="1" x14ac:dyDescent="0.25"/>
    <row r="2475" spans="3:7" collapsed="1" x14ac:dyDescent="0.25">
      <c r="C2475" s="19" t="s">
        <v>65</v>
      </c>
      <c r="D2475" s="105">
        <f>SUM(D2477:D2526)</f>
        <v>-150484.10438272625</v>
      </c>
      <c r="E2475" s="103">
        <f>VLOOKUP(C2475,$G$10:$H$19,2,FALSE)</f>
        <v>7.7781745930520221E-3</v>
      </c>
      <c r="F2475" s="105">
        <f>D2475*E2475</f>
        <v>-1170.4916373679098</v>
      </c>
    </row>
    <row r="2476" spans="3:7" hidden="1" outlineLevel="1" x14ac:dyDescent="0.25">
      <c r="C2476" s="3" t="s">
        <v>1138</v>
      </c>
      <c r="D2476" s="105" t="s">
        <v>116</v>
      </c>
      <c r="E2476" s="3" t="s">
        <v>66</v>
      </c>
      <c r="F2476" s="105" t="s">
        <v>68</v>
      </c>
      <c r="G2476" s="3" t="s">
        <v>57</v>
      </c>
    </row>
    <row r="2477" spans="3:7" hidden="1" outlineLevel="1" x14ac:dyDescent="0.25">
      <c r="C2477" s="21" t="s">
        <v>3</v>
      </c>
      <c r="D2477" s="19">
        <f>SUMIFS(Sensitivities!$E$8:$E$1023,Sensitivities!$D$8:$D$1023,Delta_GIRR!$D$24,Sensitivities!$C$8:$C$1023,Delta_GIRR!G2477)</f>
        <v>0</v>
      </c>
      <c r="E2477" s="19"/>
      <c r="F2477" s="19"/>
      <c r="G2477" s="19" t="str">
        <f>C2477 &amp; ".Delta|GIRR|" &amp; C2155 &amp; "|" &amp; C2475</f>
        <v>FRA791220419.Delta|GIRR|AUD|10 year</v>
      </c>
    </row>
    <row r="2478" spans="3:7" hidden="1" outlineLevel="1" x14ac:dyDescent="0.25">
      <c r="C2478" s="21" t="s">
        <v>5</v>
      </c>
      <c r="D2478" s="19">
        <f>SUMIFS(Sensitivities!$E$8:$E$1023,Sensitivities!$D$8:$D$1023,Delta_GIRR!$D$24,Sensitivities!$C$8:$C$1023,Delta_GIRR!G2478)</f>
        <v>0</v>
      </c>
      <c r="E2478" s="19"/>
      <c r="F2478" s="19"/>
      <c r="G2478" s="19" t="str">
        <f>C2478 &amp; ".Delta|GIRR|" &amp; C2155 &amp; "|" &amp; C2475</f>
        <v>FRA983936126.Delta|GIRR|AUD|10 year</v>
      </c>
    </row>
    <row r="2479" spans="3:7" hidden="1" outlineLevel="1" x14ac:dyDescent="0.25">
      <c r="C2479" s="21" t="s">
        <v>6</v>
      </c>
      <c r="D2479" s="19">
        <f>SUMIFS(Sensitivities!$E$8:$E$1023,Sensitivities!$D$8:$D$1023,Delta_GIRR!$D$24,Sensitivities!$C$8:$C$1023,Delta_GIRR!G2479)</f>
        <v>0</v>
      </c>
      <c r="E2479" s="19"/>
      <c r="F2479" s="19"/>
      <c r="G2479" s="19" t="str">
        <f>C2479 &amp; ".Delta|GIRR|" &amp; C2155 &amp; "|" &amp; C2475</f>
        <v>FRA592133890.Delta|GIRR|AUD|10 year</v>
      </c>
    </row>
    <row r="2480" spans="3:7" hidden="1" outlineLevel="1" x14ac:dyDescent="0.25">
      <c r="C2480" s="21" t="s">
        <v>7</v>
      </c>
      <c r="D2480" s="19">
        <f>SUMIFS(Sensitivities!$E$8:$E$1023,Sensitivities!$D$8:$D$1023,Delta_GIRR!$D$24,Sensitivities!$C$8:$C$1023,Delta_GIRR!G2480)</f>
        <v>0</v>
      </c>
      <c r="E2480" s="19"/>
      <c r="F2480" s="19"/>
      <c r="G2480" s="19" t="str">
        <f>C2480 &amp; ".Delta|GIRR|" &amp; C2155 &amp; "|" &amp; C2475</f>
        <v>FRA554616290.Delta|GIRR|AUD|10 year</v>
      </c>
    </row>
    <row r="2481" spans="3:7" hidden="1" outlineLevel="1" x14ac:dyDescent="0.25">
      <c r="C2481" s="21" t="s">
        <v>8</v>
      </c>
      <c r="D2481" s="19">
        <f>SUMIFS(Sensitivities!$E$8:$E$1023,Sensitivities!$D$8:$D$1023,Delta_GIRR!$D$24,Sensitivities!$C$8:$C$1023,Delta_GIRR!G2481)</f>
        <v>0</v>
      </c>
      <c r="E2481" s="19"/>
      <c r="F2481" s="19"/>
      <c r="G2481" s="19" t="str">
        <f>C2481 &amp; ".Delta|GIRR|" &amp; C2155 &amp; "|" &amp; C2475</f>
        <v>FRA822851518.Delta|GIRR|AUD|10 year</v>
      </c>
    </row>
    <row r="2482" spans="3:7" hidden="1" outlineLevel="1" x14ac:dyDescent="0.25">
      <c r="C2482" s="21" t="s">
        <v>1140</v>
      </c>
      <c r="D2482" s="19">
        <f>SUMIFS(Sensitivities!$E$8:$E$1023,Sensitivities!$D$8:$D$1023,Delta_GIRR!$D$24,Sensitivities!$C$8:$C$1023,Delta_GIRR!G2482)</f>
        <v>0</v>
      </c>
      <c r="E2482" s="19"/>
      <c r="F2482" s="19"/>
      <c r="G2482" s="19" t="str">
        <f>C2482 &amp; ".Delta|GIRR|" &amp; C2155 &amp; "|" &amp; C2475</f>
        <v>FRA101797833.Delta|GIRR|AUD|10 year</v>
      </c>
    </row>
    <row r="2483" spans="3:7" hidden="1" outlineLevel="1" x14ac:dyDescent="0.25">
      <c r="C2483" s="21" t="s">
        <v>9</v>
      </c>
      <c r="D2483" s="19">
        <f>SUMIFS(Sensitivities!$E$8:$E$1023,Sensitivities!$D$8:$D$1023,Delta_GIRR!$D$24,Sensitivities!$C$8:$C$1023,Delta_GIRR!G2483)</f>
        <v>0</v>
      </c>
      <c r="E2483" s="19"/>
      <c r="F2483" s="19"/>
      <c r="G2483" s="19" t="str">
        <f>C2483 &amp; ".Delta|GIRR|" &amp; C2155 &amp; "|" &amp; C2475</f>
        <v>IRS190841856.Delta|GIRR|AUD|10 year</v>
      </c>
    </row>
    <row r="2484" spans="3:7" hidden="1" outlineLevel="1" x14ac:dyDescent="0.25">
      <c r="C2484" s="21" t="s">
        <v>11</v>
      </c>
      <c r="D2484" s="19">
        <f>SUMIFS(Sensitivities!$E$8:$E$1023,Sensitivities!$D$8:$D$1023,Delta_GIRR!$D$24,Sensitivities!$C$8:$C$1023,Delta_GIRR!G2484)</f>
        <v>0</v>
      </c>
      <c r="E2484" s="19"/>
      <c r="F2484" s="19"/>
      <c r="G2484" s="19" t="str">
        <f>C2484 &amp; ".Delta|GIRR|" &amp; C2155 &amp; "|" &amp; C2475</f>
        <v>IRS399330126.Delta|GIRR|AUD|10 year</v>
      </c>
    </row>
    <row r="2485" spans="3:7" hidden="1" outlineLevel="1" x14ac:dyDescent="0.25">
      <c r="C2485" s="21" t="s">
        <v>12</v>
      </c>
      <c r="D2485" s="19">
        <f>SUMIFS(Sensitivities!$E$8:$E$1023,Sensitivities!$D$8:$D$1023,Delta_GIRR!$D$24,Sensitivities!$C$8:$C$1023,Delta_GIRR!G2485)</f>
        <v>0</v>
      </c>
      <c r="E2485" s="19"/>
      <c r="F2485" s="19"/>
      <c r="G2485" s="19" t="str">
        <f>C2485 &amp; ".Delta|GIRR|" &amp; C2155 &amp; "|" &amp; C2475</f>
        <v>IRS233250637.Delta|GIRR|AUD|10 year</v>
      </c>
    </row>
    <row r="2486" spans="3:7" hidden="1" outlineLevel="1" x14ac:dyDescent="0.25">
      <c r="C2486" s="21" t="s">
        <v>13</v>
      </c>
      <c r="D2486" s="19">
        <f>SUMIFS(Sensitivities!$E$8:$E$1023,Sensitivities!$D$8:$D$1023,Delta_GIRR!$D$24,Sensitivities!$C$8:$C$1023,Delta_GIRR!G2486)</f>
        <v>0</v>
      </c>
      <c r="E2486" s="19"/>
      <c r="F2486" s="19"/>
      <c r="G2486" s="19" t="str">
        <f>C2486 &amp; ".Delta|GIRR|" &amp; C2155 &amp; "|" &amp; C2475</f>
        <v>CS768096133.Delta|GIRR|AUD|10 year</v>
      </c>
    </row>
    <row r="2487" spans="3:7" hidden="1" outlineLevel="1" x14ac:dyDescent="0.25">
      <c r="C2487" s="21" t="s">
        <v>15</v>
      </c>
      <c r="D2487" s="19">
        <f>SUMIFS(Sensitivities!$E$8:$E$1023,Sensitivities!$D$8:$D$1023,Delta_GIRR!$D$24,Sensitivities!$C$8:$C$1023,Delta_GIRR!G2487)</f>
        <v>0</v>
      </c>
      <c r="E2487" s="19"/>
      <c r="F2487" s="19"/>
      <c r="G2487" s="19" t="str">
        <f>C2487 &amp; ".Delta|GIRR|" &amp; C2155 &amp; "|" &amp; C2475</f>
        <v>CS561670611.Delta|GIRR|AUD|10 year</v>
      </c>
    </row>
    <row r="2488" spans="3:7" hidden="1" outlineLevel="1" x14ac:dyDescent="0.25">
      <c r="C2488" s="21" t="s">
        <v>16</v>
      </c>
      <c r="D2488" s="19">
        <f>SUMIFS(Sensitivities!$E$8:$E$1023,Sensitivities!$D$8:$D$1023,Delta_GIRR!$D$24,Sensitivities!$C$8:$C$1023,Delta_GIRR!G2488)</f>
        <v>8.4764906205236899E-8</v>
      </c>
      <c r="E2488" s="19"/>
      <c r="F2488" s="19"/>
      <c r="G2488" s="19" t="str">
        <f>C2488 &amp; ".Delta|GIRR|" &amp; C2155 &amp; "|" &amp; C2475</f>
        <v>CS931854092.Delta|GIRR|AUD|10 year</v>
      </c>
    </row>
    <row r="2489" spans="3:7" hidden="1" outlineLevel="1" x14ac:dyDescent="0.25">
      <c r="C2489" s="21" t="s">
        <v>17</v>
      </c>
      <c r="D2489" s="19">
        <f>SUMIFS(Sensitivities!$E$8:$E$1023,Sensitivities!$D$8:$D$1023,Delta_GIRR!$D$24,Sensitivities!$C$8:$C$1023,Delta_GIRR!G2489)</f>
        <v>-150484.104382811</v>
      </c>
      <c r="E2489" s="19"/>
      <c r="F2489" s="19"/>
      <c r="G2489" s="19" t="str">
        <f>C2489 &amp; ".Delta|GIRR|" &amp; C2155 &amp; "|" &amp; C2475</f>
        <v>IRS307262619.Delta|GIRR|AUD|10 year</v>
      </c>
    </row>
    <row r="2490" spans="3:7" hidden="1" outlineLevel="1" x14ac:dyDescent="0.25">
      <c r="C2490" s="21" t="s">
        <v>18</v>
      </c>
      <c r="D2490" s="19">
        <f>SUMIFS(Sensitivities!$E$8:$E$1023,Sensitivities!$D$8:$D$1023,Delta_GIRR!$D$24,Sensitivities!$C$8:$C$1023,Delta_GIRR!G2490)</f>
        <v>0</v>
      </c>
      <c r="E2490" s="19"/>
      <c r="F2490" s="19"/>
      <c r="G2490" s="19" t="str">
        <f>C2490 &amp; ".Delta|GIRR|" &amp; C2155 &amp; "|" &amp; C2475</f>
        <v>IRS686490893.Delta|GIRR|AUD|10 year</v>
      </c>
    </row>
    <row r="2491" spans="3:7" hidden="1" outlineLevel="1" x14ac:dyDescent="0.25">
      <c r="C2491" s="21" t="s">
        <v>19</v>
      </c>
      <c r="D2491" s="19">
        <f>SUMIFS(Sensitivities!$E$8:$E$1023,Sensitivities!$D$8:$D$1023,Delta_GIRR!$D$24,Sensitivities!$C$8:$C$1023,Delta_GIRR!G2491)</f>
        <v>0</v>
      </c>
      <c r="E2491" s="19"/>
      <c r="F2491" s="19"/>
      <c r="G2491" s="19" t="str">
        <f>C2491 &amp; ".Delta|GIRR|" &amp; C2155 &amp; "|" &amp; C2475</f>
        <v>IRS682313805.Delta|GIRR|AUD|10 year</v>
      </c>
    </row>
    <row r="2492" spans="3:7" hidden="1" outlineLevel="1" x14ac:dyDescent="0.25">
      <c r="C2492" s="21" t="s">
        <v>20</v>
      </c>
      <c r="D2492" s="19">
        <f>SUMIFS(Sensitivities!$E$8:$E$1023,Sensitivities!$D$8:$D$1023,Delta_GIRR!$D$24,Sensitivities!$C$8:$C$1023,Delta_GIRR!G2492)</f>
        <v>0</v>
      </c>
      <c r="E2492" s="19"/>
      <c r="F2492" s="19"/>
      <c r="G2492" s="19" t="str">
        <f>C2492 &amp; ".Delta|GIRR|" &amp; C2155 &amp; "|" &amp; C2475</f>
        <v>IRS545554400.Delta|GIRR|AUD|10 year</v>
      </c>
    </row>
    <row r="2493" spans="3:7" hidden="1" outlineLevel="1" x14ac:dyDescent="0.25">
      <c r="C2493" s="21" t="s">
        <v>21</v>
      </c>
      <c r="D2493" s="19">
        <f>SUMIFS(Sensitivities!$E$8:$E$1023,Sensitivities!$D$8:$D$1023,Delta_GIRR!$D$24,Sensitivities!$C$8:$C$1023,Delta_GIRR!G2493)</f>
        <v>0</v>
      </c>
      <c r="E2493" s="19"/>
      <c r="F2493" s="19"/>
      <c r="G2493" s="19" t="str">
        <f>C2493 &amp; ".Delta|GIRR|" &amp; C2155 &amp; "|" &amp; C2475</f>
        <v>CS821810096.Delta|GIRR|AUD|10 year</v>
      </c>
    </row>
    <row r="2494" spans="3:7" hidden="1" outlineLevel="1" x14ac:dyDescent="0.25">
      <c r="C2494" s="21" t="s">
        <v>22</v>
      </c>
      <c r="D2494" s="19">
        <f>SUMIFS(Sensitivities!$E$8:$E$1023,Sensitivities!$D$8:$D$1023,Delta_GIRR!$D$24,Sensitivities!$C$8:$C$1023,Delta_GIRR!G2494)</f>
        <v>0</v>
      </c>
      <c r="E2494" s="19"/>
      <c r="F2494" s="19"/>
      <c r="G2494" s="19" t="str">
        <f>C2494 &amp; ".Delta|GIRR|" &amp; C2155 &amp; "|" &amp; C2475</f>
        <v>CF832287444.Delta|GIRR|AUD|10 year</v>
      </c>
    </row>
    <row r="2495" spans="3:7" hidden="1" outlineLevel="1" x14ac:dyDescent="0.25">
      <c r="C2495" s="21" t="s">
        <v>1141</v>
      </c>
      <c r="D2495" s="19">
        <f>SUMIFS(Sensitivities!$E$8:$E$1023,Sensitivities!$D$8:$D$1023,Delta_GIRR!$D$24,Sensitivities!$C$8:$C$1023,Delta_GIRR!G2495)</f>
        <v>0</v>
      </c>
      <c r="E2495" s="19"/>
      <c r="F2495" s="19"/>
      <c r="G2495" s="19" t="str">
        <f>C2495 &amp; ".Delta|GIRR|" &amp; C2155 &amp; "|" &amp; C2475</f>
        <v>CF505971413.Delta|GIRR|AUD|10 year</v>
      </c>
    </row>
    <row r="2496" spans="3:7" hidden="1" outlineLevel="1" x14ac:dyDescent="0.25">
      <c r="C2496" s="21" t="s">
        <v>24</v>
      </c>
      <c r="D2496" s="19">
        <f>SUMIFS(Sensitivities!$E$8:$E$1023,Sensitivities!$D$8:$D$1023,Delta_GIRR!$D$24,Sensitivities!$C$8:$C$1023,Delta_GIRR!G2496)</f>
        <v>0</v>
      </c>
      <c r="E2496" s="19"/>
      <c r="F2496" s="19"/>
      <c r="G2496" s="19" t="str">
        <f>C2496 &amp; ".Delta|GIRR|" &amp; C2155 &amp; "|" &amp; C2475</f>
        <v>CF670766805.Delta|GIRR|AUD|10 year</v>
      </c>
    </row>
    <row r="2497" spans="3:7" hidden="1" outlineLevel="1" x14ac:dyDescent="0.25">
      <c r="C2497" s="21" t="s">
        <v>25</v>
      </c>
      <c r="D2497" s="19">
        <f>SUMIFS(Sensitivities!$E$8:$E$1023,Sensitivities!$D$8:$D$1023,Delta_GIRR!$D$24,Sensitivities!$C$8:$C$1023,Delta_GIRR!G2497)</f>
        <v>0</v>
      </c>
      <c r="E2497" s="19"/>
      <c r="F2497" s="19"/>
      <c r="G2497" s="19" t="str">
        <f>C2497 &amp; ".Delta|GIRR|" &amp; C2155 &amp; "|" &amp; C2475</f>
        <v>CF558972956.Delta|GIRR|AUD|10 year</v>
      </c>
    </row>
    <row r="2498" spans="3:7" hidden="1" outlineLevel="1" x14ac:dyDescent="0.25">
      <c r="C2498" s="21" t="s">
        <v>26</v>
      </c>
      <c r="D2498" s="19">
        <f>SUMIFS(Sensitivities!$E$8:$E$1023,Sensitivities!$D$8:$D$1023,Delta_GIRR!$D$24,Sensitivities!$C$8:$C$1023,Delta_GIRR!G2498)</f>
        <v>0</v>
      </c>
      <c r="E2498" s="19"/>
      <c r="F2498" s="19"/>
      <c r="G2498" s="19" t="str">
        <f>C2498 &amp; ".Delta|GIRR|" &amp; C2155 &amp; "|" &amp; C2475</f>
        <v>CF994071627.Delta|GIRR|AUD|10 year</v>
      </c>
    </row>
    <row r="2499" spans="3:7" hidden="1" outlineLevel="1" x14ac:dyDescent="0.25">
      <c r="C2499" s="21" t="s">
        <v>27</v>
      </c>
      <c r="D2499" s="19">
        <f>SUMIFS(Sensitivities!$E$8:$E$1023,Sensitivities!$D$8:$D$1023,Delta_GIRR!$D$24,Sensitivities!$C$8:$C$1023,Delta_GIRR!G2499)</f>
        <v>0</v>
      </c>
      <c r="E2499" s="19"/>
      <c r="F2499" s="19"/>
      <c r="G2499" s="19" t="str">
        <f>C2499 &amp; ".Delta|GIRR|" &amp; C2155 &amp; "|" &amp; C2475</f>
        <v>CF546911893.Delta|GIRR|AUD|10 year</v>
      </c>
    </row>
    <row r="2500" spans="3:7" hidden="1" outlineLevel="1" x14ac:dyDescent="0.25">
      <c r="C2500" s="21" t="s">
        <v>28</v>
      </c>
      <c r="D2500" s="19">
        <f>SUMIFS(Sensitivities!$E$8:$E$1023,Sensitivities!$D$8:$D$1023,Delta_GIRR!$D$24,Sensitivities!$C$8:$C$1023,Delta_GIRR!G2500)</f>
        <v>0</v>
      </c>
      <c r="E2500" s="19"/>
      <c r="F2500" s="19"/>
      <c r="G2500" s="19" t="str">
        <f>C2500 &amp; ".Delta|GIRR|" &amp; C2155 &amp; "|" &amp; C2475</f>
        <v>CF798421943.Delta|GIRR|AUD|10 year</v>
      </c>
    </row>
    <row r="2501" spans="3:7" hidden="1" outlineLevel="1" x14ac:dyDescent="0.25">
      <c r="C2501" s="21" t="s">
        <v>29</v>
      </c>
      <c r="D2501" s="19">
        <f>SUMIFS(Sensitivities!$E$8:$E$1023,Sensitivities!$D$8:$D$1023,Delta_GIRR!$D$24,Sensitivities!$C$8:$C$1023,Delta_GIRR!G2501)</f>
        <v>0</v>
      </c>
      <c r="E2501" s="19"/>
      <c r="F2501" s="19"/>
      <c r="G2501" s="19" t="str">
        <f>C2501 &amp; ".Delta|GIRR|" &amp; C2155 &amp; "|" &amp; C2475</f>
        <v>SWN651253389.Delta|GIRR|AUD|10 year</v>
      </c>
    </row>
    <row r="2502" spans="3:7" hidden="1" outlineLevel="1" x14ac:dyDescent="0.25">
      <c r="C2502" s="21" t="s">
        <v>31</v>
      </c>
      <c r="D2502" s="19">
        <f>SUMIFS(Sensitivities!$E$8:$E$1023,Sensitivities!$D$8:$D$1023,Delta_GIRR!$D$24,Sensitivities!$C$8:$C$1023,Delta_GIRR!G2502)</f>
        <v>0</v>
      </c>
      <c r="E2502" s="19"/>
      <c r="F2502" s="19"/>
      <c r="G2502" s="19" t="str">
        <f>C2502 &amp; ".Delta|GIRR|" &amp; C2155 &amp; "|" &amp; C2475</f>
        <v>FXF690057364.Delta|GIRR|AUD|10 year</v>
      </c>
    </row>
    <row r="2503" spans="3:7" hidden="1" outlineLevel="1" x14ac:dyDescent="0.25">
      <c r="C2503" s="21" t="s">
        <v>1142</v>
      </c>
      <c r="D2503" s="19">
        <f>SUMIFS(Sensitivities!$E$8:$E$1023,Sensitivities!$D$8:$D$1023,Delta_GIRR!$D$24,Sensitivities!$C$8:$C$1023,Delta_GIRR!G2503)</f>
        <v>0</v>
      </c>
      <c r="E2503" s="19"/>
      <c r="F2503" s="19"/>
      <c r="G2503" s="19" t="str">
        <f>C2503 &amp; ".Delta|GIRR|" &amp; C2155 &amp; "|" &amp; C2475</f>
        <v>FXF276314354.Delta|GIRR|AUD|10 year</v>
      </c>
    </row>
    <row r="2504" spans="3:7" hidden="1" outlineLevel="1" x14ac:dyDescent="0.25">
      <c r="C2504" s="21" t="s">
        <v>33</v>
      </c>
      <c r="D2504" s="19">
        <f>SUMIFS(Sensitivities!$E$8:$E$1023,Sensitivities!$D$8:$D$1023,Delta_GIRR!$D$24,Sensitivities!$C$8:$C$1023,Delta_GIRR!G2504)</f>
        <v>0</v>
      </c>
      <c r="E2504" s="19"/>
      <c r="F2504" s="19"/>
      <c r="G2504" s="19" t="str">
        <f>C2504 &amp; ".Delta|GIRR|" &amp; C2155 &amp; "|" &amp; C2475</f>
        <v>FXF811380623.Delta|GIRR|AUD|10 year</v>
      </c>
    </row>
    <row r="2505" spans="3:7" hidden="1" outlineLevel="1" x14ac:dyDescent="0.25">
      <c r="C2505" s="21" t="s">
        <v>34</v>
      </c>
      <c r="D2505" s="19">
        <f>SUMIFS(Sensitivities!$E$8:$E$1023,Sensitivities!$D$8:$D$1023,Delta_GIRR!$D$24,Sensitivities!$C$8:$C$1023,Delta_GIRR!G2505)</f>
        <v>0</v>
      </c>
      <c r="E2505" s="19"/>
      <c r="F2505" s="19"/>
      <c r="G2505" s="19" t="str">
        <f>C2505 &amp; ".Delta|GIRR|" &amp; C2155 &amp; "|" &amp; C2475</f>
        <v>FXF313102980.Delta|GIRR|AUD|10 year</v>
      </c>
    </row>
    <row r="2506" spans="3:7" hidden="1" outlineLevel="1" x14ac:dyDescent="0.25">
      <c r="C2506" s="21" t="s">
        <v>35</v>
      </c>
      <c r="D2506" s="19">
        <f>SUMIFS(Sensitivities!$E$8:$E$1023,Sensitivities!$D$8:$D$1023,Delta_GIRR!$D$24,Sensitivities!$C$8:$C$1023,Delta_GIRR!G2506)</f>
        <v>0</v>
      </c>
      <c r="E2506" s="19"/>
      <c r="F2506" s="19"/>
      <c r="G2506" s="19" t="str">
        <f>C2506 &amp; ".Delta|GIRR|" &amp; C2155 &amp; "|" &amp; C2475</f>
        <v>FXF168255439.Delta|GIRR|AUD|10 year</v>
      </c>
    </row>
    <row r="2507" spans="3:7" hidden="1" outlineLevel="1" x14ac:dyDescent="0.25">
      <c r="C2507" s="21" t="s">
        <v>36</v>
      </c>
      <c r="D2507" s="19">
        <f>SUMIFS(Sensitivities!$E$8:$E$1023,Sensitivities!$D$8:$D$1023,Delta_GIRR!$D$24,Sensitivities!$C$8:$C$1023,Delta_GIRR!G2507)</f>
        <v>0</v>
      </c>
      <c r="E2507" s="19"/>
      <c r="F2507" s="19"/>
      <c r="G2507" s="19" t="str">
        <f>C2507 &amp; ".Delta|GIRR|" &amp; C2155 &amp; "|" &amp; C2475</f>
        <v>FXF177155290.Delta|GIRR|AUD|10 year</v>
      </c>
    </row>
    <row r="2508" spans="3:7" hidden="1" outlineLevel="1" x14ac:dyDescent="0.25">
      <c r="C2508" s="21" t="s">
        <v>37</v>
      </c>
      <c r="D2508" s="19">
        <f>SUMIFS(Sensitivities!$E$8:$E$1023,Sensitivities!$D$8:$D$1023,Delta_GIRR!$D$24,Sensitivities!$C$8:$C$1023,Delta_GIRR!G2508)</f>
        <v>0</v>
      </c>
      <c r="E2508" s="19"/>
      <c r="F2508" s="19"/>
      <c r="G2508" s="19" t="str">
        <f>C2508 &amp; ".Delta|GIRR|" &amp; C2155 &amp; "|" &amp; C2475</f>
        <v>FXF598460264.Delta|GIRR|AUD|10 year</v>
      </c>
    </row>
    <row r="2509" spans="3:7" hidden="1" outlineLevel="1" x14ac:dyDescent="0.25">
      <c r="C2509" s="21" t="s">
        <v>38</v>
      </c>
      <c r="D2509" s="19">
        <f>SUMIFS(Sensitivities!$E$8:$E$1023,Sensitivities!$D$8:$D$1023,Delta_GIRR!$D$24,Sensitivities!$C$8:$C$1023,Delta_GIRR!G2509)</f>
        <v>0</v>
      </c>
      <c r="E2509" s="19"/>
      <c r="F2509" s="19"/>
      <c r="G2509" s="19" t="str">
        <f>C2509 &amp; ".Delta|GIRR|" &amp; C2155 &amp; "|" &amp; C2475</f>
        <v>FXO271821100.Delta|GIRR|AUD|10 year</v>
      </c>
    </row>
    <row r="2510" spans="3:7" hidden="1" outlineLevel="1" x14ac:dyDescent="0.25">
      <c r="C2510" s="21" t="s">
        <v>40</v>
      </c>
      <c r="D2510" s="19">
        <f>SUMIFS(Sensitivities!$E$8:$E$1023,Sensitivities!$D$8:$D$1023,Delta_GIRR!$D$24,Sensitivities!$C$8:$C$1023,Delta_GIRR!G2510)</f>
        <v>0</v>
      </c>
      <c r="E2510" s="19"/>
      <c r="F2510" s="19"/>
      <c r="G2510" s="19" t="str">
        <f>C2510 &amp; ".Delta|GIRR|" &amp; C2155 &amp; "|" &amp; C2475</f>
        <v>FXO136170122.Delta|GIRR|AUD|10 year</v>
      </c>
    </row>
    <row r="2511" spans="3:7" hidden="1" outlineLevel="1" x14ac:dyDescent="0.25">
      <c r="C2511" s="21" t="s">
        <v>1139</v>
      </c>
      <c r="D2511" s="19">
        <f>SUMIFS(Sensitivities!$E$8:$E$1023,Sensitivities!$D$8:$D$1023,Delta_GIRR!$D$24,Sensitivities!$C$8:$C$1023,Delta_GIRR!G2511)</f>
        <v>0</v>
      </c>
      <c r="E2511" s="19"/>
      <c r="F2511" s="19"/>
      <c r="G2511" s="19" t="str">
        <f>C2511 &amp; ".Delta|GIRR|" &amp; C2155 &amp; "|" &amp; C2475</f>
        <v>FXO623149061.Delta|GIRR|AUD|10 year</v>
      </c>
    </row>
    <row r="2512" spans="3:7" hidden="1" outlineLevel="1" x14ac:dyDescent="0.25">
      <c r="C2512" s="21" t="s">
        <v>41</v>
      </c>
      <c r="D2512" s="19">
        <f>SUMIFS(Sensitivities!$E$8:$E$1023,Sensitivities!$D$8:$D$1023,Delta_GIRR!$D$24,Sensitivities!$C$8:$C$1023,Delta_GIRR!G2512)</f>
        <v>0</v>
      </c>
      <c r="E2512" s="19"/>
      <c r="F2512" s="19"/>
      <c r="G2512" s="19" t="str">
        <f>C2512 &amp; ".Delta|GIRR|" &amp; C2155 &amp; "|" &amp; C2475</f>
        <v>FXO676548755.Delta|GIRR|AUD|10 year</v>
      </c>
    </row>
    <row r="2513" spans="3:7" hidden="1" outlineLevel="1" x14ac:dyDescent="0.25">
      <c r="C2513" s="21" t="s">
        <v>42</v>
      </c>
      <c r="D2513" s="19">
        <f>SUMIFS(Sensitivities!$E$8:$E$1023,Sensitivities!$D$8:$D$1023,Delta_GIRR!$D$24,Sensitivities!$C$8:$C$1023,Delta_GIRR!G2513)</f>
        <v>0</v>
      </c>
      <c r="E2513" s="19"/>
      <c r="F2513" s="19"/>
      <c r="G2513" s="19" t="str">
        <f>C2513 &amp; ".Delta|GIRR|" &amp; C2155 &amp; "|" &amp; C2475</f>
        <v>FXO403688438.Delta|GIRR|AUD|10 year</v>
      </c>
    </row>
    <row r="2514" spans="3:7" hidden="1" outlineLevel="1" x14ac:dyDescent="0.25">
      <c r="C2514" s="21" t="s">
        <v>43</v>
      </c>
      <c r="D2514" s="19">
        <f>SUMIFS(Sensitivities!$E$8:$E$1023,Sensitivities!$D$8:$D$1023,Delta_GIRR!$D$24,Sensitivities!$C$8:$C$1023,Delta_GIRR!G2514)</f>
        <v>0</v>
      </c>
      <c r="E2514" s="19"/>
      <c r="F2514" s="19"/>
      <c r="G2514" s="19" t="str">
        <f>C2514 &amp; ".Delta|GIRR|" &amp; C2155 &amp; "|" &amp; C2475</f>
        <v>FXO302436425.Delta|GIRR|AUD|10 year</v>
      </c>
    </row>
    <row r="2515" spans="3:7" hidden="1" outlineLevel="1" x14ac:dyDescent="0.25">
      <c r="C2515" s="21" t="s">
        <v>44</v>
      </c>
      <c r="D2515" s="19">
        <f>SUMIFS(Sensitivities!$E$8:$E$1023,Sensitivities!$D$8:$D$1023,Delta_GIRR!$D$24,Sensitivities!$C$8:$C$1023,Delta_GIRR!G2515)</f>
        <v>0</v>
      </c>
      <c r="E2515" s="19"/>
      <c r="F2515" s="19"/>
      <c r="G2515" s="19" t="str">
        <f>C2515 &amp; ".Delta|GIRR|" &amp; C2155 &amp; "|" &amp; C2475</f>
        <v>FXO920656386.Delta|GIRR|AUD|10 year</v>
      </c>
    </row>
    <row r="2516" spans="3:7" hidden="1" outlineLevel="1" x14ac:dyDescent="0.25">
      <c r="C2516" s="21" t="s">
        <v>45</v>
      </c>
      <c r="D2516" s="19">
        <f>SUMIFS(Sensitivities!$E$8:$E$1023,Sensitivities!$D$8:$D$1023,Delta_GIRR!$D$24,Sensitivities!$C$8:$C$1023,Delta_GIRR!G2516)</f>
        <v>0</v>
      </c>
      <c r="E2516" s="19"/>
      <c r="F2516" s="19"/>
      <c r="G2516" s="19" t="str">
        <f>C2516 &amp; ".Delta|GIRR|" &amp; C2155 &amp; "|" &amp; C2475</f>
        <v>FXO931276392.Delta|GIRR|AUD|10 year</v>
      </c>
    </row>
    <row r="2517" spans="3:7" hidden="1" outlineLevel="1" x14ac:dyDescent="0.25">
      <c r="C2517" s="21" t="s">
        <v>46</v>
      </c>
      <c r="D2517" s="19">
        <f>SUMIFS(Sensitivities!$E$8:$E$1023,Sensitivities!$D$8:$D$1023,Delta_GIRR!$D$24,Sensitivities!$C$8:$C$1023,Delta_GIRR!G2517)</f>
        <v>0</v>
      </c>
      <c r="E2517" s="19"/>
      <c r="F2517" s="19"/>
      <c r="G2517" s="19" t="str">
        <f>C2517 &amp; ".Delta|GIRR|" &amp; C2155 &amp; "|" &amp; C2475</f>
        <v>PRDC295207601.Delta|GIRR|AUD|10 year</v>
      </c>
    </row>
    <row r="2518" spans="3:7" hidden="1" outlineLevel="1" x14ac:dyDescent="0.25">
      <c r="C2518" s="21" t="s">
        <v>48</v>
      </c>
      <c r="D2518" s="19">
        <f>SUMIFS(Sensitivities!$E$8:$E$1023,Sensitivities!$D$8:$D$1023,Delta_GIRR!$D$24,Sensitivities!$C$8:$C$1023,Delta_GIRR!G2518)</f>
        <v>0</v>
      </c>
      <c r="E2518" s="19"/>
      <c r="F2518" s="19"/>
      <c r="G2518" s="19" t="str">
        <f>C2518 &amp; ".Delta|GIRR|" &amp; C2155 &amp; "|" &amp; C2475</f>
        <v>PRDC172891670.Delta|GIRR|AUD|10 year</v>
      </c>
    </row>
    <row r="2519" spans="3:7" hidden="1" outlineLevel="1" x14ac:dyDescent="0.25">
      <c r="C2519" s="21" t="s">
        <v>49</v>
      </c>
      <c r="D2519" s="19">
        <f>SUMIFS(Sensitivities!$E$8:$E$1023,Sensitivities!$D$8:$D$1023,Delta_GIRR!$D$24,Sensitivities!$C$8:$C$1023,Delta_GIRR!G2519)</f>
        <v>0</v>
      </c>
      <c r="E2519" s="19"/>
      <c r="F2519" s="19"/>
      <c r="G2519" s="19" t="str">
        <f>C2519 &amp; ".Delta|GIRR|" &amp; C2155 &amp; "|" &amp; C2475</f>
        <v>PRDC666969162.Delta|GIRR|AUD|10 year</v>
      </c>
    </row>
    <row r="2520" spans="3:7" hidden="1" outlineLevel="1" x14ac:dyDescent="0.25">
      <c r="C2520" s="21" t="s">
        <v>50</v>
      </c>
      <c r="D2520" s="19">
        <f>SUMIFS(Sensitivities!$E$8:$E$1023,Sensitivities!$D$8:$D$1023,Delta_GIRR!$D$24,Sensitivities!$C$8:$C$1023,Delta_GIRR!G2520)</f>
        <v>0</v>
      </c>
      <c r="E2520" s="19"/>
      <c r="F2520" s="19"/>
      <c r="G2520" s="19" t="str">
        <f>C2520 &amp; ".Delta|GIRR|" &amp; C2155 &amp; "|" &amp; C2475</f>
        <v>PRDC591610726.Delta|GIRR|AUD|10 year</v>
      </c>
    </row>
    <row r="2521" spans="3:7" hidden="1" outlineLevel="1" x14ac:dyDescent="0.25">
      <c r="C2521" s="21" t="s">
        <v>51</v>
      </c>
      <c r="D2521" s="19">
        <f>SUMIFS(Sensitivities!$E$8:$E$1023,Sensitivities!$D$8:$D$1023,Delta_GIRR!$D$24,Sensitivities!$C$8:$C$1023,Delta_GIRR!G2521)</f>
        <v>0</v>
      </c>
      <c r="E2521" s="19"/>
      <c r="F2521" s="19"/>
      <c r="G2521" s="19" t="str">
        <f>C2521 &amp; ".Delta|GIRR|" &amp; C2155 &amp; "|" &amp; C2475</f>
        <v>PRDC213021841.Delta|GIRR|AUD|10 year</v>
      </c>
    </row>
    <row r="2522" spans="3:7" hidden="1" outlineLevel="1" x14ac:dyDescent="0.25">
      <c r="C2522" s="21" t="s">
        <v>52</v>
      </c>
      <c r="D2522" s="19">
        <f>SUMIFS(Sensitivities!$E$8:$E$1023,Sensitivities!$D$8:$D$1023,Delta_GIRR!$D$24,Sensitivities!$C$8:$C$1023,Delta_GIRR!G2522)</f>
        <v>0</v>
      </c>
      <c r="E2522" s="19"/>
      <c r="F2522" s="19"/>
      <c r="G2522" s="19" t="str">
        <f>C2522 &amp; ".Delta|GIRR|" &amp; C2155 &amp; "|" &amp; C2475</f>
        <v>RA211261264.Delta|GIRR|AUD|10 year</v>
      </c>
    </row>
    <row r="2523" spans="3:7" hidden="1" outlineLevel="1" x14ac:dyDescent="0.25">
      <c r="C2523" s="21" t="s">
        <v>54</v>
      </c>
      <c r="D2523" s="19">
        <f>SUMIFS(Sensitivities!$E$8:$E$1023,Sensitivities!$D$8:$D$1023,Delta_GIRR!$D$24,Sensitivities!$C$8:$C$1023,Delta_GIRR!G2523)</f>
        <v>0</v>
      </c>
      <c r="E2523" s="19"/>
      <c r="F2523" s="19"/>
      <c r="G2523" s="19" t="str">
        <f>C2523 &amp; ".Delta|GIRR|" &amp; C2155 &amp; "|" &amp; C2475</f>
        <v>RA511169792.Delta|GIRR|AUD|10 year</v>
      </c>
    </row>
    <row r="2524" spans="3:7" hidden="1" outlineLevel="1" x14ac:dyDescent="0.25">
      <c r="C2524" s="21" t="s">
        <v>1143</v>
      </c>
      <c r="D2524" s="19">
        <f>SUMIFS(Sensitivities!$E$8:$E$1023,Sensitivities!$D$8:$D$1023,Delta_GIRR!$D$24,Sensitivities!$C$8:$C$1023,Delta_GIRR!G2524)</f>
        <v>0</v>
      </c>
      <c r="E2524" s="19"/>
      <c r="F2524" s="19"/>
      <c r="G2524" s="19" t="str">
        <f>C2524 &amp; ".Delta|GIRR|" &amp; C2155 &amp; "|" &amp; C2475</f>
        <v>RA844378540.Delta|GIRR|AUD|10 year</v>
      </c>
    </row>
    <row r="2525" spans="3:7" hidden="1" outlineLevel="1" x14ac:dyDescent="0.25">
      <c r="C2525" s="21" t="s">
        <v>55</v>
      </c>
      <c r="D2525" s="19">
        <f>SUMIFS(Sensitivities!$E$8:$E$1023,Sensitivities!$D$8:$D$1023,Delta_GIRR!$D$24,Sensitivities!$C$8:$C$1023,Delta_GIRR!G2525)</f>
        <v>0</v>
      </c>
      <c r="E2525" s="19"/>
      <c r="F2525" s="19"/>
      <c r="G2525" s="19" t="str">
        <f>C2525 &amp; ".Delta|GIRR|" &amp; C2155 &amp; "|" &amp; C2475</f>
        <v>RA488554347.Delta|GIRR|AUD|10 year</v>
      </c>
    </row>
    <row r="2526" spans="3:7" hidden="1" outlineLevel="1" x14ac:dyDescent="0.25">
      <c r="C2526" s="21" t="s">
        <v>56</v>
      </c>
      <c r="D2526" s="19">
        <f>SUMIFS(Sensitivities!$E$8:$E$1023,Sensitivities!$D$8:$D$1023,Delta_GIRR!$D$24,Sensitivities!$C$8:$C$1023,Delta_GIRR!G2526)</f>
        <v>0</v>
      </c>
      <c r="E2526" s="19"/>
      <c r="F2526" s="19"/>
      <c r="G2526" s="19" t="str">
        <f>C2526 &amp; ".Delta|GIRR|" &amp; C2155 &amp; "|" &amp; C2475</f>
        <v>RA899728209.Delta|GIRR|AUD|10 year</v>
      </c>
    </row>
    <row r="2527" spans="3:7" hidden="1" outlineLevel="1" x14ac:dyDescent="0.25"/>
    <row r="2528" spans="3:7" collapsed="1" x14ac:dyDescent="0.25">
      <c r="C2528" s="19" t="s">
        <v>1134</v>
      </c>
      <c r="D2528" s="105">
        <f>SUM(D2530:D2579)</f>
        <v>7.3123374022543404E-8</v>
      </c>
      <c r="E2528" s="103">
        <f>VLOOKUP(C2528,$G$10:$H$19,2,FALSE)</f>
        <v>7.7781745930520221E-3</v>
      </c>
      <c r="F2528" s="105">
        <f>D2528*E2528</f>
        <v>5.6876636998038739E-10</v>
      </c>
    </row>
    <row r="2529" spans="3:7" hidden="1" outlineLevel="1" x14ac:dyDescent="0.25">
      <c r="C2529" s="3" t="s">
        <v>1138</v>
      </c>
      <c r="D2529" s="105" t="s">
        <v>116</v>
      </c>
      <c r="E2529" s="3" t="s">
        <v>66</v>
      </c>
      <c r="F2529" s="105" t="s">
        <v>68</v>
      </c>
      <c r="G2529" s="3" t="s">
        <v>57</v>
      </c>
    </row>
    <row r="2530" spans="3:7" hidden="1" outlineLevel="1" x14ac:dyDescent="0.25">
      <c r="C2530" s="21" t="s">
        <v>3</v>
      </c>
      <c r="D2530" s="19">
        <f>SUMIFS(Sensitivities!$E$8:$E$1023,Sensitivities!$D$8:$D$1023,Delta_GIRR!$D$24,Sensitivities!$C$8:$C$1023,Delta_GIRR!G2530)</f>
        <v>0</v>
      </c>
      <c r="E2530" s="19"/>
      <c r="F2530" s="19"/>
      <c r="G2530" s="19" t="str">
        <f>C2530 &amp; ".Delta|GIRR|" &amp; C2155 &amp; "|" &amp; C2528</f>
        <v>FRA791220419.Delta|GIRR|AUD|15 year</v>
      </c>
    </row>
    <row r="2531" spans="3:7" hidden="1" outlineLevel="1" x14ac:dyDescent="0.25">
      <c r="C2531" s="21" t="s">
        <v>5</v>
      </c>
      <c r="D2531" s="19">
        <f>SUMIFS(Sensitivities!$E$8:$E$1023,Sensitivities!$D$8:$D$1023,Delta_GIRR!$D$24,Sensitivities!$C$8:$C$1023,Delta_GIRR!G2531)</f>
        <v>0</v>
      </c>
      <c r="E2531" s="19"/>
      <c r="F2531" s="19"/>
      <c r="G2531" s="19" t="str">
        <f>C2531 &amp; ".Delta|GIRR|" &amp; C2155 &amp; "|" &amp; C2528</f>
        <v>FRA983936126.Delta|GIRR|AUD|15 year</v>
      </c>
    </row>
    <row r="2532" spans="3:7" hidden="1" outlineLevel="1" x14ac:dyDescent="0.25">
      <c r="C2532" s="21" t="s">
        <v>6</v>
      </c>
      <c r="D2532" s="19">
        <f>SUMIFS(Sensitivities!$E$8:$E$1023,Sensitivities!$D$8:$D$1023,Delta_GIRR!$D$24,Sensitivities!$C$8:$C$1023,Delta_GIRR!G2532)</f>
        <v>0</v>
      </c>
      <c r="E2532" s="19"/>
      <c r="F2532" s="19"/>
      <c r="G2532" s="19" t="str">
        <f>C2532 &amp; ".Delta|GIRR|" &amp; C2155 &amp; "|" &amp; C2528</f>
        <v>FRA592133890.Delta|GIRR|AUD|15 year</v>
      </c>
    </row>
    <row r="2533" spans="3:7" hidden="1" outlineLevel="1" x14ac:dyDescent="0.25">
      <c r="C2533" s="21" t="s">
        <v>7</v>
      </c>
      <c r="D2533" s="19">
        <f>SUMIFS(Sensitivities!$E$8:$E$1023,Sensitivities!$D$8:$D$1023,Delta_GIRR!$D$24,Sensitivities!$C$8:$C$1023,Delta_GIRR!G2533)</f>
        <v>0</v>
      </c>
      <c r="E2533" s="19"/>
      <c r="F2533" s="19"/>
      <c r="G2533" s="19" t="str">
        <f>C2533 &amp; ".Delta|GIRR|" &amp; C2155 &amp; "|" &amp; C2528</f>
        <v>FRA554616290.Delta|GIRR|AUD|15 year</v>
      </c>
    </row>
    <row r="2534" spans="3:7" hidden="1" outlineLevel="1" x14ac:dyDescent="0.25">
      <c r="C2534" s="21" t="s">
        <v>8</v>
      </c>
      <c r="D2534" s="19">
        <f>SUMIFS(Sensitivities!$E$8:$E$1023,Sensitivities!$D$8:$D$1023,Delta_GIRR!$D$24,Sensitivities!$C$8:$C$1023,Delta_GIRR!G2534)</f>
        <v>0</v>
      </c>
      <c r="E2534" s="19"/>
      <c r="F2534" s="19"/>
      <c r="G2534" s="19" t="str">
        <f>C2534 &amp; ".Delta|GIRR|" &amp; C2155 &amp; "|" &amp; C2528</f>
        <v>FRA822851518.Delta|GIRR|AUD|15 year</v>
      </c>
    </row>
    <row r="2535" spans="3:7" hidden="1" outlineLevel="1" x14ac:dyDescent="0.25">
      <c r="C2535" s="21" t="s">
        <v>1140</v>
      </c>
      <c r="D2535" s="19">
        <f>SUMIFS(Sensitivities!$E$8:$E$1023,Sensitivities!$D$8:$D$1023,Delta_GIRR!$D$24,Sensitivities!$C$8:$C$1023,Delta_GIRR!G2535)</f>
        <v>0</v>
      </c>
      <c r="E2535" s="19"/>
      <c r="F2535" s="19"/>
      <c r="G2535" s="19" t="str">
        <f>C2535 &amp; ".Delta|GIRR|" &amp; C2155 &amp; "|" &amp; C2528</f>
        <v>FRA101797833.Delta|GIRR|AUD|15 year</v>
      </c>
    </row>
    <row r="2536" spans="3:7" hidden="1" outlineLevel="1" x14ac:dyDescent="0.25">
      <c r="C2536" s="21" t="s">
        <v>9</v>
      </c>
      <c r="D2536" s="19">
        <f>SUMIFS(Sensitivities!$E$8:$E$1023,Sensitivities!$D$8:$D$1023,Delta_GIRR!$D$24,Sensitivities!$C$8:$C$1023,Delta_GIRR!G2536)</f>
        <v>0</v>
      </c>
      <c r="E2536" s="19"/>
      <c r="F2536" s="19"/>
      <c r="G2536" s="19" t="str">
        <f>C2536 &amp; ".Delta|GIRR|" &amp; C2155 &amp; "|" &amp; C2528</f>
        <v>IRS190841856.Delta|GIRR|AUD|15 year</v>
      </c>
    </row>
    <row r="2537" spans="3:7" hidden="1" outlineLevel="1" x14ac:dyDescent="0.25">
      <c r="C2537" s="21" t="s">
        <v>11</v>
      </c>
      <c r="D2537" s="19">
        <f>SUMIFS(Sensitivities!$E$8:$E$1023,Sensitivities!$D$8:$D$1023,Delta_GIRR!$D$24,Sensitivities!$C$8:$C$1023,Delta_GIRR!G2537)</f>
        <v>0</v>
      </c>
      <c r="E2537" s="19"/>
      <c r="F2537" s="19"/>
      <c r="G2537" s="19" t="str">
        <f>C2537 &amp; ".Delta|GIRR|" &amp; C2155 &amp; "|" &amp; C2528</f>
        <v>IRS399330126.Delta|GIRR|AUD|15 year</v>
      </c>
    </row>
    <row r="2538" spans="3:7" hidden="1" outlineLevel="1" x14ac:dyDescent="0.25">
      <c r="C2538" s="21" t="s">
        <v>12</v>
      </c>
      <c r="D2538" s="19">
        <f>SUMIFS(Sensitivities!$E$8:$E$1023,Sensitivities!$D$8:$D$1023,Delta_GIRR!$D$24,Sensitivities!$C$8:$C$1023,Delta_GIRR!G2538)</f>
        <v>0</v>
      </c>
      <c r="E2538" s="19"/>
      <c r="F2538" s="19"/>
      <c r="G2538" s="19" t="str">
        <f>C2538 &amp; ".Delta|GIRR|" &amp; C2155 &amp; "|" &amp; C2528</f>
        <v>IRS233250637.Delta|GIRR|AUD|15 year</v>
      </c>
    </row>
    <row r="2539" spans="3:7" hidden="1" outlineLevel="1" x14ac:dyDescent="0.25">
      <c r="C2539" s="21" t="s">
        <v>13</v>
      </c>
      <c r="D2539" s="19">
        <f>SUMIFS(Sensitivities!$E$8:$E$1023,Sensitivities!$D$8:$D$1023,Delta_GIRR!$D$24,Sensitivities!$C$8:$C$1023,Delta_GIRR!G2539)</f>
        <v>0</v>
      </c>
      <c r="E2539" s="19"/>
      <c r="F2539" s="19"/>
      <c r="G2539" s="19" t="str">
        <f>C2539 &amp; ".Delta|GIRR|" &amp; C2155 &amp; "|" &amp; C2528</f>
        <v>CS768096133.Delta|GIRR|AUD|15 year</v>
      </c>
    </row>
    <row r="2540" spans="3:7" hidden="1" outlineLevel="1" x14ac:dyDescent="0.25">
      <c r="C2540" s="21" t="s">
        <v>15</v>
      </c>
      <c r="D2540" s="19">
        <f>SUMIFS(Sensitivities!$E$8:$E$1023,Sensitivities!$D$8:$D$1023,Delta_GIRR!$D$24,Sensitivities!$C$8:$C$1023,Delta_GIRR!G2540)</f>
        <v>0</v>
      </c>
      <c r="E2540" s="19"/>
      <c r="F2540" s="19"/>
      <c r="G2540" s="19" t="str">
        <f>C2540 &amp; ".Delta|GIRR|" &amp; C2155 &amp; "|" &amp; C2528</f>
        <v>CS561670611.Delta|GIRR|AUD|15 year</v>
      </c>
    </row>
    <row r="2541" spans="3:7" hidden="1" outlineLevel="1" x14ac:dyDescent="0.25">
      <c r="C2541" s="21" t="s">
        <v>16</v>
      </c>
      <c r="D2541" s="19">
        <f>SUMIFS(Sensitivities!$E$8:$E$1023,Sensitivities!$D$8:$D$1023,Delta_GIRR!$D$24,Sensitivities!$C$8:$C$1023,Delta_GIRR!G2541)</f>
        <v>8.4764906205236899E-8</v>
      </c>
      <c r="E2541" s="19"/>
      <c r="F2541" s="19"/>
      <c r="G2541" s="19" t="str">
        <f>C2541 &amp; ".Delta|GIRR|" &amp; C2155 &amp; "|" &amp; C2528</f>
        <v>CS931854092.Delta|GIRR|AUD|15 year</v>
      </c>
    </row>
    <row r="2542" spans="3:7" hidden="1" outlineLevel="1" x14ac:dyDescent="0.25">
      <c r="C2542" s="21" t="s">
        <v>17</v>
      </c>
      <c r="D2542" s="19">
        <f>SUMIFS(Sensitivities!$E$8:$E$1023,Sensitivities!$D$8:$D$1023,Delta_GIRR!$D$24,Sensitivities!$C$8:$C$1023,Delta_GIRR!G2542)</f>
        <v>-1.16415321826935E-8</v>
      </c>
      <c r="E2542" s="19"/>
      <c r="F2542" s="19"/>
      <c r="G2542" s="19" t="str">
        <f>C2542 &amp; ".Delta|GIRR|" &amp; C2155 &amp; "|" &amp; C2528</f>
        <v>IRS307262619.Delta|GIRR|AUD|15 year</v>
      </c>
    </row>
    <row r="2543" spans="3:7" hidden="1" outlineLevel="1" x14ac:dyDescent="0.25">
      <c r="C2543" s="21" t="s">
        <v>18</v>
      </c>
      <c r="D2543" s="19">
        <f>SUMIFS(Sensitivities!$E$8:$E$1023,Sensitivities!$D$8:$D$1023,Delta_GIRR!$D$24,Sensitivities!$C$8:$C$1023,Delta_GIRR!G2543)</f>
        <v>0</v>
      </c>
      <c r="E2543" s="19"/>
      <c r="F2543" s="19"/>
      <c r="G2543" s="19" t="str">
        <f>C2543 &amp; ".Delta|GIRR|" &amp; C2155 &amp; "|" &amp; C2528</f>
        <v>IRS686490893.Delta|GIRR|AUD|15 year</v>
      </c>
    </row>
    <row r="2544" spans="3:7" hidden="1" outlineLevel="1" x14ac:dyDescent="0.25">
      <c r="C2544" s="21" t="s">
        <v>19</v>
      </c>
      <c r="D2544" s="19">
        <f>SUMIFS(Sensitivities!$E$8:$E$1023,Sensitivities!$D$8:$D$1023,Delta_GIRR!$D$24,Sensitivities!$C$8:$C$1023,Delta_GIRR!G2544)</f>
        <v>0</v>
      </c>
      <c r="E2544" s="19"/>
      <c r="F2544" s="19"/>
      <c r="G2544" s="19" t="str">
        <f>C2544 &amp; ".Delta|GIRR|" &amp; C2155 &amp; "|" &amp; C2528</f>
        <v>IRS682313805.Delta|GIRR|AUD|15 year</v>
      </c>
    </row>
    <row r="2545" spans="3:7" hidden="1" outlineLevel="1" x14ac:dyDescent="0.25">
      <c r="C2545" s="21" t="s">
        <v>20</v>
      </c>
      <c r="D2545" s="19">
        <f>SUMIFS(Sensitivities!$E$8:$E$1023,Sensitivities!$D$8:$D$1023,Delta_GIRR!$D$24,Sensitivities!$C$8:$C$1023,Delta_GIRR!G2545)</f>
        <v>0</v>
      </c>
      <c r="E2545" s="19"/>
      <c r="F2545" s="19"/>
      <c r="G2545" s="19" t="str">
        <f>C2545 &amp; ".Delta|GIRR|" &amp; C2155 &amp; "|" &amp; C2528</f>
        <v>IRS545554400.Delta|GIRR|AUD|15 year</v>
      </c>
    </row>
    <row r="2546" spans="3:7" hidden="1" outlineLevel="1" x14ac:dyDescent="0.25">
      <c r="C2546" s="21" t="s">
        <v>21</v>
      </c>
      <c r="D2546" s="19">
        <f>SUMIFS(Sensitivities!$E$8:$E$1023,Sensitivities!$D$8:$D$1023,Delta_GIRR!$D$24,Sensitivities!$C$8:$C$1023,Delta_GIRR!G2546)</f>
        <v>0</v>
      </c>
      <c r="E2546" s="19"/>
      <c r="F2546" s="19"/>
      <c r="G2546" s="19" t="str">
        <f>C2546 &amp; ".Delta|GIRR|" &amp; C2155 &amp; "|" &amp; C2528</f>
        <v>CS821810096.Delta|GIRR|AUD|15 year</v>
      </c>
    </row>
    <row r="2547" spans="3:7" hidden="1" outlineLevel="1" x14ac:dyDescent="0.25">
      <c r="C2547" s="21" t="s">
        <v>22</v>
      </c>
      <c r="D2547" s="19">
        <f>SUMIFS(Sensitivities!$E$8:$E$1023,Sensitivities!$D$8:$D$1023,Delta_GIRR!$D$24,Sensitivities!$C$8:$C$1023,Delta_GIRR!G2547)</f>
        <v>0</v>
      </c>
      <c r="E2547" s="19"/>
      <c r="F2547" s="19"/>
      <c r="G2547" s="19" t="str">
        <f>C2547 &amp; ".Delta|GIRR|" &amp; C2155 &amp; "|" &amp; C2528</f>
        <v>CF832287444.Delta|GIRR|AUD|15 year</v>
      </c>
    </row>
    <row r="2548" spans="3:7" hidden="1" outlineLevel="1" x14ac:dyDescent="0.25">
      <c r="C2548" s="21" t="s">
        <v>1141</v>
      </c>
      <c r="D2548" s="19">
        <f>SUMIFS(Sensitivities!$E$8:$E$1023,Sensitivities!$D$8:$D$1023,Delta_GIRR!$D$24,Sensitivities!$C$8:$C$1023,Delta_GIRR!G2548)</f>
        <v>0</v>
      </c>
      <c r="E2548" s="19"/>
      <c r="F2548" s="19"/>
      <c r="G2548" s="19" t="str">
        <f>C2548 &amp; ".Delta|GIRR|" &amp; C2155 &amp; "|" &amp; C2528</f>
        <v>CF505971413.Delta|GIRR|AUD|15 year</v>
      </c>
    </row>
    <row r="2549" spans="3:7" hidden="1" outlineLevel="1" x14ac:dyDescent="0.25">
      <c r="C2549" s="21" t="s">
        <v>24</v>
      </c>
      <c r="D2549" s="19">
        <f>SUMIFS(Sensitivities!$E$8:$E$1023,Sensitivities!$D$8:$D$1023,Delta_GIRR!$D$24,Sensitivities!$C$8:$C$1023,Delta_GIRR!G2549)</f>
        <v>0</v>
      </c>
      <c r="E2549" s="19"/>
      <c r="F2549" s="19"/>
      <c r="G2549" s="19" t="str">
        <f>C2549 &amp; ".Delta|GIRR|" &amp; C2155 &amp; "|" &amp; C2528</f>
        <v>CF670766805.Delta|GIRR|AUD|15 year</v>
      </c>
    </row>
    <row r="2550" spans="3:7" hidden="1" outlineLevel="1" x14ac:dyDescent="0.25">
      <c r="C2550" s="21" t="s">
        <v>25</v>
      </c>
      <c r="D2550" s="19">
        <f>SUMIFS(Sensitivities!$E$8:$E$1023,Sensitivities!$D$8:$D$1023,Delta_GIRR!$D$24,Sensitivities!$C$8:$C$1023,Delta_GIRR!G2550)</f>
        <v>0</v>
      </c>
      <c r="E2550" s="19"/>
      <c r="F2550" s="19"/>
      <c r="G2550" s="19" t="str">
        <f>C2550 &amp; ".Delta|GIRR|" &amp; C2155 &amp; "|" &amp; C2528</f>
        <v>CF558972956.Delta|GIRR|AUD|15 year</v>
      </c>
    </row>
    <row r="2551" spans="3:7" hidden="1" outlineLevel="1" x14ac:dyDescent="0.25">
      <c r="C2551" s="21" t="s">
        <v>26</v>
      </c>
      <c r="D2551" s="19">
        <f>SUMIFS(Sensitivities!$E$8:$E$1023,Sensitivities!$D$8:$D$1023,Delta_GIRR!$D$24,Sensitivities!$C$8:$C$1023,Delta_GIRR!G2551)</f>
        <v>0</v>
      </c>
      <c r="E2551" s="19"/>
      <c r="F2551" s="19"/>
      <c r="G2551" s="19" t="str">
        <f>C2551 &amp; ".Delta|GIRR|" &amp; C2155 &amp; "|" &amp; C2528</f>
        <v>CF994071627.Delta|GIRR|AUD|15 year</v>
      </c>
    </row>
    <row r="2552" spans="3:7" hidden="1" outlineLevel="1" x14ac:dyDescent="0.25">
      <c r="C2552" s="21" t="s">
        <v>27</v>
      </c>
      <c r="D2552" s="19">
        <f>SUMIFS(Sensitivities!$E$8:$E$1023,Sensitivities!$D$8:$D$1023,Delta_GIRR!$D$24,Sensitivities!$C$8:$C$1023,Delta_GIRR!G2552)</f>
        <v>0</v>
      </c>
      <c r="E2552" s="19"/>
      <c r="F2552" s="19"/>
      <c r="G2552" s="19" t="str">
        <f>C2552 &amp; ".Delta|GIRR|" &amp; C2155 &amp; "|" &amp; C2528</f>
        <v>CF546911893.Delta|GIRR|AUD|15 year</v>
      </c>
    </row>
    <row r="2553" spans="3:7" hidden="1" outlineLevel="1" x14ac:dyDescent="0.25">
      <c r="C2553" s="21" t="s">
        <v>28</v>
      </c>
      <c r="D2553" s="19">
        <f>SUMIFS(Sensitivities!$E$8:$E$1023,Sensitivities!$D$8:$D$1023,Delta_GIRR!$D$24,Sensitivities!$C$8:$C$1023,Delta_GIRR!G2553)</f>
        <v>0</v>
      </c>
      <c r="E2553" s="19"/>
      <c r="F2553" s="19"/>
      <c r="G2553" s="19" t="str">
        <f>C2553 &amp; ".Delta|GIRR|" &amp; C2155 &amp; "|" &amp; C2528</f>
        <v>CF798421943.Delta|GIRR|AUD|15 year</v>
      </c>
    </row>
    <row r="2554" spans="3:7" hidden="1" outlineLevel="1" x14ac:dyDescent="0.25">
      <c r="C2554" s="21" t="s">
        <v>29</v>
      </c>
      <c r="D2554" s="19">
        <f>SUMIFS(Sensitivities!$E$8:$E$1023,Sensitivities!$D$8:$D$1023,Delta_GIRR!$D$24,Sensitivities!$C$8:$C$1023,Delta_GIRR!G2554)</f>
        <v>0</v>
      </c>
      <c r="E2554" s="19"/>
      <c r="F2554" s="19"/>
      <c r="G2554" s="19" t="str">
        <f>C2554 &amp; ".Delta|GIRR|" &amp; C2155 &amp; "|" &amp; C2528</f>
        <v>SWN651253389.Delta|GIRR|AUD|15 year</v>
      </c>
    </row>
    <row r="2555" spans="3:7" hidden="1" outlineLevel="1" x14ac:dyDescent="0.25">
      <c r="C2555" s="21" t="s">
        <v>31</v>
      </c>
      <c r="D2555" s="19">
        <f>SUMIFS(Sensitivities!$E$8:$E$1023,Sensitivities!$D$8:$D$1023,Delta_GIRR!$D$24,Sensitivities!$C$8:$C$1023,Delta_GIRR!G2555)</f>
        <v>0</v>
      </c>
      <c r="E2555" s="19"/>
      <c r="F2555" s="19"/>
      <c r="G2555" s="19" t="str">
        <f>C2555 &amp; ".Delta|GIRR|" &amp; C2155 &amp; "|" &amp; C2528</f>
        <v>FXF690057364.Delta|GIRR|AUD|15 year</v>
      </c>
    </row>
    <row r="2556" spans="3:7" hidden="1" outlineLevel="1" x14ac:dyDescent="0.25">
      <c r="C2556" s="21" t="s">
        <v>1142</v>
      </c>
      <c r="D2556" s="19">
        <f>SUMIFS(Sensitivities!$E$8:$E$1023,Sensitivities!$D$8:$D$1023,Delta_GIRR!$D$24,Sensitivities!$C$8:$C$1023,Delta_GIRR!G2556)</f>
        <v>0</v>
      </c>
      <c r="E2556" s="19"/>
      <c r="F2556" s="19"/>
      <c r="G2556" s="19" t="str">
        <f>C2556 &amp; ".Delta|GIRR|" &amp; C2155 &amp; "|" &amp; C2528</f>
        <v>FXF276314354.Delta|GIRR|AUD|15 year</v>
      </c>
    </row>
    <row r="2557" spans="3:7" hidden="1" outlineLevel="1" x14ac:dyDescent="0.25">
      <c r="C2557" s="21" t="s">
        <v>33</v>
      </c>
      <c r="D2557" s="19">
        <f>SUMIFS(Sensitivities!$E$8:$E$1023,Sensitivities!$D$8:$D$1023,Delta_GIRR!$D$24,Sensitivities!$C$8:$C$1023,Delta_GIRR!G2557)</f>
        <v>0</v>
      </c>
      <c r="E2557" s="19"/>
      <c r="F2557" s="19"/>
      <c r="G2557" s="19" t="str">
        <f>C2557 &amp; ".Delta|GIRR|" &amp; C2155 &amp; "|" &amp; C2528</f>
        <v>FXF811380623.Delta|GIRR|AUD|15 year</v>
      </c>
    </row>
    <row r="2558" spans="3:7" hidden="1" outlineLevel="1" x14ac:dyDescent="0.25">
      <c r="C2558" s="21" t="s">
        <v>34</v>
      </c>
      <c r="D2558" s="19">
        <f>SUMIFS(Sensitivities!$E$8:$E$1023,Sensitivities!$D$8:$D$1023,Delta_GIRR!$D$24,Sensitivities!$C$8:$C$1023,Delta_GIRR!G2558)</f>
        <v>0</v>
      </c>
      <c r="E2558" s="19"/>
      <c r="F2558" s="19"/>
      <c r="G2558" s="19" t="str">
        <f>C2558 &amp; ".Delta|GIRR|" &amp; C2155 &amp; "|" &amp; C2528</f>
        <v>FXF313102980.Delta|GIRR|AUD|15 year</v>
      </c>
    </row>
    <row r="2559" spans="3:7" hidden="1" outlineLevel="1" x14ac:dyDescent="0.25">
      <c r="C2559" s="21" t="s">
        <v>35</v>
      </c>
      <c r="D2559" s="19">
        <f>SUMIFS(Sensitivities!$E$8:$E$1023,Sensitivities!$D$8:$D$1023,Delta_GIRR!$D$24,Sensitivities!$C$8:$C$1023,Delta_GIRR!G2559)</f>
        <v>0</v>
      </c>
      <c r="E2559" s="19"/>
      <c r="F2559" s="19"/>
      <c r="G2559" s="19" t="str">
        <f>C2559 &amp; ".Delta|GIRR|" &amp; C2155 &amp; "|" &amp; C2528</f>
        <v>FXF168255439.Delta|GIRR|AUD|15 year</v>
      </c>
    </row>
    <row r="2560" spans="3:7" hidden="1" outlineLevel="1" x14ac:dyDescent="0.25">
      <c r="C2560" s="21" t="s">
        <v>36</v>
      </c>
      <c r="D2560" s="19">
        <f>SUMIFS(Sensitivities!$E$8:$E$1023,Sensitivities!$D$8:$D$1023,Delta_GIRR!$D$24,Sensitivities!$C$8:$C$1023,Delta_GIRR!G2560)</f>
        <v>0</v>
      </c>
      <c r="E2560" s="19"/>
      <c r="F2560" s="19"/>
      <c r="G2560" s="19" t="str">
        <f>C2560 &amp; ".Delta|GIRR|" &amp; C2155 &amp; "|" &amp; C2528</f>
        <v>FXF177155290.Delta|GIRR|AUD|15 year</v>
      </c>
    </row>
    <row r="2561" spans="3:7" hidden="1" outlineLevel="1" x14ac:dyDescent="0.25">
      <c r="C2561" s="21" t="s">
        <v>37</v>
      </c>
      <c r="D2561" s="19">
        <f>SUMIFS(Sensitivities!$E$8:$E$1023,Sensitivities!$D$8:$D$1023,Delta_GIRR!$D$24,Sensitivities!$C$8:$C$1023,Delta_GIRR!G2561)</f>
        <v>0</v>
      </c>
      <c r="E2561" s="19"/>
      <c r="F2561" s="19"/>
      <c r="G2561" s="19" t="str">
        <f>C2561 &amp; ".Delta|GIRR|" &amp; C2155 &amp; "|" &amp; C2528</f>
        <v>FXF598460264.Delta|GIRR|AUD|15 year</v>
      </c>
    </row>
    <row r="2562" spans="3:7" hidden="1" outlineLevel="1" x14ac:dyDescent="0.25">
      <c r="C2562" s="21" t="s">
        <v>38</v>
      </c>
      <c r="D2562" s="19">
        <f>SUMIFS(Sensitivities!$E$8:$E$1023,Sensitivities!$D$8:$D$1023,Delta_GIRR!$D$24,Sensitivities!$C$8:$C$1023,Delta_GIRR!G2562)</f>
        <v>0</v>
      </c>
      <c r="E2562" s="19"/>
      <c r="F2562" s="19"/>
      <c r="G2562" s="19" t="str">
        <f>C2562 &amp; ".Delta|GIRR|" &amp; C2155 &amp; "|" &amp; C2528</f>
        <v>FXO271821100.Delta|GIRR|AUD|15 year</v>
      </c>
    </row>
    <row r="2563" spans="3:7" hidden="1" outlineLevel="1" x14ac:dyDescent="0.25">
      <c r="C2563" s="21" t="s">
        <v>40</v>
      </c>
      <c r="D2563" s="19">
        <f>SUMIFS(Sensitivities!$E$8:$E$1023,Sensitivities!$D$8:$D$1023,Delta_GIRR!$D$24,Sensitivities!$C$8:$C$1023,Delta_GIRR!G2563)</f>
        <v>0</v>
      </c>
      <c r="E2563" s="19"/>
      <c r="F2563" s="19"/>
      <c r="G2563" s="19" t="str">
        <f>C2563 &amp; ".Delta|GIRR|" &amp; C2155 &amp; "|" &amp; C2528</f>
        <v>FXO136170122.Delta|GIRR|AUD|15 year</v>
      </c>
    </row>
    <row r="2564" spans="3:7" hidden="1" outlineLevel="1" x14ac:dyDescent="0.25">
      <c r="C2564" s="21" t="s">
        <v>1139</v>
      </c>
      <c r="D2564" s="19">
        <f>SUMIFS(Sensitivities!$E$8:$E$1023,Sensitivities!$D$8:$D$1023,Delta_GIRR!$D$24,Sensitivities!$C$8:$C$1023,Delta_GIRR!G2564)</f>
        <v>0</v>
      </c>
      <c r="E2564" s="19"/>
      <c r="F2564" s="19"/>
      <c r="G2564" s="19" t="str">
        <f>C2564 &amp; ".Delta|GIRR|" &amp; C2155 &amp; "|" &amp; C2528</f>
        <v>FXO623149061.Delta|GIRR|AUD|15 year</v>
      </c>
    </row>
    <row r="2565" spans="3:7" hidden="1" outlineLevel="1" x14ac:dyDescent="0.25">
      <c r="C2565" s="21" t="s">
        <v>41</v>
      </c>
      <c r="D2565" s="19">
        <f>SUMIFS(Sensitivities!$E$8:$E$1023,Sensitivities!$D$8:$D$1023,Delta_GIRR!$D$24,Sensitivities!$C$8:$C$1023,Delta_GIRR!G2565)</f>
        <v>0</v>
      </c>
      <c r="E2565" s="19"/>
      <c r="F2565" s="19"/>
      <c r="G2565" s="19" t="str">
        <f>C2565 &amp; ".Delta|GIRR|" &amp; C2155 &amp; "|" &amp; C2528</f>
        <v>FXO676548755.Delta|GIRR|AUD|15 year</v>
      </c>
    </row>
    <row r="2566" spans="3:7" hidden="1" outlineLevel="1" x14ac:dyDescent="0.25">
      <c r="C2566" s="21" t="s">
        <v>42</v>
      </c>
      <c r="D2566" s="19">
        <f>SUMIFS(Sensitivities!$E$8:$E$1023,Sensitivities!$D$8:$D$1023,Delta_GIRR!$D$24,Sensitivities!$C$8:$C$1023,Delta_GIRR!G2566)</f>
        <v>0</v>
      </c>
      <c r="E2566" s="19"/>
      <c r="F2566" s="19"/>
      <c r="G2566" s="19" t="str">
        <f>C2566 &amp; ".Delta|GIRR|" &amp; C2155 &amp; "|" &amp; C2528</f>
        <v>FXO403688438.Delta|GIRR|AUD|15 year</v>
      </c>
    </row>
    <row r="2567" spans="3:7" hidden="1" outlineLevel="1" x14ac:dyDescent="0.25">
      <c r="C2567" s="21" t="s">
        <v>43</v>
      </c>
      <c r="D2567" s="19">
        <f>SUMIFS(Sensitivities!$E$8:$E$1023,Sensitivities!$D$8:$D$1023,Delta_GIRR!$D$24,Sensitivities!$C$8:$C$1023,Delta_GIRR!G2567)</f>
        <v>0</v>
      </c>
      <c r="E2567" s="19"/>
      <c r="F2567" s="19"/>
      <c r="G2567" s="19" t="str">
        <f>C2567 &amp; ".Delta|GIRR|" &amp; C2155 &amp; "|" &amp; C2528</f>
        <v>FXO302436425.Delta|GIRR|AUD|15 year</v>
      </c>
    </row>
    <row r="2568" spans="3:7" hidden="1" outlineLevel="1" x14ac:dyDescent="0.25">
      <c r="C2568" s="21" t="s">
        <v>44</v>
      </c>
      <c r="D2568" s="19">
        <f>SUMIFS(Sensitivities!$E$8:$E$1023,Sensitivities!$D$8:$D$1023,Delta_GIRR!$D$24,Sensitivities!$C$8:$C$1023,Delta_GIRR!G2568)</f>
        <v>0</v>
      </c>
      <c r="E2568" s="19"/>
      <c r="F2568" s="19"/>
      <c r="G2568" s="19" t="str">
        <f>C2568 &amp; ".Delta|GIRR|" &amp; C2155 &amp; "|" &amp; C2528</f>
        <v>FXO920656386.Delta|GIRR|AUD|15 year</v>
      </c>
    </row>
    <row r="2569" spans="3:7" hidden="1" outlineLevel="1" x14ac:dyDescent="0.25">
      <c r="C2569" s="21" t="s">
        <v>45</v>
      </c>
      <c r="D2569" s="19">
        <f>SUMIFS(Sensitivities!$E$8:$E$1023,Sensitivities!$D$8:$D$1023,Delta_GIRR!$D$24,Sensitivities!$C$8:$C$1023,Delta_GIRR!G2569)</f>
        <v>0</v>
      </c>
      <c r="E2569" s="19"/>
      <c r="F2569" s="19"/>
      <c r="G2569" s="19" t="str">
        <f>C2569 &amp; ".Delta|GIRR|" &amp; C2155 &amp; "|" &amp; C2528</f>
        <v>FXO931276392.Delta|GIRR|AUD|15 year</v>
      </c>
    </row>
    <row r="2570" spans="3:7" hidden="1" outlineLevel="1" x14ac:dyDescent="0.25">
      <c r="C2570" s="21" t="s">
        <v>46</v>
      </c>
      <c r="D2570" s="19">
        <f>SUMIFS(Sensitivities!$E$8:$E$1023,Sensitivities!$D$8:$D$1023,Delta_GIRR!$D$24,Sensitivities!$C$8:$C$1023,Delta_GIRR!G2570)</f>
        <v>0</v>
      </c>
      <c r="E2570" s="19"/>
      <c r="F2570" s="19"/>
      <c r="G2570" s="19" t="str">
        <f>C2570 &amp; ".Delta|GIRR|" &amp; C2155 &amp; "|" &amp; C2528</f>
        <v>PRDC295207601.Delta|GIRR|AUD|15 year</v>
      </c>
    </row>
    <row r="2571" spans="3:7" hidden="1" outlineLevel="1" x14ac:dyDescent="0.25">
      <c r="C2571" s="21" t="s">
        <v>48</v>
      </c>
      <c r="D2571" s="19">
        <f>SUMIFS(Sensitivities!$E$8:$E$1023,Sensitivities!$D$8:$D$1023,Delta_GIRR!$D$24,Sensitivities!$C$8:$C$1023,Delta_GIRR!G2571)</f>
        <v>0</v>
      </c>
      <c r="E2571" s="19"/>
      <c r="F2571" s="19"/>
      <c r="G2571" s="19" t="str">
        <f>C2571 &amp; ".Delta|GIRR|" &amp; C2155 &amp; "|" &amp; C2528</f>
        <v>PRDC172891670.Delta|GIRR|AUD|15 year</v>
      </c>
    </row>
    <row r="2572" spans="3:7" hidden="1" outlineLevel="1" x14ac:dyDescent="0.25">
      <c r="C2572" s="21" t="s">
        <v>49</v>
      </c>
      <c r="D2572" s="19">
        <f>SUMIFS(Sensitivities!$E$8:$E$1023,Sensitivities!$D$8:$D$1023,Delta_GIRR!$D$24,Sensitivities!$C$8:$C$1023,Delta_GIRR!G2572)</f>
        <v>0</v>
      </c>
      <c r="E2572" s="19"/>
      <c r="F2572" s="19"/>
      <c r="G2572" s="19" t="str">
        <f>C2572 &amp; ".Delta|GIRR|" &amp; C2155 &amp; "|" &amp; C2528</f>
        <v>PRDC666969162.Delta|GIRR|AUD|15 year</v>
      </c>
    </row>
    <row r="2573" spans="3:7" hidden="1" outlineLevel="1" x14ac:dyDescent="0.25">
      <c r="C2573" s="21" t="s">
        <v>50</v>
      </c>
      <c r="D2573" s="19">
        <f>SUMIFS(Sensitivities!$E$8:$E$1023,Sensitivities!$D$8:$D$1023,Delta_GIRR!$D$24,Sensitivities!$C$8:$C$1023,Delta_GIRR!G2573)</f>
        <v>0</v>
      </c>
      <c r="E2573" s="19"/>
      <c r="F2573" s="19"/>
      <c r="G2573" s="19" t="str">
        <f>C2573 &amp; ".Delta|GIRR|" &amp; C2155 &amp; "|" &amp; C2528</f>
        <v>PRDC591610726.Delta|GIRR|AUD|15 year</v>
      </c>
    </row>
    <row r="2574" spans="3:7" hidden="1" outlineLevel="1" x14ac:dyDescent="0.25">
      <c r="C2574" s="21" t="s">
        <v>51</v>
      </c>
      <c r="D2574" s="19">
        <f>SUMIFS(Sensitivities!$E$8:$E$1023,Sensitivities!$D$8:$D$1023,Delta_GIRR!$D$24,Sensitivities!$C$8:$C$1023,Delta_GIRR!G2574)</f>
        <v>0</v>
      </c>
      <c r="E2574" s="19"/>
      <c r="F2574" s="19"/>
      <c r="G2574" s="19" t="str">
        <f>C2574 &amp; ".Delta|GIRR|" &amp; C2155 &amp; "|" &amp; C2528</f>
        <v>PRDC213021841.Delta|GIRR|AUD|15 year</v>
      </c>
    </row>
    <row r="2575" spans="3:7" hidden="1" outlineLevel="1" x14ac:dyDescent="0.25">
      <c r="C2575" s="21" t="s">
        <v>52</v>
      </c>
      <c r="D2575" s="19">
        <f>SUMIFS(Sensitivities!$E$8:$E$1023,Sensitivities!$D$8:$D$1023,Delta_GIRR!$D$24,Sensitivities!$C$8:$C$1023,Delta_GIRR!G2575)</f>
        <v>0</v>
      </c>
      <c r="E2575" s="19"/>
      <c r="F2575" s="19"/>
      <c r="G2575" s="19" t="str">
        <f>C2575 &amp; ".Delta|GIRR|" &amp; C2155 &amp; "|" &amp; C2528</f>
        <v>RA211261264.Delta|GIRR|AUD|15 year</v>
      </c>
    </row>
    <row r="2576" spans="3:7" hidden="1" outlineLevel="1" x14ac:dyDescent="0.25">
      <c r="C2576" s="21" t="s">
        <v>54</v>
      </c>
      <c r="D2576" s="19">
        <f>SUMIFS(Sensitivities!$E$8:$E$1023,Sensitivities!$D$8:$D$1023,Delta_GIRR!$D$24,Sensitivities!$C$8:$C$1023,Delta_GIRR!G2576)</f>
        <v>0</v>
      </c>
      <c r="E2576" s="19"/>
      <c r="F2576" s="19"/>
      <c r="G2576" s="19" t="str">
        <f>C2576 &amp; ".Delta|GIRR|" &amp; C2155 &amp; "|" &amp; C2528</f>
        <v>RA511169792.Delta|GIRR|AUD|15 year</v>
      </c>
    </row>
    <row r="2577" spans="3:7" hidden="1" outlineLevel="1" x14ac:dyDescent="0.25">
      <c r="C2577" s="21" t="s">
        <v>1143</v>
      </c>
      <c r="D2577" s="19">
        <f>SUMIFS(Sensitivities!$E$8:$E$1023,Sensitivities!$D$8:$D$1023,Delta_GIRR!$D$24,Sensitivities!$C$8:$C$1023,Delta_GIRR!G2577)</f>
        <v>0</v>
      </c>
      <c r="E2577" s="19"/>
      <c r="F2577" s="19"/>
      <c r="G2577" s="19" t="str">
        <f>C2577 &amp; ".Delta|GIRR|" &amp; C2155 &amp; "|" &amp; C2528</f>
        <v>RA844378540.Delta|GIRR|AUD|15 year</v>
      </c>
    </row>
    <row r="2578" spans="3:7" hidden="1" outlineLevel="1" x14ac:dyDescent="0.25">
      <c r="C2578" s="21" t="s">
        <v>55</v>
      </c>
      <c r="D2578" s="19">
        <f>SUMIFS(Sensitivities!$E$8:$E$1023,Sensitivities!$D$8:$D$1023,Delta_GIRR!$D$24,Sensitivities!$C$8:$C$1023,Delta_GIRR!G2578)</f>
        <v>0</v>
      </c>
      <c r="E2578" s="19"/>
      <c r="F2578" s="19"/>
      <c r="G2578" s="19" t="str">
        <f>C2578 &amp; ".Delta|GIRR|" &amp; C2155 &amp; "|" &amp; C2528</f>
        <v>RA488554347.Delta|GIRR|AUD|15 year</v>
      </c>
    </row>
    <row r="2579" spans="3:7" hidden="1" outlineLevel="1" x14ac:dyDescent="0.25">
      <c r="C2579" s="21" t="s">
        <v>56</v>
      </c>
      <c r="D2579" s="19">
        <f>SUMIFS(Sensitivities!$E$8:$E$1023,Sensitivities!$D$8:$D$1023,Delta_GIRR!$D$24,Sensitivities!$C$8:$C$1023,Delta_GIRR!G2579)</f>
        <v>0</v>
      </c>
      <c r="E2579" s="19"/>
      <c r="F2579" s="19"/>
      <c r="G2579" s="19" t="str">
        <f>C2579 &amp; ".Delta|GIRR|" &amp; C2155 &amp; "|" &amp; C2528</f>
        <v>RA899728209.Delta|GIRR|AUD|15 year</v>
      </c>
    </row>
    <row r="2580" spans="3:7" hidden="1" outlineLevel="1" x14ac:dyDescent="0.25"/>
    <row r="2581" spans="3:7" collapsed="1" x14ac:dyDescent="0.25">
      <c r="C2581" s="19" t="s">
        <v>1136</v>
      </c>
      <c r="D2581" s="105">
        <f>SUM(D2583:D2632)</f>
        <v>7.3123374022543404E-8</v>
      </c>
      <c r="E2581" s="103">
        <f>VLOOKUP(C2581,$G$10:$H$19,2,FALSE)</f>
        <v>7.7781745930520221E-3</v>
      </c>
      <c r="F2581" s="105">
        <f>D2581*E2581</f>
        <v>5.6876636998038739E-10</v>
      </c>
    </row>
    <row r="2582" spans="3:7" hidden="1" outlineLevel="1" x14ac:dyDescent="0.25">
      <c r="C2582" s="3" t="s">
        <v>1138</v>
      </c>
      <c r="D2582" s="105" t="s">
        <v>116</v>
      </c>
      <c r="E2582" s="3" t="s">
        <v>66</v>
      </c>
      <c r="F2582" s="105" t="s">
        <v>68</v>
      </c>
      <c r="G2582" s="3" t="s">
        <v>57</v>
      </c>
    </row>
    <row r="2583" spans="3:7" hidden="1" outlineLevel="1" x14ac:dyDescent="0.25">
      <c r="C2583" s="21" t="s">
        <v>3</v>
      </c>
      <c r="D2583" s="19">
        <f>SUMIFS(Sensitivities!$E$8:$E$1023,Sensitivities!$D$8:$D$1023,Delta_GIRR!$D$24,Sensitivities!$C$8:$C$1023,Delta_GIRR!G2583)</f>
        <v>0</v>
      </c>
      <c r="E2583" s="19"/>
      <c r="F2583" s="19"/>
      <c r="G2583" s="19" t="str">
        <f>C2583 &amp; ".Delta|GIRR|" &amp; C2155 &amp; "|" &amp; C2581</f>
        <v>FRA791220419.Delta|GIRR|AUD|20 year</v>
      </c>
    </row>
    <row r="2584" spans="3:7" hidden="1" outlineLevel="1" x14ac:dyDescent="0.25">
      <c r="C2584" s="21" t="s">
        <v>5</v>
      </c>
      <c r="D2584" s="19">
        <f>SUMIFS(Sensitivities!$E$8:$E$1023,Sensitivities!$D$8:$D$1023,Delta_GIRR!$D$24,Sensitivities!$C$8:$C$1023,Delta_GIRR!G2584)</f>
        <v>0</v>
      </c>
      <c r="E2584" s="19"/>
      <c r="F2584" s="19"/>
      <c r="G2584" s="19" t="str">
        <f>C2584 &amp; ".Delta|GIRR|" &amp; C2155 &amp; "|" &amp; C2581</f>
        <v>FRA983936126.Delta|GIRR|AUD|20 year</v>
      </c>
    </row>
    <row r="2585" spans="3:7" hidden="1" outlineLevel="1" x14ac:dyDescent="0.25">
      <c r="C2585" s="21" t="s">
        <v>6</v>
      </c>
      <c r="D2585" s="19">
        <f>SUMIFS(Sensitivities!$E$8:$E$1023,Sensitivities!$D$8:$D$1023,Delta_GIRR!$D$24,Sensitivities!$C$8:$C$1023,Delta_GIRR!G2585)</f>
        <v>0</v>
      </c>
      <c r="E2585" s="19"/>
      <c r="F2585" s="19"/>
      <c r="G2585" s="19" t="str">
        <f>C2585 &amp; ".Delta|GIRR|" &amp; C2155 &amp; "|" &amp; C2581</f>
        <v>FRA592133890.Delta|GIRR|AUD|20 year</v>
      </c>
    </row>
    <row r="2586" spans="3:7" hidden="1" outlineLevel="1" x14ac:dyDescent="0.25">
      <c r="C2586" s="21" t="s">
        <v>7</v>
      </c>
      <c r="D2586" s="19">
        <f>SUMIFS(Sensitivities!$E$8:$E$1023,Sensitivities!$D$8:$D$1023,Delta_GIRR!$D$24,Sensitivities!$C$8:$C$1023,Delta_GIRR!G2586)</f>
        <v>0</v>
      </c>
      <c r="E2586" s="19"/>
      <c r="F2586" s="19"/>
      <c r="G2586" s="19" t="str">
        <f>C2586 &amp; ".Delta|GIRR|" &amp; C2155 &amp; "|" &amp; C2581</f>
        <v>FRA554616290.Delta|GIRR|AUD|20 year</v>
      </c>
    </row>
    <row r="2587" spans="3:7" hidden="1" outlineLevel="1" x14ac:dyDescent="0.25">
      <c r="C2587" s="21" t="s">
        <v>8</v>
      </c>
      <c r="D2587" s="19">
        <f>SUMIFS(Sensitivities!$E$8:$E$1023,Sensitivities!$D$8:$D$1023,Delta_GIRR!$D$24,Sensitivities!$C$8:$C$1023,Delta_GIRR!G2587)</f>
        <v>0</v>
      </c>
      <c r="E2587" s="19"/>
      <c r="F2587" s="19"/>
      <c r="G2587" s="19" t="str">
        <f>C2587 &amp; ".Delta|GIRR|" &amp; C2155 &amp; "|" &amp; C2581</f>
        <v>FRA822851518.Delta|GIRR|AUD|20 year</v>
      </c>
    </row>
    <row r="2588" spans="3:7" hidden="1" outlineLevel="1" x14ac:dyDescent="0.25">
      <c r="C2588" s="21" t="s">
        <v>1140</v>
      </c>
      <c r="D2588" s="19">
        <f>SUMIFS(Sensitivities!$E$8:$E$1023,Sensitivities!$D$8:$D$1023,Delta_GIRR!$D$24,Sensitivities!$C$8:$C$1023,Delta_GIRR!G2588)</f>
        <v>0</v>
      </c>
      <c r="E2588" s="19"/>
      <c r="F2588" s="19"/>
      <c r="G2588" s="19" t="str">
        <f>C2588 &amp; ".Delta|GIRR|" &amp; C2155 &amp; "|" &amp; C2581</f>
        <v>FRA101797833.Delta|GIRR|AUD|20 year</v>
      </c>
    </row>
    <row r="2589" spans="3:7" hidden="1" outlineLevel="1" x14ac:dyDescent="0.25">
      <c r="C2589" s="21" t="s">
        <v>9</v>
      </c>
      <c r="D2589" s="19">
        <f>SUMIFS(Sensitivities!$E$8:$E$1023,Sensitivities!$D$8:$D$1023,Delta_GIRR!$D$24,Sensitivities!$C$8:$C$1023,Delta_GIRR!G2589)</f>
        <v>0</v>
      </c>
      <c r="E2589" s="19"/>
      <c r="F2589" s="19"/>
      <c r="G2589" s="19" t="str">
        <f>C2589 &amp; ".Delta|GIRR|" &amp; C2155 &amp; "|" &amp; C2581</f>
        <v>IRS190841856.Delta|GIRR|AUD|20 year</v>
      </c>
    </row>
    <row r="2590" spans="3:7" hidden="1" outlineLevel="1" x14ac:dyDescent="0.25">
      <c r="C2590" s="21" t="s">
        <v>11</v>
      </c>
      <c r="D2590" s="19">
        <f>SUMIFS(Sensitivities!$E$8:$E$1023,Sensitivities!$D$8:$D$1023,Delta_GIRR!$D$24,Sensitivities!$C$8:$C$1023,Delta_GIRR!G2590)</f>
        <v>0</v>
      </c>
      <c r="E2590" s="19"/>
      <c r="F2590" s="19"/>
      <c r="G2590" s="19" t="str">
        <f>C2590 &amp; ".Delta|GIRR|" &amp; C2155 &amp; "|" &amp; C2581</f>
        <v>IRS399330126.Delta|GIRR|AUD|20 year</v>
      </c>
    </row>
    <row r="2591" spans="3:7" hidden="1" outlineLevel="1" x14ac:dyDescent="0.25">
      <c r="C2591" s="21" t="s">
        <v>12</v>
      </c>
      <c r="D2591" s="19">
        <f>SUMIFS(Sensitivities!$E$8:$E$1023,Sensitivities!$D$8:$D$1023,Delta_GIRR!$D$24,Sensitivities!$C$8:$C$1023,Delta_GIRR!G2591)</f>
        <v>0</v>
      </c>
      <c r="E2591" s="19"/>
      <c r="F2591" s="19"/>
      <c r="G2591" s="19" t="str">
        <f>C2591 &amp; ".Delta|GIRR|" &amp; C2155 &amp; "|" &amp; C2581</f>
        <v>IRS233250637.Delta|GIRR|AUD|20 year</v>
      </c>
    </row>
    <row r="2592" spans="3:7" hidden="1" outlineLevel="1" x14ac:dyDescent="0.25">
      <c r="C2592" s="21" t="s">
        <v>13</v>
      </c>
      <c r="D2592" s="19">
        <f>SUMIFS(Sensitivities!$E$8:$E$1023,Sensitivities!$D$8:$D$1023,Delta_GIRR!$D$24,Sensitivities!$C$8:$C$1023,Delta_GIRR!G2592)</f>
        <v>0</v>
      </c>
      <c r="E2592" s="19"/>
      <c r="F2592" s="19"/>
      <c r="G2592" s="19" t="str">
        <f>C2592 &amp; ".Delta|GIRR|" &amp; C2155 &amp; "|" &amp; C2581</f>
        <v>CS768096133.Delta|GIRR|AUD|20 year</v>
      </c>
    </row>
    <row r="2593" spans="3:7" hidden="1" outlineLevel="1" x14ac:dyDescent="0.25">
      <c r="C2593" s="21" t="s">
        <v>15</v>
      </c>
      <c r="D2593" s="19">
        <f>SUMIFS(Sensitivities!$E$8:$E$1023,Sensitivities!$D$8:$D$1023,Delta_GIRR!$D$24,Sensitivities!$C$8:$C$1023,Delta_GIRR!G2593)</f>
        <v>0</v>
      </c>
      <c r="E2593" s="19"/>
      <c r="F2593" s="19"/>
      <c r="G2593" s="19" t="str">
        <f>C2593 &amp; ".Delta|GIRR|" &amp; C2155 &amp; "|" &amp; C2581</f>
        <v>CS561670611.Delta|GIRR|AUD|20 year</v>
      </c>
    </row>
    <row r="2594" spans="3:7" hidden="1" outlineLevel="1" x14ac:dyDescent="0.25">
      <c r="C2594" s="21" t="s">
        <v>16</v>
      </c>
      <c r="D2594" s="19">
        <f>SUMIFS(Sensitivities!$E$8:$E$1023,Sensitivities!$D$8:$D$1023,Delta_GIRR!$D$24,Sensitivities!$C$8:$C$1023,Delta_GIRR!G2594)</f>
        <v>8.4764906205236899E-8</v>
      </c>
      <c r="E2594" s="19"/>
      <c r="F2594" s="19"/>
      <c r="G2594" s="19" t="str">
        <f>C2594 &amp; ".Delta|GIRR|" &amp; C2155 &amp; "|" &amp; C2581</f>
        <v>CS931854092.Delta|GIRR|AUD|20 year</v>
      </c>
    </row>
    <row r="2595" spans="3:7" hidden="1" outlineLevel="1" x14ac:dyDescent="0.25">
      <c r="C2595" s="21" t="s">
        <v>17</v>
      </c>
      <c r="D2595" s="19">
        <f>SUMIFS(Sensitivities!$E$8:$E$1023,Sensitivities!$D$8:$D$1023,Delta_GIRR!$D$24,Sensitivities!$C$8:$C$1023,Delta_GIRR!G2595)</f>
        <v>-1.16415321826935E-8</v>
      </c>
      <c r="E2595" s="19"/>
      <c r="F2595" s="19"/>
      <c r="G2595" s="19" t="str">
        <f>C2595 &amp; ".Delta|GIRR|" &amp; C2155 &amp; "|" &amp; C2581</f>
        <v>IRS307262619.Delta|GIRR|AUD|20 year</v>
      </c>
    </row>
    <row r="2596" spans="3:7" hidden="1" outlineLevel="1" x14ac:dyDescent="0.25">
      <c r="C2596" s="21" t="s">
        <v>18</v>
      </c>
      <c r="D2596" s="19">
        <f>SUMIFS(Sensitivities!$E$8:$E$1023,Sensitivities!$D$8:$D$1023,Delta_GIRR!$D$24,Sensitivities!$C$8:$C$1023,Delta_GIRR!G2596)</f>
        <v>0</v>
      </c>
      <c r="E2596" s="19"/>
      <c r="F2596" s="19"/>
      <c r="G2596" s="19" t="str">
        <f>C2596 &amp; ".Delta|GIRR|" &amp; C2155 &amp; "|" &amp; C2581</f>
        <v>IRS686490893.Delta|GIRR|AUD|20 year</v>
      </c>
    </row>
    <row r="2597" spans="3:7" hidden="1" outlineLevel="1" x14ac:dyDescent="0.25">
      <c r="C2597" s="21" t="s">
        <v>19</v>
      </c>
      <c r="D2597" s="19">
        <f>SUMIFS(Sensitivities!$E$8:$E$1023,Sensitivities!$D$8:$D$1023,Delta_GIRR!$D$24,Sensitivities!$C$8:$C$1023,Delta_GIRR!G2597)</f>
        <v>0</v>
      </c>
      <c r="E2597" s="19"/>
      <c r="F2597" s="19"/>
      <c r="G2597" s="19" t="str">
        <f>C2597 &amp; ".Delta|GIRR|" &amp; C2155 &amp; "|" &amp; C2581</f>
        <v>IRS682313805.Delta|GIRR|AUD|20 year</v>
      </c>
    </row>
    <row r="2598" spans="3:7" hidden="1" outlineLevel="1" x14ac:dyDescent="0.25">
      <c r="C2598" s="21" t="s">
        <v>20</v>
      </c>
      <c r="D2598" s="19">
        <f>SUMIFS(Sensitivities!$E$8:$E$1023,Sensitivities!$D$8:$D$1023,Delta_GIRR!$D$24,Sensitivities!$C$8:$C$1023,Delta_GIRR!G2598)</f>
        <v>0</v>
      </c>
      <c r="E2598" s="19"/>
      <c r="F2598" s="19"/>
      <c r="G2598" s="19" t="str">
        <f>C2598 &amp; ".Delta|GIRR|" &amp; C2155 &amp; "|" &amp; C2581</f>
        <v>IRS545554400.Delta|GIRR|AUD|20 year</v>
      </c>
    </row>
    <row r="2599" spans="3:7" hidden="1" outlineLevel="1" x14ac:dyDescent="0.25">
      <c r="C2599" s="21" t="s">
        <v>21</v>
      </c>
      <c r="D2599" s="19">
        <f>SUMIFS(Sensitivities!$E$8:$E$1023,Sensitivities!$D$8:$D$1023,Delta_GIRR!$D$24,Sensitivities!$C$8:$C$1023,Delta_GIRR!G2599)</f>
        <v>0</v>
      </c>
      <c r="E2599" s="19"/>
      <c r="F2599" s="19"/>
      <c r="G2599" s="19" t="str">
        <f>C2599 &amp; ".Delta|GIRR|" &amp; C2155 &amp; "|" &amp; C2581</f>
        <v>CS821810096.Delta|GIRR|AUD|20 year</v>
      </c>
    </row>
    <row r="2600" spans="3:7" hidden="1" outlineLevel="1" x14ac:dyDescent="0.25">
      <c r="C2600" s="21" t="s">
        <v>22</v>
      </c>
      <c r="D2600" s="19">
        <f>SUMIFS(Sensitivities!$E$8:$E$1023,Sensitivities!$D$8:$D$1023,Delta_GIRR!$D$24,Sensitivities!$C$8:$C$1023,Delta_GIRR!G2600)</f>
        <v>0</v>
      </c>
      <c r="E2600" s="19"/>
      <c r="F2600" s="19"/>
      <c r="G2600" s="19" t="str">
        <f>C2600 &amp; ".Delta|GIRR|" &amp; C2155 &amp; "|" &amp; C2581</f>
        <v>CF832287444.Delta|GIRR|AUD|20 year</v>
      </c>
    </row>
    <row r="2601" spans="3:7" hidden="1" outlineLevel="1" x14ac:dyDescent="0.25">
      <c r="C2601" s="21" t="s">
        <v>1141</v>
      </c>
      <c r="D2601" s="19">
        <f>SUMIFS(Sensitivities!$E$8:$E$1023,Sensitivities!$D$8:$D$1023,Delta_GIRR!$D$24,Sensitivities!$C$8:$C$1023,Delta_GIRR!G2601)</f>
        <v>0</v>
      </c>
      <c r="E2601" s="19"/>
      <c r="F2601" s="19"/>
      <c r="G2601" s="19" t="str">
        <f>C2601 &amp; ".Delta|GIRR|" &amp; C2155 &amp; "|" &amp; C2581</f>
        <v>CF505971413.Delta|GIRR|AUD|20 year</v>
      </c>
    </row>
    <row r="2602" spans="3:7" hidden="1" outlineLevel="1" x14ac:dyDescent="0.25">
      <c r="C2602" s="21" t="s">
        <v>24</v>
      </c>
      <c r="D2602" s="19">
        <f>SUMIFS(Sensitivities!$E$8:$E$1023,Sensitivities!$D$8:$D$1023,Delta_GIRR!$D$24,Sensitivities!$C$8:$C$1023,Delta_GIRR!G2602)</f>
        <v>0</v>
      </c>
      <c r="E2602" s="19"/>
      <c r="F2602" s="19"/>
      <c r="G2602" s="19" t="str">
        <f>C2602 &amp; ".Delta|GIRR|" &amp; C2155 &amp; "|" &amp; C2581</f>
        <v>CF670766805.Delta|GIRR|AUD|20 year</v>
      </c>
    </row>
    <row r="2603" spans="3:7" hidden="1" outlineLevel="1" x14ac:dyDescent="0.25">
      <c r="C2603" s="21" t="s">
        <v>25</v>
      </c>
      <c r="D2603" s="19">
        <f>SUMIFS(Sensitivities!$E$8:$E$1023,Sensitivities!$D$8:$D$1023,Delta_GIRR!$D$24,Sensitivities!$C$8:$C$1023,Delta_GIRR!G2603)</f>
        <v>0</v>
      </c>
      <c r="E2603" s="19"/>
      <c r="F2603" s="19"/>
      <c r="G2603" s="19" t="str">
        <f>C2603 &amp; ".Delta|GIRR|" &amp; C2155 &amp; "|" &amp; C2581</f>
        <v>CF558972956.Delta|GIRR|AUD|20 year</v>
      </c>
    </row>
    <row r="2604" spans="3:7" hidden="1" outlineLevel="1" x14ac:dyDescent="0.25">
      <c r="C2604" s="21" t="s">
        <v>26</v>
      </c>
      <c r="D2604" s="19">
        <f>SUMIFS(Sensitivities!$E$8:$E$1023,Sensitivities!$D$8:$D$1023,Delta_GIRR!$D$24,Sensitivities!$C$8:$C$1023,Delta_GIRR!G2604)</f>
        <v>0</v>
      </c>
      <c r="E2604" s="19"/>
      <c r="F2604" s="19"/>
      <c r="G2604" s="19" t="str">
        <f>C2604 &amp; ".Delta|GIRR|" &amp; C2155 &amp; "|" &amp; C2581</f>
        <v>CF994071627.Delta|GIRR|AUD|20 year</v>
      </c>
    </row>
    <row r="2605" spans="3:7" hidden="1" outlineLevel="1" x14ac:dyDescent="0.25">
      <c r="C2605" s="21" t="s">
        <v>27</v>
      </c>
      <c r="D2605" s="19">
        <f>SUMIFS(Sensitivities!$E$8:$E$1023,Sensitivities!$D$8:$D$1023,Delta_GIRR!$D$24,Sensitivities!$C$8:$C$1023,Delta_GIRR!G2605)</f>
        <v>0</v>
      </c>
      <c r="E2605" s="19"/>
      <c r="F2605" s="19"/>
      <c r="G2605" s="19" t="str">
        <f>C2605 &amp; ".Delta|GIRR|" &amp; C2155 &amp; "|" &amp; C2581</f>
        <v>CF546911893.Delta|GIRR|AUD|20 year</v>
      </c>
    </row>
    <row r="2606" spans="3:7" hidden="1" outlineLevel="1" x14ac:dyDescent="0.25">
      <c r="C2606" s="21" t="s">
        <v>28</v>
      </c>
      <c r="D2606" s="19">
        <f>SUMIFS(Sensitivities!$E$8:$E$1023,Sensitivities!$D$8:$D$1023,Delta_GIRR!$D$24,Sensitivities!$C$8:$C$1023,Delta_GIRR!G2606)</f>
        <v>0</v>
      </c>
      <c r="E2606" s="19"/>
      <c r="F2606" s="19"/>
      <c r="G2606" s="19" t="str">
        <f>C2606 &amp; ".Delta|GIRR|" &amp; C2155 &amp; "|" &amp; C2581</f>
        <v>CF798421943.Delta|GIRR|AUD|20 year</v>
      </c>
    </row>
    <row r="2607" spans="3:7" hidden="1" outlineLevel="1" x14ac:dyDescent="0.25">
      <c r="C2607" s="21" t="s">
        <v>29</v>
      </c>
      <c r="D2607" s="19">
        <f>SUMIFS(Sensitivities!$E$8:$E$1023,Sensitivities!$D$8:$D$1023,Delta_GIRR!$D$24,Sensitivities!$C$8:$C$1023,Delta_GIRR!G2607)</f>
        <v>0</v>
      </c>
      <c r="E2607" s="19"/>
      <c r="F2607" s="19"/>
      <c r="G2607" s="19" t="str">
        <f>C2607 &amp; ".Delta|GIRR|" &amp; C2155 &amp; "|" &amp; C2581</f>
        <v>SWN651253389.Delta|GIRR|AUD|20 year</v>
      </c>
    </row>
    <row r="2608" spans="3:7" hidden="1" outlineLevel="1" x14ac:dyDescent="0.25">
      <c r="C2608" s="21" t="s">
        <v>31</v>
      </c>
      <c r="D2608" s="19">
        <f>SUMIFS(Sensitivities!$E$8:$E$1023,Sensitivities!$D$8:$D$1023,Delta_GIRR!$D$24,Sensitivities!$C$8:$C$1023,Delta_GIRR!G2608)</f>
        <v>0</v>
      </c>
      <c r="E2608" s="19"/>
      <c r="F2608" s="19"/>
      <c r="G2608" s="19" t="str">
        <f>C2608 &amp; ".Delta|GIRR|" &amp; C2155 &amp; "|" &amp; C2581</f>
        <v>FXF690057364.Delta|GIRR|AUD|20 year</v>
      </c>
    </row>
    <row r="2609" spans="3:7" hidden="1" outlineLevel="1" x14ac:dyDescent="0.25">
      <c r="C2609" s="21" t="s">
        <v>1142</v>
      </c>
      <c r="D2609" s="19">
        <f>SUMIFS(Sensitivities!$E$8:$E$1023,Sensitivities!$D$8:$D$1023,Delta_GIRR!$D$24,Sensitivities!$C$8:$C$1023,Delta_GIRR!G2609)</f>
        <v>0</v>
      </c>
      <c r="E2609" s="19"/>
      <c r="F2609" s="19"/>
      <c r="G2609" s="19" t="str">
        <f>C2609 &amp; ".Delta|GIRR|" &amp; C2155 &amp; "|" &amp; C2581</f>
        <v>FXF276314354.Delta|GIRR|AUD|20 year</v>
      </c>
    </row>
    <row r="2610" spans="3:7" hidden="1" outlineLevel="1" x14ac:dyDescent="0.25">
      <c r="C2610" s="21" t="s">
        <v>33</v>
      </c>
      <c r="D2610" s="19">
        <f>SUMIFS(Sensitivities!$E$8:$E$1023,Sensitivities!$D$8:$D$1023,Delta_GIRR!$D$24,Sensitivities!$C$8:$C$1023,Delta_GIRR!G2610)</f>
        <v>0</v>
      </c>
      <c r="E2610" s="19"/>
      <c r="F2610" s="19"/>
      <c r="G2610" s="19" t="str">
        <f>C2610 &amp; ".Delta|GIRR|" &amp; C2155 &amp; "|" &amp; C2581</f>
        <v>FXF811380623.Delta|GIRR|AUD|20 year</v>
      </c>
    </row>
    <row r="2611" spans="3:7" hidden="1" outlineLevel="1" x14ac:dyDescent="0.25">
      <c r="C2611" s="21" t="s">
        <v>34</v>
      </c>
      <c r="D2611" s="19">
        <f>SUMIFS(Sensitivities!$E$8:$E$1023,Sensitivities!$D$8:$D$1023,Delta_GIRR!$D$24,Sensitivities!$C$8:$C$1023,Delta_GIRR!G2611)</f>
        <v>0</v>
      </c>
      <c r="E2611" s="19"/>
      <c r="F2611" s="19"/>
      <c r="G2611" s="19" t="str">
        <f>C2611 &amp; ".Delta|GIRR|" &amp; C2155 &amp; "|" &amp; C2581</f>
        <v>FXF313102980.Delta|GIRR|AUD|20 year</v>
      </c>
    </row>
    <row r="2612" spans="3:7" hidden="1" outlineLevel="1" x14ac:dyDescent="0.25">
      <c r="C2612" s="21" t="s">
        <v>35</v>
      </c>
      <c r="D2612" s="19">
        <f>SUMIFS(Sensitivities!$E$8:$E$1023,Sensitivities!$D$8:$D$1023,Delta_GIRR!$D$24,Sensitivities!$C$8:$C$1023,Delta_GIRR!G2612)</f>
        <v>0</v>
      </c>
      <c r="E2612" s="19"/>
      <c r="F2612" s="19"/>
      <c r="G2612" s="19" t="str">
        <f>C2612 &amp; ".Delta|GIRR|" &amp; C2155 &amp; "|" &amp; C2581</f>
        <v>FXF168255439.Delta|GIRR|AUD|20 year</v>
      </c>
    </row>
    <row r="2613" spans="3:7" hidden="1" outlineLevel="1" x14ac:dyDescent="0.25">
      <c r="C2613" s="21" t="s">
        <v>36</v>
      </c>
      <c r="D2613" s="19">
        <f>SUMIFS(Sensitivities!$E$8:$E$1023,Sensitivities!$D$8:$D$1023,Delta_GIRR!$D$24,Sensitivities!$C$8:$C$1023,Delta_GIRR!G2613)</f>
        <v>0</v>
      </c>
      <c r="E2613" s="19"/>
      <c r="F2613" s="19"/>
      <c r="G2613" s="19" t="str">
        <f>C2613 &amp; ".Delta|GIRR|" &amp; C2155 &amp; "|" &amp; C2581</f>
        <v>FXF177155290.Delta|GIRR|AUD|20 year</v>
      </c>
    </row>
    <row r="2614" spans="3:7" hidden="1" outlineLevel="1" x14ac:dyDescent="0.25">
      <c r="C2614" s="21" t="s">
        <v>37</v>
      </c>
      <c r="D2614" s="19">
        <f>SUMIFS(Sensitivities!$E$8:$E$1023,Sensitivities!$D$8:$D$1023,Delta_GIRR!$D$24,Sensitivities!$C$8:$C$1023,Delta_GIRR!G2614)</f>
        <v>0</v>
      </c>
      <c r="E2614" s="19"/>
      <c r="F2614" s="19"/>
      <c r="G2614" s="19" t="str">
        <f>C2614 &amp; ".Delta|GIRR|" &amp; C2155 &amp; "|" &amp; C2581</f>
        <v>FXF598460264.Delta|GIRR|AUD|20 year</v>
      </c>
    </row>
    <row r="2615" spans="3:7" hidden="1" outlineLevel="1" x14ac:dyDescent="0.25">
      <c r="C2615" s="21" t="s">
        <v>38</v>
      </c>
      <c r="D2615" s="19">
        <f>SUMIFS(Sensitivities!$E$8:$E$1023,Sensitivities!$D$8:$D$1023,Delta_GIRR!$D$24,Sensitivities!$C$8:$C$1023,Delta_GIRR!G2615)</f>
        <v>0</v>
      </c>
      <c r="E2615" s="19"/>
      <c r="F2615" s="19"/>
      <c r="G2615" s="19" t="str">
        <f>C2615 &amp; ".Delta|GIRR|" &amp; C2155 &amp; "|" &amp; C2581</f>
        <v>FXO271821100.Delta|GIRR|AUD|20 year</v>
      </c>
    </row>
    <row r="2616" spans="3:7" hidden="1" outlineLevel="1" x14ac:dyDescent="0.25">
      <c r="C2616" s="21" t="s">
        <v>40</v>
      </c>
      <c r="D2616" s="19">
        <f>SUMIFS(Sensitivities!$E$8:$E$1023,Sensitivities!$D$8:$D$1023,Delta_GIRR!$D$24,Sensitivities!$C$8:$C$1023,Delta_GIRR!G2616)</f>
        <v>0</v>
      </c>
      <c r="E2616" s="19"/>
      <c r="F2616" s="19"/>
      <c r="G2616" s="19" t="str">
        <f>C2616 &amp; ".Delta|GIRR|" &amp; C2155 &amp; "|" &amp; C2581</f>
        <v>FXO136170122.Delta|GIRR|AUD|20 year</v>
      </c>
    </row>
    <row r="2617" spans="3:7" hidden="1" outlineLevel="1" x14ac:dyDescent="0.25">
      <c r="C2617" s="21" t="s">
        <v>1139</v>
      </c>
      <c r="D2617" s="19">
        <f>SUMIFS(Sensitivities!$E$8:$E$1023,Sensitivities!$D$8:$D$1023,Delta_GIRR!$D$24,Sensitivities!$C$8:$C$1023,Delta_GIRR!G2617)</f>
        <v>0</v>
      </c>
      <c r="E2617" s="19"/>
      <c r="F2617" s="19"/>
      <c r="G2617" s="19" t="str">
        <f>C2617 &amp; ".Delta|GIRR|" &amp; C2155 &amp; "|" &amp; C2581</f>
        <v>FXO623149061.Delta|GIRR|AUD|20 year</v>
      </c>
    </row>
    <row r="2618" spans="3:7" hidden="1" outlineLevel="1" x14ac:dyDescent="0.25">
      <c r="C2618" s="21" t="s">
        <v>41</v>
      </c>
      <c r="D2618" s="19">
        <f>SUMIFS(Sensitivities!$E$8:$E$1023,Sensitivities!$D$8:$D$1023,Delta_GIRR!$D$24,Sensitivities!$C$8:$C$1023,Delta_GIRR!G2618)</f>
        <v>0</v>
      </c>
      <c r="E2618" s="19"/>
      <c r="F2618" s="19"/>
      <c r="G2618" s="19" t="str">
        <f>C2618 &amp; ".Delta|GIRR|" &amp; C2155 &amp; "|" &amp; C2581</f>
        <v>FXO676548755.Delta|GIRR|AUD|20 year</v>
      </c>
    </row>
    <row r="2619" spans="3:7" hidden="1" outlineLevel="1" x14ac:dyDescent="0.25">
      <c r="C2619" s="21" t="s">
        <v>42</v>
      </c>
      <c r="D2619" s="19">
        <f>SUMIFS(Sensitivities!$E$8:$E$1023,Sensitivities!$D$8:$D$1023,Delta_GIRR!$D$24,Sensitivities!$C$8:$C$1023,Delta_GIRR!G2619)</f>
        <v>0</v>
      </c>
      <c r="E2619" s="19"/>
      <c r="F2619" s="19"/>
      <c r="G2619" s="19" t="str">
        <f>C2619 &amp; ".Delta|GIRR|" &amp; C2155 &amp; "|" &amp; C2581</f>
        <v>FXO403688438.Delta|GIRR|AUD|20 year</v>
      </c>
    </row>
    <row r="2620" spans="3:7" hidden="1" outlineLevel="1" x14ac:dyDescent="0.25">
      <c r="C2620" s="21" t="s">
        <v>43</v>
      </c>
      <c r="D2620" s="19">
        <f>SUMIFS(Sensitivities!$E$8:$E$1023,Sensitivities!$D$8:$D$1023,Delta_GIRR!$D$24,Sensitivities!$C$8:$C$1023,Delta_GIRR!G2620)</f>
        <v>0</v>
      </c>
      <c r="E2620" s="19"/>
      <c r="F2620" s="19"/>
      <c r="G2620" s="19" t="str">
        <f>C2620 &amp; ".Delta|GIRR|" &amp; C2155 &amp; "|" &amp; C2581</f>
        <v>FXO302436425.Delta|GIRR|AUD|20 year</v>
      </c>
    </row>
    <row r="2621" spans="3:7" hidden="1" outlineLevel="1" x14ac:dyDescent="0.25">
      <c r="C2621" s="21" t="s">
        <v>44</v>
      </c>
      <c r="D2621" s="19">
        <f>SUMIFS(Sensitivities!$E$8:$E$1023,Sensitivities!$D$8:$D$1023,Delta_GIRR!$D$24,Sensitivities!$C$8:$C$1023,Delta_GIRR!G2621)</f>
        <v>0</v>
      </c>
      <c r="E2621" s="19"/>
      <c r="F2621" s="19"/>
      <c r="G2621" s="19" t="str">
        <f>C2621 &amp; ".Delta|GIRR|" &amp; C2155 &amp; "|" &amp; C2581</f>
        <v>FXO920656386.Delta|GIRR|AUD|20 year</v>
      </c>
    </row>
    <row r="2622" spans="3:7" hidden="1" outlineLevel="1" x14ac:dyDescent="0.25">
      <c r="C2622" s="21" t="s">
        <v>45</v>
      </c>
      <c r="D2622" s="19">
        <f>SUMIFS(Sensitivities!$E$8:$E$1023,Sensitivities!$D$8:$D$1023,Delta_GIRR!$D$24,Sensitivities!$C$8:$C$1023,Delta_GIRR!G2622)</f>
        <v>0</v>
      </c>
      <c r="E2622" s="19"/>
      <c r="F2622" s="19"/>
      <c r="G2622" s="19" t="str">
        <f>C2622 &amp; ".Delta|GIRR|" &amp; C2155 &amp; "|" &amp; C2581</f>
        <v>FXO931276392.Delta|GIRR|AUD|20 year</v>
      </c>
    </row>
    <row r="2623" spans="3:7" hidden="1" outlineLevel="1" x14ac:dyDescent="0.25">
      <c r="C2623" s="21" t="s">
        <v>46</v>
      </c>
      <c r="D2623" s="19">
        <f>SUMIFS(Sensitivities!$E$8:$E$1023,Sensitivities!$D$8:$D$1023,Delta_GIRR!$D$24,Sensitivities!$C$8:$C$1023,Delta_GIRR!G2623)</f>
        <v>0</v>
      </c>
      <c r="E2623" s="19"/>
      <c r="F2623" s="19"/>
      <c r="G2623" s="19" t="str">
        <f>C2623 &amp; ".Delta|GIRR|" &amp; C2155 &amp; "|" &amp; C2581</f>
        <v>PRDC295207601.Delta|GIRR|AUD|20 year</v>
      </c>
    </row>
    <row r="2624" spans="3:7" hidden="1" outlineLevel="1" x14ac:dyDescent="0.25">
      <c r="C2624" s="21" t="s">
        <v>48</v>
      </c>
      <c r="D2624" s="19">
        <f>SUMIFS(Sensitivities!$E$8:$E$1023,Sensitivities!$D$8:$D$1023,Delta_GIRR!$D$24,Sensitivities!$C$8:$C$1023,Delta_GIRR!G2624)</f>
        <v>0</v>
      </c>
      <c r="E2624" s="19"/>
      <c r="F2624" s="19"/>
      <c r="G2624" s="19" t="str">
        <f>C2624 &amp; ".Delta|GIRR|" &amp; C2155 &amp; "|" &amp; C2581</f>
        <v>PRDC172891670.Delta|GIRR|AUD|20 year</v>
      </c>
    </row>
    <row r="2625" spans="3:7" hidden="1" outlineLevel="1" x14ac:dyDescent="0.25">
      <c r="C2625" s="21" t="s">
        <v>49</v>
      </c>
      <c r="D2625" s="19">
        <f>SUMIFS(Sensitivities!$E$8:$E$1023,Sensitivities!$D$8:$D$1023,Delta_GIRR!$D$24,Sensitivities!$C$8:$C$1023,Delta_GIRR!G2625)</f>
        <v>0</v>
      </c>
      <c r="E2625" s="19"/>
      <c r="F2625" s="19"/>
      <c r="G2625" s="19" t="str">
        <f>C2625 &amp; ".Delta|GIRR|" &amp; C2155 &amp; "|" &amp; C2581</f>
        <v>PRDC666969162.Delta|GIRR|AUD|20 year</v>
      </c>
    </row>
    <row r="2626" spans="3:7" hidden="1" outlineLevel="1" x14ac:dyDescent="0.25">
      <c r="C2626" s="21" t="s">
        <v>50</v>
      </c>
      <c r="D2626" s="19">
        <f>SUMIFS(Sensitivities!$E$8:$E$1023,Sensitivities!$D$8:$D$1023,Delta_GIRR!$D$24,Sensitivities!$C$8:$C$1023,Delta_GIRR!G2626)</f>
        <v>0</v>
      </c>
      <c r="E2626" s="19"/>
      <c r="F2626" s="19"/>
      <c r="G2626" s="19" t="str">
        <f>C2626 &amp; ".Delta|GIRR|" &amp; C2155 &amp; "|" &amp; C2581</f>
        <v>PRDC591610726.Delta|GIRR|AUD|20 year</v>
      </c>
    </row>
    <row r="2627" spans="3:7" hidden="1" outlineLevel="1" x14ac:dyDescent="0.25">
      <c r="C2627" s="21" t="s">
        <v>51</v>
      </c>
      <c r="D2627" s="19">
        <f>SUMIFS(Sensitivities!$E$8:$E$1023,Sensitivities!$D$8:$D$1023,Delta_GIRR!$D$24,Sensitivities!$C$8:$C$1023,Delta_GIRR!G2627)</f>
        <v>0</v>
      </c>
      <c r="E2627" s="19"/>
      <c r="F2627" s="19"/>
      <c r="G2627" s="19" t="str">
        <f>C2627 &amp; ".Delta|GIRR|" &amp; C2155 &amp; "|" &amp; C2581</f>
        <v>PRDC213021841.Delta|GIRR|AUD|20 year</v>
      </c>
    </row>
    <row r="2628" spans="3:7" hidden="1" outlineLevel="1" x14ac:dyDescent="0.25">
      <c r="C2628" s="21" t="s">
        <v>52</v>
      </c>
      <c r="D2628" s="19">
        <f>SUMIFS(Sensitivities!$E$8:$E$1023,Sensitivities!$D$8:$D$1023,Delta_GIRR!$D$24,Sensitivities!$C$8:$C$1023,Delta_GIRR!G2628)</f>
        <v>0</v>
      </c>
      <c r="E2628" s="19"/>
      <c r="F2628" s="19"/>
      <c r="G2628" s="19" t="str">
        <f>C2628 &amp; ".Delta|GIRR|" &amp; C2155 &amp; "|" &amp; C2581</f>
        <v>RA211261264.Delta|GIRR|AUD|20 year</v>
      </c>
    </row>
    <row r="2629" spans="3:7" hidden="1" outlineLevel="1" x14ac:dyDescent="0.25">
      <c r="C2629" s="21" t="s">
        <v>54</v>
      </c>
      <c r="D2629" s="19">
        <f>SUMIFS(Sensitivities!$E$8:$E$1023,Sensitivities!$D$8:$D$1023,Delta_GIRR!$D$24,Sensitivities!$C$8:$C$1023,Delta_GIRR!G2629)</f>
        <v>0</v>
      </c>
      <c r="E2629" s="19"/>
      <c r="F2629" s="19"/>
      <c r="G2629" s="19" t="str">
        <f>C2629 &amp; ".Delta|GIRR|" &amp; C2155 &amp; "|" &amp; C2581</f>
        <v>RA511169792.Delta|GIRR|AUD|20 year</v>
      </c>
    </row>
    <row r="2630" spans="3:7" hidden="1" outlineLevel="1" x14ac:dyDescent="0.25">
      <c r="C2630" s="21" t="s">
        <v>1143</v>
      </c>
      <c r="D2630" s="19">
        <f>SUMIFS(Sensitivities!$E$8:$E$1023,Sensitivities!$D$8:$D$1023,Delta_GIRR!$D$24,Sensitivities!$C$8:$C$1023,Delta_GIRR!G2630)</f>
        <v>0</v>
      </c>
      <c r="E2630" s="19"/>
      <c r="F2630" s="19"/>
      <c r="G2630" s="19" t="str">
        <f>C2630 &amp; ".Delta|GIRR|" &amp; C2155 &amp; "|" &amp; C2581</f>
        <v>RA844378540.Delta|GIRR|AUD|20 year</v>
      </c>
    </row>
    <row r="2631" spans="3:7" hidden="1" outlineLevel="1" x14ac:dyDescent="0.25">
      <c r="C2631" s="21" t="s">
        <v>55</v>
      </c>
      <c r="D2631" s="19">
        <f>SUMIFS(Sensitivities!$E$8:$E$1023,Sensitivities!$D$8:$D$1023,Delta_GIRR!$D$24,Sensitivities!$C$8:$C$1023,Delta_GIRR!G2631)</f>
        <v>0</v>
      </c>
      <c r="E2631" s="19"/>
      <c r="F2631" s="19"/>
      <c r="G2631" s="19" t="str">
        <f>C2631 &amp; ".Delta|GIRR|" &amp; C2155 &amp; "|" &amp; C2581</f>
        <v>RA488554347.Delta|GIRR|AUD|20 year</v>
      </c>
    </row>
    <row r="2632" spans="3:7" hidden="1" outlineLevel="1" x14ac:dyDescent="0.25">
      <c r="C2632" s="21" t="s">
        <v>56</v>
      </c>
      <c r="D2632" s="19">
        <f>SUMIFS(Sensitivities!$E$8:$E$1023,Sensitivities!$D$8:$D$1023,Delta_GIRR!$D$24,Sensitivities!$C$8:$C$1023,Delta_GIRR!G2632)</f>
        <v>0</v>
      </c>
      <c r="E2632" s="19"/>
      <c r="F2632" s="19"/>
      <c r="G2632" s="19" t="str">
        <f>C2632 &amp; ".Delta|GIRR|" &amp; C2155 &amp; "|" &amp; C2581</f>
        <v>RA899728209.Delta|GIRR|AUD|20 year</v>
      </c>
    </row>
    <row r="2633" spans="3:7" hidden="1" outlineLevel="1" x14ac:dyDescent="0.25"/>
    <row r="2634" spans="3:7" collapsed="1" x14ac:dyDescent="0.25">
      <c r="C2634" s="19" t="s">
        <v>1137</v>
      </c>
      <c r="D2634" s="105">
        <f>SUM(D2636:D2685)</f>
        <v>7.3123374022543404E-8</v>
      </c>
      <c r="E2634" s="103">
        <f>VLOOKUP(C2634,$G$10:$H$19,2,FALSE)</f>
        <v>7.7781745930520221E-3</v>
      </c>
      <c r="F2634" s="105">
        <f>D2634*E2634</f>
        <v>5.6876636998038739E-10</v>
      </c>
    </row>
    <row r="2635" spans="3:7" hidden="1" outlineLevel="1" x14ac:dyDescent="0.25">
      <c r="C2635" s="3" t="s">
        <v>1138</v>
      </c>
      <c r="D2635" s="105" t="s">
        <v>116</v>
      </c>
      <c r="E2635" s="3" t="s">
        <v>66</v>
      </c>
      <c r="F2635" s="105" t="s">
        <v>68</v>
      </c>
      <c r="G2635" s="3" t="s">
        <v>57</v>
      </c>
    </row>
    <row r="2636" spans="3:7" hidden="1" outlineLevel="1" x14ac:dyDescent="0.25">
      <c r="C2636" s="21" t="s">
        <v>3</v>
      </c>
      <c r="D2636" s="19">
        <f>SUMIFS(Sensitivities!$E$8:$E$1023,Sensitivities!$D$8:$D$1023,Delta_GIRR!$D$24,Sensitivities!$C$8:$C$1023,Delta_GIRR!G2636)</f>
        <v>0</v>
      </c>
      <c r="E2636" s="19"/>
      <c r="F2636" s="19"/>
      <c r="G2636" s="19" t="str">
        <f>C2636 &amp; ".Delta|GIRR|" &amp; C2155 &amp; "|" &amp; C2634</f>
        <v>FRA791220419.Delta|GIRR|AUD|30 year</v>
      </c>
    </row>
    <row r="2637" spans="3:7" hidden="1" outlineLevel="1" x14ac:dyDescent="0.25">
      <c r="C2637" s="21" t="s">
        <v>5</v>
      </c>
      <c r="D2637" s="19">
        <f>SUMIFS(Sensitivities!$E$8:$E$1023,Sensitivities!$D$8:$D$1023,Delta_GIRR!$D$24,Sensitivities!$C$8:$C$1023,Delta_GIRR!G2637)</f>
        <v>0</v>
      </c>
      <c r="E2637" s="19"/>
      <c r="F2637" s="19"/>
      <c r="G2637" s="19" t="str">
        <f>C2637 &amp; ".Delta|GIRR|" &amp; C2155 &amp; "|" &amp; C2634</f>
        <v>FRA983936126.Delta|GIRR|AUD|30 year</v>
      </c>
    </row>
    <row r="2638" spans="3:7" hidden="1" outlineLevel="1" x14ac:dyDescent="0.25">
      <c r="C2638" s="21" t="s">
        <v>6</v>
      </c>
      <c r="D2638" s="19">
        <f>SUMIFS(Sensitivities!$E$8:$E$1023,Sensitivities!$D$8:$D$1023,Delta_GIRR!$D$24,Sensitivities!$C$8:$C$1023,Delta_GIRR!G2638)</f>
        <v>0</v>
      </c>
      <c r="E2638" s="19"/>
      <c r="F2638" s="19"/>
      <c r="G2638" s="19" t="str">
        <f>C2638 &amp; ".Delta|GIRR|" &amp; C2155 &amp; "|" &amp; C2634</f>
        <v>FRA592133890.Delta|GIRR|AUD|30 year</v>
      </c>
    </row>
    <row r="2639" spans="3:7" hidden="1" outlineLevel="1" x14ac:dyDescent="0.25">
      <c r="C2639" s="21" t="s">
        <v>7</v>
      </c>
      <c r="D2639" s="19">
        <f>SUMIFS(Sensitivities!$E$8:$E$1023,Sensitivities!$D$8:$D$1023,Delta_GIRR!$D$24,Sensitivities!$C$8:$C$1023,Delta_GIRR!G2639)</f>
        <v>0</v>
      </c>
      <c r="E2639" s="19"/>
      <c r="F2639" s="19"/>
      <c r="G2639" s="19" t="str">
        <f>C2639 &amp; ".Delta|GIRR|" &amp; C2155 &amp; "|" &amp; C2634</f>
        <v>FRA554616290.Delta|GIRR|AUD|30 year</v>
      </c>
    </row>
    <row r="2640" spans="3:7" hidden="1" outlineLevel="1" x14ac:dyDescent="0.25">
      <c r="C2640" s="21" t="s">
        <v>8</v>
      </c>
      <c r="D2640" s="19">
        <f>SUMIFS(Sensitivities!$E$8:$E$1023,Sensitivities!$D$8:$D$1023,Delta_GIRR!$D$24,Sensitivities!$C$8:$C$1023,Delta_GIRR!G2640)</f>
        <v>0</v>
      </c>
      <c r="E2640" s="19"/>
      <c r="F2640" s="19"/>
      <c r="G2640" s="19" t="str">
        <f>C2640 &amp; ".Delta|GIRR|" &amp; C2155 &amp; "|" &amp; C2634</f>
        <v>FRA822851518.Delta|GIRR|AUD|30 year</v>
      </c>
    </row>
    <row r="2641" spans="3:7" hidden="1" outlineLevel="1" x14ac:dyDescent="0.25">
      <c r="C2641" s="21" t="s">
        <v>1140</v>
      </c>
      <c r="D2641" s="19">
        <f>SUMIFS(Sensitivities!$E$8:$E$1023,Sensitivities!$D$8:$D$1023,Delta_GIRR!$D$24,Sensitivities!$C$8:$C$1023,Delta_GIRR!G2641)</f>
        <v>0</v>
      </c>
      <c r="E2641" s="19"/>
      <c r="F2641" s="19"/>
      <c r="G2641" s="19" t="str">
        <f>C2641 &amp; ".Delta|GIRR|" &amp; C2155 &amp; "|" &amp; C2634</f>
        <v>FRA101797833.Delta|GIRR|AUD|30 year</v>
      </c>
    </row>
    <row r="2642" spans="3:7" hidden="1" outlineLevel="1" x14ac:dyDescent="0.25">
      <c r="C2642" s="21" t="s">
        <v>9</v>
      </c>
      <c r="D2642" s="19">
        <f>SUMIFS(Sensitivities!$E$8:$E$1023,Sensitivities!$D$8:$D$1023,Delta_GIRR!$D$24,Sensitivities!$C$8:$C$1023,Delta_GIRR!G2642)</f>
        <v>0</v>
      </c>
      <c r="E2642" s="19"/>
      <c r="F2642" s="19"/>
      <c r="G2642" s="19" t="str">
        <f>C2642 &amp; ".Delta|GIRR|" &amp; C2155 &amp; "|" &amp; C2634</f>
        <v>IRS190841856.Delta|GIRR|AUD|30 year</v>
      </c>
    </row>
    <row r="2643" spans="3:7" hidden="1" outlineLevel="1" x14ac:dyDescent="0.25">
      <c r="C2643" s="21" t="s">
        <v>11</v>
      </c>
      <c r="D2643" s="19">
        <f>SUMIFS(Sensitivities!$E$8:$E$1023,Sensitivities!$D$8:$D$1023,Delta_GIRR!$D$24,Sensitivities!$C$8:$C$1023,Delta_GIRR!G2643)</f>
        <v>0</v>
      </c>
      <c r="E2643" s="19"/>
      <c r="F2643" s="19"/>
      <c r="G2643" s="19" t="str">
        <f>C2643 &amp; ".Delta|GIRR|" &amp; C2155 &amp; "|" &amp; C2634</f>
        <v>IRS399330126.Delta|GIRR|AUD|30 year</v>
      </c>
    </row>
    <row r="2644" spans="3:7" hidden="1" outlineLevel="1" x14ac:dyDescent="0.25">
      <c r="C2644" s="21" t="s">
        <v>12</v>
      </c>
      <c r="D2644" s="19">
        <f>SUMIFS(Sensitivities!$E$8:$E$1023,Sensitivities!$D$8:$D$1023,Delta_GIRR!$D$24,Sensitivities!$C$8:$C$1023,Delta_GIRR!G2644)</f>
        <v>0</v>
      </c>
      <c r="E2644" s="19"/>
      <c r="F2644" s="19"/>
      <c r="G2644" s="19" t="str">
        <f>C2644 &amp; ".Delta|GIRR|" &amp; C2155 &amp; "|" &amp; C2634</f>
        <v>IRS233250637.Delta|GIRR|AUD|30 year</v>
      </c>
    </row>
    <row r="2645" spans="3:7" hidden="1" outlineLevel="1" x14ac:dyDescent="0.25">
      <c r="C2645" s="21" t="s">
        <v>13</v>
      </c>
      <c r="D2645" s="19">
        <f>SUMIFS(Sensitivities!$E$8:$E$1023,Sensitivities!$D$8:$D$1023,Delta_GIRR!$D$24,Sensitivities!$C$8:$C$1023,Delta_GIRR!G2645)</f>
        <v>0</v>
      </c>
      <c r="E2645" s="19"/>
      <c r="F2645" s="19"/>
      <c r="G2645" s="19" t="str">
        <f>C2645 &amp; ".Delta|GIRR|" &amp; C2155 &amp; "|" &amp; C2634</f>
        <v>CS768096133.Delta|GIRR|AUD|30 year</v>
      </c>
    </row>
    <row r="2646" spans="3:7" hidden="1" outlineLevel="1" x14ac:dyDescent="0.25">
      <c r="C2646" s="21" t="s">
        <v>15</v>
      </c>
      <c r="D2646" s="19">
        <f>SUMIFS(Sensitivities!$E$8:$E$1023,Sensitivities!$D$8:$D$1023,Delta_GIRR!$D$24,Sensitivities!$C$8:$C$1023,Delta_GIRR!G2646)</f>
        <v>0</v>
      </c>
      <c r="E2646" s="19"/>
      <c r="F2646" s="19"/>
      <c r="G2646" s="19" t="str">
        <f>C2646 &amp; ".Delta|GIRR|" &amp; C2155 &amp; "|" &amp; C2634</f>
        <v>CS561670611.Delta|GIRR|AUD|30 year</v>
      </c>
    </row>
    <row r="2647" spans="3:7" hidden="1" outlineLevel="1" x14ac:dyDescent="0.25">
      <c r="C2647" s="21" t="s">
        <v>16</v>
      </c>
      <c r="D2647" s="19">
        <f>SUMIFS(Sensitivities!$E$8:$E$1023,Sensitivities!$D$8:$D$1023,Delta_GIRR!$D$24,Sensitivities!$C$8:$C$1023,Delta_GIRR!G2647)</f>
        <v>8.4764906205236899E-8</v>
      </c>
      <c r="E2647" s="19"/>
      <c r="F2647" s="19"/>
      <c r="G2647" s="19" t="str">
        <f>C2647 &amp; ".Delta|GIRR|" &amp; C2155 &amp; "|" &amp; C2634</f>
        <v>CS931854092.Delta|GIRR|AUD|30 year</v>
      </c>
    </row>
    <row r="2648" spans="3:7" hidden="1" outlineLevel="1" x14ac:dyDescent="0.25">
      <c r="C2648" s="21" t="s">
        <v>17</v>
      </c>
      <c r="D2648" s="19">
        <f>SUMIFS(Sensitivities!$E$8:$E$1023,Sensitivities!$D$8:$D$1023,Delta_GIRR!$D$24,Sensitivities!$C$8:$C$1023,Delta_GIRR!G2648)</f>
        <v>-1.16415321826935E-8</v>
      </c>
      <c r="E2648" s="19"/>
      <c r="F2648" s="19"/>
      <c r="G2648" s="19" t="str">
        <f>C2648 &amp; ".Delta|GIRR|" &amp; C2155 &amp; "|" &amp; C2634</f>
        <v>IRS307262619.Delta|GIRR|AUD|30 year</v>
      </c>
    </row>
    <row r="2649" spans="3:7" hidden="1" outlineLevel="1" x14ac:dyDescent="0.25">
      <c r="C2649" s="21" t="s">
        <v>18</v>
      </c>
      <c r="D2649" s="19">
        <f>SUMIFS(Sensitivities!$E$8:$E$1023,Sensitivities!$D$8:$D$1023,Delta_GIRR!$D$24,Sensitivities!$C$8:$C$1023,Delta_GIRR!G2649)</f>
        <v>0</v>
      </c>
      <c r="E2649" s="19"/>
      <c r="F2649" s="19"/>
      <c r="G2649" s="19" t="str">
        <f>C2649 &amp; ".Delta|GIRR|" &amp; C2155 &amp; "|" &amp; C2634</f>
        <v>IRS686490893.Delta|GIRR|AUD|30 year</v>
      </c>
    </row>
    <row r="2650" spans="3:7" hidden="1" outlineLevel="1" x14ac:dyDescent="0.25">
      <c r="C2650" s="21" t="s">
        <v>19</v>
      </c>
      <c r="D2650" s="19">
        <f>SUMIFS(Sensitivities!$E$8:$E$1023,Sensitivities!$D$8:$D$1023,Delta_GIRR!$D$24,Sensitivities!$C$8:$C$1023,Delta_GIRR!G2650)</f>
        <v>0</v>
      </c>
      <c r="E2650" s="19"/>
      <c r="F2650" s="19"/>
      <c r="G2650" s="19" t="str">
        <f>C2650 &amp; ".Delta|GIRR|" &amp; C2155 &amp; "|" &amp; C2634</f>
        <v>IRS682313805.Delta|GIRR|AUD|30 year</v>
      </c>
    </row>
    <row r="2651" spans="3:7" hidden="1" outlineLevel="1" x14ac:dyDescent="0.25">
      <c r="C2651" s="21" t="s">
        <v>20</v>
      </c>
      <c r="D2651" s="19">
        <f>SUMIFS(Sensitivities!$E$8:$E$1023,Sensitivities!$D$8:$D$1023,Delta_GIRR!$D$24,Sensitivities!$C$8:$C$1023,Delta_GIRR!G2651)</f>
        <v>0</v>
      </c>
      <c r="E2651" s="19"/>
      <c r="F2651" s="19"/>
      <c r="G2651" s="19" t="str">
        <f>C2651 &amp; ".Delta|GIRR|" &amp; C2155 &amp; "|" &amp; C2634</f>
        <v>IRS545554400.Delta|GIRR|AUD|30 year</v>
      </c>
    </row>
    <row r="2652" spans="3:7" hidden="1" outlineLevel="1" x14ac:dyDescent="0.25">
      <c r="C2652" s="21" t="s">
        <v>21</v>
      </c>
      <c r="D2652" s="19">
        <f>SUMIFS(Sensitivities!$E$8:$E$1023,Sensitivities!$D$8:$D$1023,Delta_GIRR!$D$24,Sensitivities!$C$8:$C$1023,Delta_GIRR!G2652)</f>
        <v>0</v>
      </c>
      <c r="E2652" s="19"/>
      <c r="F2652" s="19"/>
      <c r="G2652" s="19" t="str">
        <f>C2652 &amp; ".Delta|GIRR|" &amp; C2155 &amp; "|" &amp; C2634</f>
        <v>CS821810096.Delta|GIRR|AUD|30 year</v>
      </c>
    </row>
    <row r="2653" spans="3:7" hidden="1" outlineLevel="1" x14ac:dyDescent="0.25">
      <c r="C2653" s="21" t="s">
        <v>22</v>
      </c>
      <c r="D2653" s="19">
        <f>SUMIFS(Sensitivities!$E$8:$E$1023,Sensitivities!$D$8:$D$1023,Delta_GIRR!$D$24,Sensitivities!$C$8:$C$1023,Delta_GIRR!G2653)</f>
        <v>0</v>
      </c>
      <c r="E2653" s="19"/>
      <c r="F2653" s="19"/>
      <c r="G2653" s="19" t="str">
        <f>C2653 &amp; ".Delta|GIRR|" &amp; C2155 &amp; "|" &amp; C2634</f>
        <v>CF832287444.Delta|GIRR|AUD|30 year</v>
      </c>
    </row>
    <row r="2654" spans="3:7" hidden="1" outlineLevel="1" x14ac:dyDescent="0.25">
      <c r="C2654" s="21" t="s">
        <v>1141</v>
      </c>
      <c r="D2654" s="19">
        <f>SUMIFS(Sensitivities!$E$8:$E$1023,Sensitivities!$D$8:$D$1023,Delta_GIRR!$D$24,Sensitivities!$C$8:$C$1023,Delta_GIRR!G2654)</f>
        <v>0</v>
      </c>
      <c r="E2654" s="19"/>
      <c r="F2654" s="19"/>
      <c r="G2654" s="19" t="str">
        <f>C2654 &amp; ".Delta|GIRR|" &amp; C2155 &amp; "|" &amp; C2634</f>
        <v>CF505971413.Delta|GIRR|AUD|30 year</v>
      </c>
    </row>
    <row r="2655" spans="3:7" hidden="1" outlineLevel="1" x14ac:dyDescent="0.25">
      <c r="C2655" s="21" t="s">
        <v>24</v>
      </c>
      <c r="D2655" s="19">
        <f>SUMIFS(Sensitivities!$E$8:$E$1023,Sensitivities!$D$8:$D$1023,Delta_GIRR!$D$24,Sensitivities!$C$8:$C$1023,Delta_GIRR!G2655)</f>
        <v>0</v>
      </c>
      <c r="E2655" s="19"/>
      <c r="F2655" s="19"/>
      <c r="G2655" s="19" t="str">
        <f>C2655 &amp; ".Delta|GIRR|" &amp; C2155 &amp; "|" &amp; C2634</f>
        <v>CF670766805.Delta|GIRR|AUD|30 year</v>
      </c>
    </row>
    <row r="2656" spans="3:7" hidden="1" outlineLevel="1" x14ac:dyDescent="0.25">
      <c r="C2656" s="21" t="s">
        <v>25</v>
      </c>
      <c r="D2656" s="19">
        <f>SUMIFS(Sensitivities!$E$8:$E$1023,Sensitivities!$D$8:$D$1023,Delta_GIRR!$D$24,Sensitivities!$C$8:$C$1023,Delta_GIRR!G2656)</f>
        <v>0</v>
      </c>
      <c r="E2656" s="19"/>
      <c r="F2656" s="19"/>
      <c r="G2656" s="19" t="str">
        <f>C2656 &amp; ".Delta|GIRR|" &amp; C2155 &amp; "|" &amp; C2634</f>
        <v>CF558972956.Delta|GIRR|AUD|30 year</v>
      </c>
    </row>
    <row r="2657" spans="3:7" hidden="1" outlineLevel="1" x14ac:dyDescent="0.25">
      <c r="C2657" s="21" t="s">
        <v>26</v>
      </c>
      <c r="D2657" s="19">
        <f>SUMIFS(Sensitivities!$E$8:$E$1023,Sensitivities!$D$8:$D$1023,Delta_GIRR!$D$24,Sensitivities!$C$8:$C$1023,Delta_GIRR!G2657)</f>
        <v>0</v>
      </c>
      <c r="E2657" s="19"/>
      <c r="F2657" s="19"/>
      <c r="G2657" s="19" t="str">
        <f>C2657 &amp; ".Delta|GIRR|" &amp; C2155 &amp; "|" &amp; C2634</f>
        <v>CF994071627.Delta|GIRR|AUD|30 year</v>
      </c>
    </row>
    <row r="2658" spans="3:7" hidden="1" outlineLevel="1" x14ac:dyDescent="0.25">
      <c r="C2658" s="21" t="s">
        <v>27</v>
      </c>
      <c r="D2658" s="19">
        <f>SUMIFS(Sensitivities!$E$8:$E$1023,Sensitivities!$D$8:$D$1023,Delta_GIRR!$D$24,Sensitivities!$C$8:$C$1023,Delta_GIRR!G2658)</f>
        <v>0</v>
      </c>
      <c r="E2658" s="19"/>
      <c r="F2658" s="19"/>
      <c r="G2658" s="19" t="str">
        <f>C2658 &amp; ".Delta|GIRR|" &amp; C2155 &amp; "|" &amp; C2634</f>
        <v>CF546911893.Delta|GIRR|AUD|30 year</v>
      </c>
    </row>
    <row r="2659" spans="3:7" hidden="1" outlineLevel="1" x14ac:dyDescent="0.25">
      <c r="C2659" s="21" t="s">
        <v>28</v>
      </c>
      <c r="D2659" s="19">
        <f>SUMIFS(Sensitivities!$E$8:$E$1023,Sensitivities!$D$8:$D$1023,Delta_GIRR!$D$24,Sensitivities!$C$8:$C$1023,Delta_GIRR!G2659)</f>
        <v>0</v>
      </c>
      <c r="E2659" s="19"/>
      <c r="F2659" s="19"/>
      <c r="G2659" s="19" t="str">
        <f>C2659 &amp; ".Delta|GIRR|" &amp; C2155 &amp; "|" &amp; C2634</f>
        <v>CF798421943.Delta|GIRR|AUD|30 year</v>
      </c>
    </row>
    <row r="2660" spans="3:7" hidden="1" outlineLevel="1" x14ac:dyDescent="0.25">
      <c r="C2660" s="21" t="s">
        <v>29</v>
      </c>
      <c r="D2660" s="19">
        <f>SUMIFS(Sensitivities!$E$8:$E$1023,Sensitivities!$D$8:$D$1023,Delta_GIRR!$D$24,Sensitivities!$C$8:$C$1023,Delta_GIRR!G2660)</f>
        <v>0</v>
      </c>
      <c r="E2660" s="19"/>
      <c r="F2660" s="19"/>
      <c r="G2660" s="19" t="str">
        <f>C2660 &amp; ".Delta|GIRR|" &amp; C2155 &amp; "|" &amp; C2634</f>
        <v>SWN651253389.Delta|GIRR|AUD|30 year</v>
      </c>
    </row>
    <row r="2661" spans="3:7" hidden="1" outlineLevel="1" x14ac:dyDescent="0.25">
      <c r="C2661" s="21" t="s">
        <v>31</v>
      </c>
      <c r="D2661" s="19">
        <f>SUMIFS(Sensitivities!$E$8:$E$1023,Sensitivities!$D$8:$D$1023,Delta_GIRR!$D$24,Sensitivities!$C$8:$C$1023,Delta_GIRR!G2661)</f>
        <v>0</v>
      </c>
      <c r="E2661" s="19"/>
      <c r="F2661" s="19"/>
      <c r="G2661" s="19" t="str">
        <f>C2661 &amp; ".Delta|GIRR|" &amp; C2155 &amp; "|" &amp; C2634</f>
        <v>FXF690057364.Delta|GIRR|AUD|30 year</v>
      </c>
    </row>
    <row r="2662" spans="3:7" hidden="1" outlineLevel="1" x14ac:dyDescent="0.25">
      <c r="C2662" s="21" t="s">
        <v>1142</v>
      </c>
      <c r="D2662" s="19">
        <f>SUMIFS(Sensitivities!$E$8:$E$1023,Sensitivities!$D$8:$D$1023,Delta_GIRR!$D$24,Sensitivities!$C$8:$C$1023,Delta_GIRR!G2662)</f>
        <v>0</v>
      </c>
      <c r="E2662" s="19"/>
      <c r="F2662" s="19"/>
      <c r="G2662" s="19" t="str">
        <f>C2662 &amp; ".Delta|GIRR|" &amp; C2155 &amp; "|" &amp; C2634</f>
        <v>FXF276314354.Delta|GIRR|AUD|30 year</v>
      </c>
    </row>
    <row r="2663" spans="3:7" hidden="1" outlineLevel="1" x14ac:dyDescent="0.25">
      <c r="C2663" s="21" t="s">
        <v>33</v>
      </c>
      <c r="D2663" s="19">
        <f>SUMIFS(Sensitivities!$E$8:$E$1023,Sensitivities!$D$8:$D$1023,Delta_GIRR!$D$24,Sensitivities!$C$8:$C$1023,Delta_GIRR!G2663)</f>
        <v>0</v>
      </c>
      <c r="E2663" s="19"/>
      <c r="F2663" s="19"/>
      <c r="G2663" s="19" t="str">
        <f>C2663 &amp; ".Delta|GIRR|" &amp; C2155 &amp; "|" &amp; C2634</f>
        <v>FXF811380623.Delta|GIRR|AUD|30 year</v>
      </c>
    </row>
    <row r="2664" spans="3:7" hidden="1" outlineLevel="1" x14ac:dyDescent="0.25">
      <c r="C2664" s="21" t="s">
        <v>34</v>
      </c>
      <c r="D2664" s="19">
        <f>SUMIFS(Sensitivities!$E$8:$E$1023,Sensitivities!$D$8:$D$1023,Delta_GIRR!$D$24,Sensitivities!$C$8:$C$1023,Delta_GIRR!G2664)</f>
        <v>0</v>
      </c>
      <c r="E2664" s="19"/>
      <c r="F2664" s="19"/>
      <c r="G2664" s="19" t="str">
        <f>C2664 &amp; ".Delta|GIRR|" &amp; C2155 &amp; "|" &amp; C2634</f>
        <v>FXF313102980.Delta|GIRR|AUD|30 year</v>
      </c>
    </row>
    <row r="2665" spans="3:7" hidden="1" outlineLevel="1" x14ac:dyDescent="0.25">
      <c r="C2665" s="21" t="s">
        <v>35</v>
      </c>
      <c r="D2665" s="19">
        <f>SUMIFS(Sensitivities!$E$8:$E$1023,Sensitivities!$D$8:$D$1023,Delta_GIRR!$D$24,Sensitivities!$C$8:$C$1023,Delta_GIRR!G2665)</f>
        <v>0</v>
      </c>
      <c r="E2665" s="19"/>
      <c r="F2665" s="19"/>
      <c r="G2665" s="19" t="str">
        <f>C2665 &amp; ".Delta|GIRR|" &amp; C2155 &amp; "|" &amp; C2634</f>
        <v>FXF168255439.Delta|GIRR|AUD|30 year</v>
      </c>
    </row>
    <row r="2666" spans="3:7" hidden="1" outlineLevel="1" x14ac:dyDescent="0.25">
      <c r="C2666" s="21" t="s">
        <v>36</v>
      </c>
      <c r="D2666" s="19">
        <f>SUMIFS(Sensitivities!$E$8:$E$1023,Sensitivities!$D$8:$D$1023,Delta_GIRR!$D$24,Sensitivities!$C$8:$C$1023,Delta_GIRR!G2666)</f>
        <v>0</v>
      </c>
      <c r="E2666" s="19"/>
      <c r="F2666" s="19"/>
      <c r="G2666" s="19" t="str">
        <f>C2666 &amp; ".Delta|GIRR|" &amp; C2155 &amp; "|" &amp; C2634</f>
        <v>FXF177155290.Delta|GIRR|AUD|30 year</v>
      </c>
    </row>
    <row r="2667" spans="3:7" hidden="1" outlineLevel="1" x14ac:dyDescent="0.25">
      <c r="C2667" s="21" t="s">
        <v>37</v>
      </c>
      <c r="D2667" s="19">
        <f>SUMIFS(Sensitivities!$E$8:$E$1023,Sensitivities!$D$8:$D$1023,Delta_GIRR!$D$24,Sensitivities!$C$8:$C$1023,Delta_GIRR!G2667)</f>
        <v>0</v>
      </c>
      <c r="E2667" s="19"/>
      <c r="F2667" s="19"/>
      <c r="G2667" s="19" t="str">
        <f>C2667 &amp; ".Delta|GIRR|" &amp; C2155 &amp; "|" &amp; C2634</f>
        <v>FXF598460264.Delta|GIRR|AUD|30 year</v>
      </c>
    </row>
    <row r="2668" spans="3:7" hidden="1" outlineLevel="1" x14ac:dyDescent="0.25">
      <c r="C2668" s="21" t="s">
        <v>38</v>
      </c>
      <c r="D2668" s="19">
        <f>SUMIFS(Sensitivities!$E$8:$E$1023,Sensitivities!$D$8:$D$1023,Delta_GIRR!$D$24,Sensitivities!$C$8:$C$1023,Delta_GIRR!G2668)</f>
        <v>0</v>
      </c>
      <c r="E2668" s="19"/>
      <c r="F2668" s="19"/>
      <c r="G2668" s="19" t="str">
        <f>C2668 &amp; ".Delta|GIRR|" &amp; C2155 &amp; "|" &amp; C2634</f>
        <v>FXO271821100.Delta|GIRR|AUD|30 year</v>
      </c>
    </row>
    <row r="2669" spans="3:7" hidden="1" outlineLevel="1" x14ac:dyDescent="0.25">
      <c r="C2669" s="21" t="s">
        <v>40</v>
      </c>
      <c r="D2669" s="19">
        <f>SUMIFS(Sensitivities!$E$8:$E$1023,Sensitivities!$D$8:$D$1023,Delta_GIRR!$D$24,Sensitivities!$C$8:$C$1023,Delta_GIRR!G2669)</f>
        <v>0</v>
      </c>
      <c r="E2669" s="19"/>
      <c r="F2669" s="19"/>
      <c r="G2669" s="19" t="str">
        <f>C2669 &amp; ".Delta|GIRR|" &amp; C2155 &amp; "|" &amp; C2634</f>
        <v>FXO136170122.Delta|GIRR|AUD|30 year</v>
      </c>
    </row>
    <row r="2670" spans="3:7" hidden="1" outlineLevel="1" x14ac:dyDescent="0.25">
      <c r="C2670" s="21" t="s">
        <v>1139</v>
      </c>
      <c r="D2670" s="19">
        <f>SUMIFS(Sensitivities!$E$8:$E$1023,Sensitivities!$D$8:$D$1023,Delta_GIRR!$D$24,Sensitivities!$C$8:$C$1023,Delta_GIRR!G2670)</f>
        <v>0</v>
      </c>
      <c r="E2670" s="19"/>
      <c r="F2670" s="19"/>
      <c r="G2670" s="19" t="str">
        <f>C2670 &amp; ".Delta|GIRR|" &amp; C2155 &amp; "|" &amp; C2634</f>
        <v>FXO623149061.Delta|GIRR|AUD|30 year</v>
      </c>
    </row>
    <row r="2671" spans="3:7" hidden="1" outlineLevel="1" x14ac:dyDescent="0.25">
      <c r="C2671" s="21" t="s">
        <v>41</v>
      </c>
      <c r="D2671" s="19">
        <f>SUMIFS(Sensitivities!$E$8:$E$1023,Sensitivities!$D$8:$D$1023,Delta_GIRR!$D$24,Sensitivities!$C$8:$C$1023,Delta_GIRR!G2671)</f>
        <v>0</v>
      </c>
      <c r="E2671" s="19"/>
      <c r="F2671" s="19"/>
      <c r="G2671" s="19" t="str">
        <f>C2671 &amp; ".Delta|GIRR|" &amp; C2155 &amp; "|" &amp; C2634</f>
        <v>FXO676548755.Delta|GIRR|AUD|30 year</v>
      </c>
    </row>
    <row r="2672" spans="3:7" hidden="1" outlineLevel="1" x14ac:dyDescent="0.25">
      <c r="C2672" s="21" t="s">
        <v>42</v>
      </c>
      <c r="D2672" s="19">
        <f>SUMIFS(Sensitivities!$E$8:$E$1023,Sensitivities!$D$8:$D$1023,Delta_GIRR!$D$24,Sensitivities!$C$8:$C$1023,Delta_GIRR!G2672)</f>
        <v>0</v>
      </c>
      <c r="E2672" s="19"/>
      <c r="F2672" s="19"/>
      <c r="G2672" s="19" t="str">
        <f>C2672 &amp; ".Delta|GIRR|" &amp; C2155 &amp; "|" &amp; C2634</f>
        <v>FXO403688438.Delta|GIRR|AUD|30 year</v>
      </c>
    </row>
    <row r="2673" spans="3:7" hidden="1" outlineLevel="1" x14ac:dyDescent="0.25">
      <c r="C2673" s="21" t="s">
        <v>43</v>
      </c>
      <c r="D2673" s="19">
        <f>SUMIFS(Sensitivities!$E$8:$E$1023,Sensitivities!$D$8:$D$1023,Delta_GIRR!$D$24,Sensitivities!$C$8:$C$1023,Delta_GIRR!G2673)</f>
        <v>0</v>
      </c>
      <c r="E2673" s="19"/>
      <c r="F2673" s="19"/>
      <c r="G2673" s="19" t="str">
        <f>C2673 &amp; ".Delta|GIRR|" &amp; C2155 &amp; "|" &amp; C2634</f>
        <v>FXO302436425.Delta|GIRR|AUD|30 year</v>
      </c>
    </row>
    <row r="2674" spans="3:7" hidden="1" outlineLevel="1" x14ac:dyDescent="0.25">
      <c r="C2674" s="21" t="s">
        <v>44</v>
      </c>
      <c r="D2674" s="19">
        <f>SUMIFS(Sensitivities!$E$8:$E$1023,Sensitivities!$D$8:$D$1023,Delta_GIRR!$D$24,Sensitivities!$C$8:$C$1023,Delta_GIRR!G2674)</f>
        <v>0</v>
      </c>
      <c r="E2674" s="19"/>
      <c r="F2674" s="19"/>
      <c r="G2674" s="19" t="str">
        <f>C2674 &amp; ".Delta|GIRR|" &amp; C2155 &amp; "|" &amp; C2634</f>
        <v>FXO920656386.Delta|GIRR|AUD|30 year</v>
      </c>
    </row>
    <row r="2675" spans="3:7" hidden="1" outlineLevel="1" x14ac:dyDescent="0.25">
      <c r="C2675" s="21" t="s">
        <v>45</v>
      </c>
      <c r="D2675" s="19">
        <f>SUMIFS(Sensitivities!$E$8:$E$1023,Sensitivities!$D$8:$D$1023,Delta_GIRR!$D$24,Sensitivities!$C$8:$C$1023,Delta_GIRR!G2675)</f>
        <v>0</v>
      </c>
      <c r="E2675" s="19"/>
      <c r="F2675" s="19"/>
      <c r="G2675" s="19" t="str">
        <f>C2675 &amp; ".Delta|GIRR|" &amp; C2155 &amp; "|" &amp; C2634</f>
        <v>FXO931276392.Delta|GIRR|AUD|30 year</v>
      </c>
    </row>
    <row r="2676" spans="3:7" hidden="1" outlineLevel="1" x14ac:dyDescent="0.25">
      <c r="C2676" s="21" t="s">
        <v>46</v>
      </c>
      <c r="D2676" s="19">
        <f>SUMIFS(Sensitivities!$E$8:$E$1023,Sensitivities!$D$8:$D$1023,Delta_GIRR!$D$24,Sensitivities!$C$8:$C$1023,Delta_GIRR!G2676)</f>
        <v>0</v>
      </c>
      <c r="E2676" s="19"/>
      <c r="F2676" s="19"/>
      <c r="G2676" s="19" t="str">
        <f>C2676 &amp; ".Delta|GIRR|" &amp; C2155 &amp; "|" &amp; C2634</f>
        <v>PRDC295207601.Delta|GIRR|AUD|30 year</v>
      </c>
    </row>
    <row r="2677" spans="3:7" hidden="1" outlineLevel="1" x14ac:dyDescent="0.25">
      <c r="C2677" s="21" t="s">
        <v>48</v>
      </c>
      <c r="D2677" s="19">
        <f>SUMIFS(Sensitivities!$E$8:$E$1023,Sensitivities!$D$8:$D$1023,Delta_GIRR!$D$24,Sensitivities!$C$8:$C$1023,Delta_GIRR!G2677)</f>
        <v>0</v>
      </c>
      <c r="E2677" s="19"/>
      <c r="F2677" s="19"/>
      <c r="G2677" s="19" t="str">
        <f>C2677 &amp; ".Delta|GIRR|" &amp; C2155 &amp; "|" &amp; C2634</f>
        <v>PRDC172891670.Delta|GIRR|AUD|30 year</v>
      </c>
    </row>
    <row r="2678" spans="3:7" hidden="1" outlineLevel="1" x14ac:dyDescent="0.25">
      <c r="C2678" s="21" t="s">
        <v>49</v>
      </c>
      <c r="D2678" s="19">
        <f>SUMIFS(Sensitivities!$E$8:$E$1023,Sensitivities!$D$8:$D$1023,Delta_GIRR!$D$24,Sensitivities!$C$8:$C$1023,Delta_GIRR!G2678)</f>
        <v>0</v>
      </c>
      <c r="E2678" s="19"/>
      <c r="F2678" s="19"/>
      <c r="G2678" s="19" t="str">
        <f>C2678 &amp; ".Delta|GIRR|" &amp; C2155 &amp; "|" &amp; C2634</f>
        <v>PRDC666969162.Delta|GIRR|AUD|30 year</v>
      </c>
    </row>
    <row r="2679" spans="3:7" hidden="1" outlineLevel="1" x14ac:dyDescent="0.25">
      <c r="C2679" s="21" t="s">
        <v>50</v>
      </c>
      <c r="D2679" s="19">
        <f>SUMIFS(Sensitivities!$E$8:$E$1023,Sensitivities!$D$8:$D$1023,Delta_GIRR!$D$24,Sensitivities!$C$8:$C$1023,Delta_GIRR!G2679)</f>
        <v>0</v>
      </c>
      <c r="E2679" s="19"/>
      <c r="F2679" s="19"/>
      <c r="G2679" s="19" t="str">
        <f>C2679 &amp; ".Delta|GIRR|" &amp; C2155 &amp; "|" &amp; C2634</f>
        <v>PRDC591610726.Delta|GIRR|AUD|30 year</v>
      </c>
    </row>
    <row r="2680" spans="3:7" hidden="1" outlineLevel="1" x14ac:dyDescent="0.25">
      <c r="C2680" s="21" t="s">
        <v>51</v>
      </c>
      <c r="D2680" s="19">
        <f>SUMIFS(Sensitivities!$E$8:$E$1023,Sensitivities!$D$8:$D$1023,Delta_GIRR!$D$24,Sensitivities!$C$8:$C$1023,Delta_GIRR!G2680)</f>
        <v>0</v>
      </c>
      <c r="E2680" s="19"/>
      <c r="F2680" s="19"/>
      <c r="G2680" s="19" t="str">
        <f>C2680 &amp; ".Delta|GIRR|" &amp; C2155 &amp; "|" &amp; C2634</f>
        <v>PRDC213021841.Delta|GIRR|AUD|30 year</v>
      </c>
    </row>
    <row r="2681" spans="3:7" hidden="1" outlineLevel="1" x14ac:dyDescent="0.25">
      <c r="C2681" s="21" t="s">
        <v>52</v>
      </c>
      <c r="D2681" s="19">
        <f>SUMIFS(Sensitivities!$E$8:$E$1023,Sensitivities!$D$8:$D$1023,Delta_GIRR!$D$24,Sensitivities!$C$8:$C$1023,Delta_GIRR!G2681)</f>
        <v>0</v>
      </c>
      <c r="E2681" s="19"/>
      <c r="F2681" s="19"/>
      <c r="G2681" s="19" t="str">
        <f>C2681 &amp; ".Delta|GIRR|" &amp; C2155 &amp; "|" &amp; C2634</f>
        <v>RA211261264.Delta|GIRR|AUD|30 year</v>
      </c>
    </row>
    <row r="2682" spans="3:7" hidden="1" outlineLevel="1" x14ac:dyDescent="0.25">
      <c r="C2682" s="21" t="s">
        <v>54</v>
      </c>
      <c r="D2682" s="19">
        <f>SUMIFS(Sensitivities!$E$8:$E$1023,Sensitivities!$D$8:$D$1023,Delta_GIRR!$D$24,Sensitivities!$C$8:$C$1023,Delta_GIRR!G2682)</f>
        <v>0</v>
      </c>
      <c r="E2682" s="19"/>
      <c r="F2682" s="19"/>
      <c r="G2682" s="19" t="str">
        <f>C2682 &amp; ".Delta|GIRR|" &amp; C2155 &amp; "|" &amp; C2634</f>
        <v>RA511169792.Delta|GIRR|AUD|30 year</v>
      </c>
    </row>
    <row r="2683" spans="3:7" hidden="1" outlineLevel="1" x14ac:dyDescent="0.25">
      <c r="C2683" s="21" t="s">
        <v>1143</v>
      </c>
      <c r="D2683" s="19">
        <f>SUMIFS(Sensitivities!$E$8:$E$1023,Sensitivities!$D$8:$D$1023,Delta_GIRR!$D$24,Sensitivities!$C$8:$C$1023,Delta_GIRR!G2683)</f>
        <v>0</v>
      </c>
      <c r="E2683" s="19"/>
      <c r="F2683" s="19"/>
      <c r="G2683" s="19" t="str">
        <f>C2683 &amp; ".Delta|GIRR|" &amp; C2155 &amp; "|" &amp; C2634</f>
        <v>RA844378540.Delta|GIRR|AUD|30 year</v>
      </c>
    </row>
    <row r="2684" spans="3:7" hidden="1" outlineLevel="1" x14ac:dyDescent="0.25">
      <c r="C2684" s="21" t="s">
        <v>55</v>
      </c>
      <c r="D2684" s="19">
        <f>SUMIFS(Sensitivities!$E$8:$E$1023,Sensitivities!$D$8:$D$1023,Delta_GIRR!$D$24,Sensitivities!$C$8:$C$1023,Delta_GIRR!G2684)</f>
        <v>0</v>
      </c>
      <c r="E2684" s="19"/>
      <c r="F2684" s="19"/>
      <c r="G2684" s="19" t="str">
        <f>C2684 &amp; ".Delta|GIRR|" &amp; C2155 &amp; "|" &amp; C2634</f>
        <v>RA488554347.Delta|GIRR|AUD|30 year</v>
      </c>
    </row>
    <row r="2685" spans="3:7" hidden="1" outlineLevel="1" x14ac:dyDescent="0.25">
      <c r="C2685" s="21" t="s">
        <v>56</v>
      </c>
      <c r="D2685" s="19">
        <f>SUMIFS(Sensitivities!$E$8:$E$1023,Sensitivities!$D$8:$D$1023,Delta_GIRR!$D$24,Sensitivities!$C$8:$C$1023,Delta_GIRR!G2685)</f>
        <v>0</v>
      </c>
      <c r="E2685" s="19"/>
      <c r="F2685" s="19"/>
      <c r="G2685" s="19" t="str">
        <f>C2685 &amp; ".Delta|GIRR|" &amp; C2155 &amp; "|" &amp; C2634</f>
        <v>RA899728209.Delta|GIRR|AUD|30 year</v>
      </c>
    </row>
    <row r="2686" spans="3:7" hidden="1" outlineLevel="1" x14ac:dyDescent="0.25"/>
  </sheetData>
  <sortState xmlns:xlrd2="http://schemas.microsoft.com/office/spreadsheetml/2017/richdata2" ref="C10:D19">
    <sortCondition ref="C10:C19"/>
  </sortState>
  <mergeCells count="2">
    <mergeCell ref="E10:E19"/>
    <mergeCell ref="I10:I19"/>
  </mergeCells>
  <hyperlinks>
    <hyperlink ref="A3" location="'Vega_FX_AUD'!A1" display="'Vega_FX_AUD'!A1" xr:uid="{00000000-0004-0000-1C00-000000000000}"/>
    <hyperlink ref="A4" location="Bucket!A1" display="Bucket!A1" xr:uid="{00000000-0004-0000-1C00-000001000000}"/>
    <hyperlink ref="A5" location="'Vega_GIRR'!A1" display="'Vega_GIRR'!A1" xr:uid="{00000000-0004-0000-1C00-000002000000}"/>
    <hyperlink ref="D2048" location="D2050:D2099" display="D2050:D2099" xr:uid="{00000000-0004-0000-1C00-000003000000}"/>
    <hyperlink ref="D2101" location="D2103:D2152" display="D2103:D2152" xr:uid="{00000000-0004-0000-1C00-000005000000}"/>
    <hyperlink ref="D2157" location="D2159:D2208" display="D2159:D2208" xr:uid="{00000000-0004-0000-1C00-000007000000}"/>
    <hyperlink ref="D2210" location="D2212:D2261" display="D2212:D2261" xr:uid="{00000000-0004-0000-1C00-000009000000}"/>
    <hyperlink ref="D2263" location="D2265:D2314" display="D2265:D2314" xr:uid="{00000000-0004-0000-1C00-00000B000000}"/>
    <hyperlink ref="D2316" location="D2318:D2367" display="D2318:D2367" xr:uid="{00000000-0004-0000-1C00-00000D000000}"/>
    <hyperlink ref="D2369" location="D2371:D2420" display="D2371:D2420" xr:uid="{00000000-0004-0000-1C00-00000F000000}"/>
    <hyperlink ref="D2422" location="D2424:D2473" display="D2424:D2473" xr:uid="{00000000-0004-0000-1C00-000011000000}"/>
    <hyperlink ref="D2475" location="D2477:D2526" display="D2477:D2526" xr:uid="{00000000-0004-0000-1C00-000013000000}"/>
    <hyperlink ref="D2528" location="D2530:D2579" display="D2530:D2579" xr:uid="{00000000-0004-0000-1C00-000015000000}"/>
    <hyperlink ref="D2581" location="D2583:D2632" display="D2583:D2632" xr:uid="{00000000-0004-0000-1C00-000017000000}"/>
    <hyperlink ref="D2634" location="D2636:D2685" display="D2636:D2685" xr:uid="{00000000-0004-0000-1C00-000019000000}"/>
    <hyperlink ref="D25" location="D27:D76" display="D27:D76" xr:uid="{00000000-0004-0000-1C00-00001B000000}"/>
    <hyperlink ref="E25" location="$C$10:$D$19" display="$C$10:$D$19" xr:uid="{00000000-0004-0000-1C00-00001C000000}"/>
    <hyperlink ref="D78" location="D80:D129" display="D80:D129" xr:uid="{00000000-0004-0000-1C00-00001D000000}"/>
    <hyperlink ref="D131" location="D133:D182" display="D133:D182" xr:uid="{00000000-0004-0000-1C00-00001F000000}"/>
    <hyperlink ref="D184" location="D186:D235" display="D186:D235" xr:uid="{00000000-0004-0000-1C00-000021000000}"/>
    <hyperlink ref="D237" location="D239:D288" display="D239:D288" xr:uid="{00000000-0004-0000-1C00-000023000000}"/>
    <hyperlink ref="D290" location="D292:D341" display="D292:D341" xr:uid="{00000000-0004-0000-1C00-000025000000}"/>
    <hyperlink ref="D343" location="D345:D394" display="D345:D394" xr:uid="{00000000-0004-0000-1C00-000027000000}"/>
    <hyperlink ref="D396" location="D398:D447" display="D398:D447" xr:uid="{00000000-0004-0000-1C00-000029000000}"/>
    <hyperlink ref="D449" location="D451:D500" display="D451:D500" xr:uid="{00000000-0004-0000-1C00-00002B000000}"/>
    <hyperlink ref="D502" location="D504:D553" display="D504:D553" xr:uid="{00000000-0004-0000-1C00-00002D000000}"/>
    <hyperlink ref="D558" location="D560:D609" display="D560:D609" xr:uid="{00000000-0004-0000-1C00-00002F000000}"/>
    <hyperlink ref="D611" location="D613:D662" display="D613:D662" xr:uid="{00000000-0004-0000-1C00-000031000000}"/>
    <hyperlink ref="D664" location="D666:D715" display="D666:D715" xr:uid="{00000000-0004-0000-1C00-000033000000}"/>
    <hyperlink ref="D717" location="D719:D768" display="D719:D768" xr:uid="{00000000-0004-0000-1C00-000035000000}"/>
    <hyperlink ref="D770" location="D772:D821" display="D772:D821" xr:uid="{00000000-0004-0000-1C00-000037000000}"/>
    <hyperlink ref="D823" location="D825:D874" display="D825:D874" xr:uid="{00000000-0004-0000-1C00-000039000000}"/>
    <hyperlink ref="D876" location="D878:D927" display="D878:D927" xr:uid="{00000000-0004-0000-1C00-00003B000000}"/>
    <hyperlink ref="D929" location="D931:D980" display="D931:D980" xr:uid="{00000000-0004-0000-1C00-00003D000000}"/>
    <hyperlink ref="D982" location="D984:D1033" display="D984:D1033" xr:uid="{00000000-0004-0000-1C00-00003F000000}"/>
    <hyperlink ref="D1035" location="D1037:D1086" display="D1037:D1086" xr:uid="{00000000-0004-0000-1C00-000041000000}"/>
    <hyperlink ref="D1091" location="D1093:D1142" display="D1093:D1142" xr:uid="{00000000-0004-0000-1C00-000043000000}"/>
    <hyperlink ref="D1144" location="D1146:D1195" display="D1146:D1195" xr:uid="{00000000-0004-0000-1C00-000045000000}"/>
    <hyperlink ref="D1197" location="D1199:D1248" display="D1199:D1248" xr:uid="{00000000-0004-0000-1C00-000047000000}"/>
    <hyperlink ref="D1250" location="D1252:D1301" display="D1252:D1301" xr:uid="{00000000-0004-0000-1C00-000049000000}"/>
    <hyperlink ref="D1303" location="D1305:D1354" display="D1305:D1354" xr:uid="{00000000-0004-0000-1C00-00004B000000}"/>
    <hyperlink ref="D1356" location="D1358:D1407" display="D1358:D1407" xr:uid="{00000000-0004-0000-1C00-00004D000000}"/>
    <hyperlink ref="D1409" location="D1411:D1460" display="D1411:D1460" xr:uid="{00000000-0004-0000-1C00-00004F000000}"/>
    <hyperlink ref="D1462" location="D1464:D1513" display="D1464:D1513" xr:uid="{00000000-0004-0000-1C00-000051000000}"/>
    <hyperlink ref="D1515" location="D1517:D1566" display="D1517:D1566" xr:uid="{00000000-0004-0000-1C00-000053000000}"/>
    <hyperlink ref="D1568" location="D1570:D1619" display="D1570:D1619" xr:uid="{00000000-0004-0000-1C00-000055000000}"/>
    <hyperlink ref="D1624" location="D1626:D1675" display="D1626:D1675" xr:uid="{00000000-0004-0000-1C00-000057000000}"/>
    <hyperlink ref="D1677" location="D1679:D1728" display="D1679:D1728" xr:uid="{00000000-0004-0000-1C00-000059000000}"/>
    <hyperlink ref="D1730" location="D1732:D1781" display="D1732:D1781" xr:uid="{00000000-0004-0000-1C00-00005B000000}"/>
    <hyperlink ref="D1783" location="D1785:D1834" display="D1785:D1834" xr:uid="{00000000-0004-0000-1C00-00005D000000}"/>
    <hyperlink ref="D1836" location="D1838:D1887" display="D1838:D1887" xr:uid="{00000000-0004-0000-1C00-00005F000000}"/>
    <hyperlink ref="D1889" location="D1891:D1940" display="D1891:D1940" xr:uid="{00000000-0004-0000-1C00-000061000000}"/>
    <hyperlink ref="D1942" location="D1944:D1993" display="D1944:D1993" xr:uid="{00000000-0004-0000-1C00-000063000000}"/>
    <hyperlink ref="D1995" location="D1997:D2046" display="D1997:D2046" xr:uid="{00000000-0004-0000-1C00-000065000000}"/>
    <hyperlink ref="E78" location="$C$10:$D$19" display="$C$10:$D$19" xr:uid="{EEE14EBD-630F-4DB5-A62C-0A0DAF92D954}"/>
    <hyperlink ref="E131" location="$C$10:$D$19" display="$C$10:$D$19" xr:uid="{AA5798E5-27E5-488D-A58F-EB376F1BED32}"/>
    <hyperlink ref="E184" location="$C$10:$D$19" display="$C$10:$D$19" xr:uid="{66B8D757-4246-4599-8CE2-95104AD517CD}"/>
    <hyperlink ref="E237" location="$C$10:$D$19" display="$C$10:$D$19" xr:uid="{CD1F51F0-9C60-477B-BBC3-0F83B064D29A}"/>
    <hyperlink ref="E290" location="$C$10:$D$19" display="$C$10:$D$19" xr:uid="{E7E27E5F-D01B-4B0D-A0BE-89A325296EF8}"/>
    <hyperlink ref="E343" location="$C$10:$D$19" display="$C$10:$D$19" xr:uid="{7B7DA6B7-F79E-4D9C-B4C6-001EBF57BEA0}"/>
    <hyperlink ref="E396" location="$C$10:$D$19" display="$C$10:$D$19" xr:uid="{E5496E7E-342E-4598-91EC-DFA439957B33}"/>
    <hyperlink ref="E449" location="$C$10:$D$19" display="$C$10:$D$19" xr:uid="{DE8E58FE-F434-4882-B692-92959C6F38AA}"/>
    <hyperlink ref="E502" location="$C$10:$D$19" display="$C$10:$D$19" xr:uid="{8CACF904-53D1-4759-8A1F-0AD6EA25440D}"/>
    <hyperlink ref="E558" location="$C$10:$D$19" display="$C$10:$D$19" xr:uid="{8746FBC6-229A-4361-89C0-C856B4572D34}"/>
    <hyperlink ref="E611" location="$C$10:$D$19" display="$C$10:$D$19" xr:uid="{55B28B11-FB00-40BB-B01F-F2D18C7AB61B}"/>
    <hyperlink ref="E664" location="$C$10:$D$19" display="$C$10:$D$19" xr:uid="{685AE036-9148-456F-911D-1399A55D6286}"/>
    <hyperlink ref="E717" location="$C$10:$D$19" display="$C$10:$D$19" xr:uid="{232278BF-75F1-4255-BD7E-DDBFBD0A0F7E}"/>
    <hyperlink ref="E770" location="$C$10:$D$19" display="$C$10:$D$19" xr:uid="{AECBD80B-72FD-423F-8959-8E0D3DB18B4F}"/>
    <hyperlink ref="E823" location="$C$10:$D$19" display="$C$10:$D$19" xr:uid="{8FAD8272-3633-4857-8486-23A23E749370}"/>
    <hyperlink ref="E876" location="$C$10:$D$19" display="$C$10:$D$19" xr:uid="{285F1BCA-F9DD-4B77-A4AC-E418CD0EB2F8}"/>
    <hyperlink ref="E929" location="$C$10:$D$19" display="$C$10:$D$19" xr:uid="{2E74F1B6-D207-4891-B90A-A173E2BF1BC8}"/>
    <hyperlink ref="E982" location="$C$10:$D$19" display="$C$10:$D$19" xr:uid="{307A1325-D56C-4D88-9CB1-2A99AA6839DB}"/>
    <hyperlink ref="E1035" location="$C$10:$D$19" display="$C$10:$D$19" xr:uid="{72B89A80-9B39-4912-AB44-B1BAC3E8BC82}"/>
    <hyperlink ref="E1091" location="$C$10:$D$19" display="$C$10:$D$19" xr:uid="{59922933-9950-453E-A3AA-F16082C1F181}"/>
    <hyperlink ref="E1144" location="$C$10:$D$19" display="$C$10:$D$19" xr:uid="{034D9722-5CBB-4D91-A125-4EDB57B5F43B}"/>
    <hyperlink ref="E1197" location="$C$10:$D$19" display="$C$10:$D$19" xr:uid="{CB72C117-A0C6-477A-8BD7-69332391BE2B}"/>
    <hyperlink ref="E1250" location="$C$10:$D$19" display="$C$10:$D$19" xr:uid="{77EC44A2-5C73-49D9-A351-FC7FC2253B36}"/>
    <hyperlink ref="E1303" location="$C$10:$D$19" display="$C$10:$D$19" xr:uid="{195E24B6-58C2-4F2C-8DFE-C6846132C7F6}"/>
    <hyperlink ref="E1356" location="$C$10:$D$19" display="$C$10:$D$19" xr:uid="{5824C137-E9C3-4F18-B324-C845E03E0404}"/>
    <hyperlink ref="E1409" location="$C$10:$D$19" display="$C$10:$D$19" xr:uid="{7E72A35F-1A99-4CD9-8335-DD626D5F758F}"/>
    <hyperlink ref="E1462" location="$C$10:$D$19" display="$C$10:$D$19" xr:uid="{C87BB259-6ABF-4E56-9643-0586AA0EF207}"/>
    <hyperlink ref="E1515" location="$C$10:$D$19" display="$C$10:$D$19" xr:uid="{D93F933D-612F-48E0-BE09-FE1C1C666AEE}"/>
    <hyperlink ref="E1568" location="$C$10:$D$19" display="$C$10:$D$19" xr:uid="{104C5890-5AFE-45CD-8A5B-46E380622431}"/>
    <hyperlink ref="E1624" location="$C$10:$D$19" display="$C$10:$D$19" xr:uid="{7C8DB7CC-B08D-46EA-9D91-8F3D7FF6FA50}"/>
    <hyperlink ref="E1677" location="$C$10:$D$19" display="$C$10:$D$19" xr:uid="{DAC6DF13-354B-4C29-8A8E-3660BD328FD6}"/>
    <hyperlink ref="E1730" location="$C$10:$D$19" display="$C$10:$D$19" xr:uid="{21439963-57F4-426B-B323-F56EE1C928DB}"/>
    <hyperlink ref="E1783" location="$C$10:$D$19" display="$C$10:$D$19" xr:uid="{9EC36917-A50F-441D-854C-C28C60349441}"/>
    <hyperlink ref="E1836" location="$C$10:$D$19" display="$C$10:$D$19" xr:uid="{3EDC3B18-9582-4505-8944-64A2EA9C3531}"/>
    <hyperlink ref="E1889" location="$C$10:$D$19" display="$C$10:$D$19" xr:uid="{33A808AE-8C74-4585-9D1A-64773DF907A3}"/>
    <hyperlink ref="E1942" location="$C$10:$D$19" display="$C$10:$D$19" xr:uid="{DCAC53E6-2D81-48EF-B3CD-69871FA4F000}"/>
    <hyperlink ref="E1995" location="$C$10:$D$19" display="$C$10:$D$19" xr:uid="{4EB4A322-7E95-4C92-8429-965BCFAEED68}"/>
    <hyperlink ref="E2048" location="$C$10:$D$19" display="$C$10:$D$19" xr:uid="{7D6AAEEA-3CE5-41D2-9A9B-280E7AB8FAD6}"/>
    <hyperlink ref="E2101" location="$C$10:$D$19" display="$C$10:$D$19" xr:uid="{954BE755-C7C5-46FF-8292-D478F8F65606}"/>
    <hyperlink ref="E2157" location="$C$10:$D$19" display="$C$10:$D$19" xr:uid="{10F049AC-2598-4023-A294-8E0F75DB3A84}"/>
    <hyperlink ref="E2210" location="$C$10:$D$19" display="$C$10:$D$19" xr:uid="{E7EB4288-23CB-45C0-A45C-469D64A13275}"/>
    <hyperlink ref="E2263" location="$C$10:$D$19" display="$C$10:$D$19" xr:uid="{19332132-E3E1-41CF-A2B8-88134255A2EF}"/>
    <hyperlink ref="E2316" location="$C$10:$D$19" display="$C$10:$D$19" xr:uid="{ADABAF43-0F24-4942-8277-58DE8E0CCDFA}"/>
    <hyperlink ref="E2369" location="$C$10:$D$19" display="$C$10:$D$19" xr:uid="{A2A5DEF5-6589-4704-9F2A-FEA118C8C380}"/>
    <hyperlink ref="E2422" location="$C$10:$D$19" display="$C$10:$D$19" xr:uid="{F131EA22-EE58-449C-AAF3-0CE08BE2C69D}"/>
    <hyperlink ref="E2475" location="$C$10:$D$19" display="$C$10:$D$19" xr:uid="{BDFD906D-9D93-4B8F-AC65-E2B42F9AD2CA}"/>
    <hyperlink ref="E2528" location="$C$10:$D$19" display="$C$10:$D$19" xr:uid="{3650AA18-7927-45FD-80C6-0EAF9A522F71}"/>
    <hyperlink ref="E2581" location="$C$10:$D$19" display="$C$10:$D$19" xr:uid="{0D6F62DE-9584-4558-9206-458527C6E091}"/>
    <hyperlink ref="E2634" location="$C$10:$D$19" display="$C$10:$D$19" xr:uid="{80E13136-C2AD-4B46-AED9-7A9A7FC3D308}"/>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4E42A30F-A8A9-4FCD-899F-299B2C094958}"/>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G6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27.5703125" customWidth="1"/>
    <col min="4" max="4" width="18.5703125" customWidth="1"/>
    <col min="5" max="5" width="23.85546875" customWidth="1"/>
    <col min="6" max="6" width="20.28515625" customWidth="1"/>
    <col min="7" max="7" width="18.5703125" customWidth="1"/>
    <col min="8" max="8" width="12.85546875" customWidth="1"/>
    <col min="9" max="9" width="16.425781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105</v>
      </c>
    </row>
    <row r="5" spans="1:7" s="35" customFormat="1" x14ac:dyDescent="0.25">
      <c r="A5" s="34" t="s">
        <v>94</v>
      </c>
      <c r="C5" s="35" t="s">
        <v>1226</v>
      </c>
    </row>
    <row r="6" spans="1:7" x14ac:dyDescent="0.25">
      <c r="A6" s="18"/>
      <c r="C6" s="17"/>
    </row>
    <row r="7" spans="1:7" ht="18.75" x14ac:dyDescent="0.3">
      <c r="C7" s="6" t="s">
        <v>71</v>
      </c>
      <c r="F7" s="7"/>
      <c r="G7" s="7"/>
    </row>
    <row r="8" spans="1:7" x14ac:dyDescent="0.25">
      <c r="F8" s="7"/>
      <c r="G8" s="7"/>
    </row>
    <row r="9" spans="1:7" x14ac:dyDescent="0.25">
      <c r="F9" s="8"/>
      <c r="G9" s="7"/>
    </row>
    <row r="10" spans="1:7" x14ac:dyDescent="0.25">
      <c r="F10" s="7"/>
      <c r="G10" s="7"/>
    </row>
    <row r="11" spans="1:7" x14ac:dyDescent="0.25">
      <c r="F11" s="7"/>
      <c r="G11" s="7"/>
    </row>
    <row r="12" spans="1:7" ht="69.75" customHeight="1" x14ac:dyDescent="0.25">
      <c r="F12" s="7"/>
      <c r="G12" s="7"/>
    </row>
    <row r="13" spans="1:7" x14ac:dyDescent="0.25">
      <c r="F13" s="7"/>
      <c r="G13" s="7"/>
    </row>
    <row r="14" spans="1:7" x14ac:dyDescent="0.25">
      <c r="F14" s="7"/>
      <c r="G14" s="7"/>
    </row>
    <row r="15" spans="1:7" x14ac:dyDescent="0.25">
      <c r="F15" s="7"/>
      <c r="G15" s="7"/>
    </row>
    <row r="16" spans="1:7" ht="18.75" x14ac:dyDescent="0.3">
      <c r="C16" s="6"/>
    </row>
    <row r="17" spans="3:5" ht="15" customHeight="1" x14ac:dyDescent="0.25">
      <c r="C17" s="46" t="s">
        <v>101</v>
      </c>
      <c r="D17" s="46" t="s">
        <v>1181</v>
      </c>
      <c r="E17" s="60" t="s">
        <v>96</v>
      </c>
    </row>
    <row r="18" spans="3:5" ht="29.25" customHeight="1" x14ac:dyDescent="0.3">
      <c r="C18" s="79"/>
      <c r="D18" s="82">
        <f>SQRT(D19+D20)</f>
        <v>6098.1227329188869</v>
      </c>
      <c r="E18" s="81">
        <f>SQRT(E19+E20)</f>
        <v>6974394.6084448928</v>
      </c>
    </row>
    <row r="19" spans="3:5" x14ac:dyDescent="0.25">
      <c r="C19" s="77" t="s">
        <v>73</v>
      </c>
      <c r="D19" s="80">
        <f>SUM(Delta_RiskType_GIRR!D14:H14)</f>
        <v>77965994.522728831</v>
      </c>
      <c r="E19" s="83">
        <f>SUM(Delta_RiskType_FX!D14:G14)</f>
        <v>97734203115472.188</v>
      </c>
    </row>
    <row r="20" spans="3:5" x14ac:dyDescent="0.25">
      <c r="C20" s="58" t="s">
        <v>74</v>
      </c>
      <c r="D20" s="57">
        <f>SUM(Delta_RiskType_GIRR!D25:H29)</f>
        <v>-40778893.656986713</v>
      </c>
      <c r="E20" s="48">
        <f>SUM(Delta_RiskType_FX!D24:G27)</f>
        <v>-49092022961167</v>
      </c>
    </row>
    <row r="22" spans="3:5" ht="18.75" x14ac:dyDescent="0.3">
      <c r="C22" s="6"/>
    </row>
    <row r="23" spans="3:5" x14ac:dyDescent="0.25">
      <c r="C23" s="46" t="s">
        <v>103</v>
      </c>
      <c r="D23" s="46" t="s">
        <v>1181</v>
      </c>
      <c r="E23" s="60" t="s">
        <v>96</v>
      </c>
    </row>
    <row r="24" spans="3:5" ht="18.75" x14ac:dyDescent="0.3">
      <c r="C24" s="79"/>
      <c r="D24" s="82">
        <f>SQRT(D25+D26)</f>
        <v>262.59719795190904</v>
      </c>
      <c r="E24" s="81">
        <f>SQRT(E25+E26)</f>
        <v>351550.22457193356</v>
      </c>
    </row>
    <row r="25" spans="3:5" x14ac:dyDescent="0.25">
      <c r="C25" s="77" t="s">
        <v>73</v>
      </c>
      <c r="D25" s="80">
        <f>SUM(Vega_RiskType_GIRR!D14:H14)</f>
        <v>65123.869154480089</v>
      </c>
      <c r="E25" s="83">
        <f>SUM(Vega_RiskType_FX!D14:G14)</f>
        <v>239286925549.16962</v>
      </c>
    </row>
    <row r="26" spans="3:5" x14ac:dyDescent="0.25">
      <c r="C26" s="58" t="s">
        <v>74</v>
      </c>
      <c r="D26" s="57">
        <f>SUM(Vega_RiskType_GIRR!D25:H29)</f>
        <v>3833.4192177140121</v>
      </c>
      <c r="E26" s="48">
        <f>SUM(Vega_RiskType_FX!D24:G27)</f>
        <v>-115699365152.59271</v>
      </c>
    </row>
    <row r="65" spans="3:3" x14ac:dyDescent="0.25">
      <c r="C65" s="4"/>
    </row>
  </sheetData>
  <hyperlinks>
    <hyperlink ref="A3" location="'Top Level'!A1" display="'Top Level'!A1" xr:uid="{00000000-0004-0000-0200-000000000000}"/>
    <hyperlink ref="A5" location="'RiskType_Curvature'!A1" display="'RiskType_Curvature'!A1" xr:uid="{00000000-0004-0000-0200-000001000000}"/>
    <hyperlink ref="A4" location="Summary!A1" display="Summary!A1" xr:uid="{00000000-0004-0000-0200-000002000000}"/>
    <hyperlink ref="D19" location="Delta_RiskType_GIRR!D14:H14" display="Delta_RiskType_GIRR!D14:H14" xr:uid="{00000000-0004-0000-0200-000003000000}"/>
    <hyperlink ref="E19" location="Delta_RiskType_FX!D14:G14" display="Delta_RiskType_FX!D14:G14" xr:uid="{00000000-0004-0000-0200-000004000000}"/>
    <hyperlink ref="D20" location="Delta_RiskType_GIRR!D25:H29" display="Delta_RiskType_GIRR!D25:H29" xr:uid="{00000000-0004-0000-0200-000005000000}"/>
    <hyperlink ref="E20" location="Delta_RiskType_FX!D24:G27" display="Delta_RiskType_FX!D24:G27" xr:uid="{00000000-0004-0000-0200-000006000000}"/>
    <hyperlink ref="D25" location="Vega_RiskType_GIRR!D14:H14" display="Vega_RiskType_GIRR!D14:H14" xr:uid="{00000000-0004-0000-0200-000007000000}"/>
    <hyperlink ref="E25" location="Vega_RiskType_FX!D14:G14" display="Vega_RiskType_FX!D14:G14" xr:uid="{00000000-0004-0000-0200-000008000000}"/>
    <hyperlink ref="D26" location="Vega_RiskType_GIRR!D25:H29" display="Vega_RiskType_GIRR!D25:H29" xr:uid="{00000000-0004-0000-0200-000009000000}"/>
    <hyperlink ref="E26" location="Vega_RiskType_FX!D24:G27" display="Vega_RiskType_FX!D24:G27" xr:uid="{00000000-0004-0000-0200-00000A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3090D52C-529C-4A86-AB9A-8E1F571B0258}"/>
  </hyperlinks>
  <pageMargins left="0.7" right="0.7" top="0.75" bottom="0.75" header="0.3" footer="0.3"/>
  <pageSetup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2">
    <outlinePr summaryBelow="0"/>
  </sheetPr>
  <dimension ref="A1:J1359"/>
  <sheetViews>
    <sheetView zoomScale="85" zoomScaleNormal="85" workbookViewId="0">
      <pane xSplit="1" ySplit="5" topLeftCell="B6" activePane="bottomRight" state="frozen"/>
      <selection pane="topRight"/>
      <selection pane="bottomLeft"/>
      <selection pane="bottomRight"/>
    </sheetView>
  </sheetViews>
  <sheetFormatPr defaultRowHeight="15" outlineLevelRow="1" x14ac:dyDescent="0.25"/>
  <cols>
    <col min="1" max="1" width="13.7109375" style="16" customWidth="1"/>
    <col min="2" max="2" width="2.7109375" customWidth="1"/>
    <col min="3" max="3" width="52.42578125" customWidth="1"/>
    <col min="4" max="4" width="17.140625" customWidth="1"/>
    <col min="5" max="5" width="18.5703125" customWidth="1"/>
    <col min="6" max="6" width="23.5703125" customWidth="1"/>
    <col min="7" max="7" width="40.28515625" customWidth="1"/>
    <col min="8" max="8" width="15" customWidth="1"/>
    <col min="9" max="9" width="40.28515625" customWidth="1"/>
    <col min="10" max="10" width="18" customWidth="1"/>
  </cols>
  <sheetData>
    <row r="1" spans="1:10" s="32" customFormat="1" ht="14.25" x14ac:dyDescent="0.2">
      <c r="C1" s="33" t="s">
        <v>1253</v>
      </c>
    </row>
    <row r="3" spans="1:10" s="35" customFormat="1" ht="18.75" x14ac:dyDescent="0.3">
      <c r="A3" s="34" t="s">
        <v>93</v>
      </c>
      <c r="C3" s="36" t="s">
        <v>1231</v>
      </c>
    </row>
    <row r="4" spans="1:10" s="35" customFormat="1" ht="18" customHeight="1" x14ac:dyDescent="0.3">
      <c r="A4" s="34" t="s">
        <v>95</v>
      </c>
      <c r="C4" s="37" t="s">
        <v>1221</v>
      </c>
    </row>
    <row r="5" spans="1:10" s="35" customFormat="1" x14ac:dyDescent="0.25">
      <c r="A5" s="34" t="s">
        <v>94</v>
      </c>
      <c r="C5" s="35" t="s">
        <v>1226</v>
      </c>
    </row>
    <row r="6" spans="1:10" ht="15" customHeight="1" x14ac:dyDescent="0.3">
      <c r="C6" s="15"/>
    </row>
    <row r="7" spans="1:10" ht="18.75" x14ac:dyDescent="0.3">
      <c r="C7" s="6" t="s">
        <v>69</v>
      </c>
    </row>
    <row r="8" spans="1:10" x14ac:dyDescent="0.25">
      <c r="A8" s="18"/>
      <c r="C8" s="63" t="s">
        <v>1144</v>
      </c>
      <c r="D8" s="63" t="s">
        <v>59</v>
      </c>
      <c r="E8" s="64" t="s">
        <v>70</v>
      </c>
    </row>
    <row r="9" spans="1:10" x14ac:dyDescent="0.25">
      <c r="A9" s="18"/>
      <c r="C9" s="172"/>
      <c r="D9" s="173"/>
      <c r="E9" s="171" t="s">
        <v>1239</v>
      </c>
    </row>
    <row r="10" spans="1:10" x14ac:dyDescent="0.25">
      <c r="A10" s="18"/>
      <c r="C10" s="172"/>
      <c r="D10" s="173"/>
      <c r="E10" s="176"/>
    </row>
    <row r="11" spans="1:10" x14ac:dyDescent="0.25">
      <c r="A11" s="18"/>
      <c r="C11" s="172"/>
      <c r="D11" s="173"/>
      <c r="E11" s="176"/>
    </row>
    <row r="12" spans="1:10" x14ac:dyDescent="0.25">
      <c r="A12" s="18"/>
      <c r="C12" s="172"/>
      <c r="D12" s="173"/>
      <c r="E12" s="176"/>
    </row>
    <row r="13" spans="1:10" ht="25.5" customHeight="1" x14ac:dyDescent="0.25">
      <c r="C13" s="23"/>
      <c r="D13" s="26">
        <v>60</v>
      </c>
      <c r="E13" s="176"/>
    </row>
    <row r="14" spans="1:10" ht="28.5" customHeight="1" x14ac:dyDescent="0.25">
      <c r="C14" s="23"/>
      <c r="D14" s="27">
        <v>0.55000000000000004</v>
      </c>
      <c r="E14" s="176"/>
      <c r="J14" s="4"/>
    </row>
    <row r="15" spans="1:10" ht="20.25" customHeight="1" x14ac:dyDescent="0.25">
      <c r="C15" s="25" t="s">
        <v>78</v>
      </c>
      <c r="D15" s="28">
        <f>MIN(100%,D14*SQRT(D13)/SQRT(10))</f>
        <v>1</v>
      </c>
      <c r="E15" s="176"/>
    </row>
    <row r="16" spans="1:10" s="10" customFormat="1" x14ac:dyDescent="0.25">
      <c r="A16" s="16"/>
      <c r="B16"/>
      <c r="C16" s="7"/>
      <c r="D16" s="9"/>
      <c r="E16" s="7"/>
      <c r="F16" s="7"/>
    </row>
    <row r="17" spans="3:7" ht="18.75" x14ac:dyDescent="0.3">
      <c r="C17" s="6" t="s">
        <v>79</v>
      </c>
    </row>
    <row r="18" spans="3:7" ht="18.75" x14ac:dyDescent="0.3">
      <c r="C18" s="6"/>
    </row>
    <row r="19" spans="3:7" x14ac:dyDescent="0.25">
      <c r="C19" s="4" t="s">
        <v>77</v>
      </c>
    </row>
    <row r="20" spans="3:7" x14ac:dyDescent="0.25">
      <c r="C20" s="40" t="s">
        <v>60</v>
      </c>
      <c r="D20" s="74" t="s">
        <v>116</v>
      </c>
      <c r="E20" s="74" t="s">
        <v>66</v>
      </c>
      <c r="F20" s="104" t="s">
        <v>68</v>
      </c>
    </row>
    <row r="21" spans="3:7" collapsed="1" x14ac:dyDescent="0.25">
      <c r="C21" s="100" t="s">
        <v>61</v>
      </c>
      <c r="D21" s="102">
        <f>SUM(D23:D72)</f>
        <v>0</v>
      </c>
      <c r="E21" s="103">
        <f>$D$15</f>
        <v>1</v>
      </c>
      <c r="F21" s="105">
        <f>D21*E21</f>
        <v>0</v>
      </c>
    </row>
    <row r="22" spans="3:7" hidden="1" outlineLevel="1" x14ac:dyDescent="0.25">
      <c r="C22" s="40" t="s">
        <v>1138</v>
      </c>
      <c r="D22" s="101" t="s">
        <v>116</v>
      </c>
      <c r="E22" s="101" t="s">
        <v>66</v>
      </c>
      <c r="F22" s="101" t="s">
        <v>68</v>
      </c>
      <c r="G22" s="39" t="s">
        <v>57</v>
      </c>
    </row>
    <row r="23" spans="3:7" hidden="1" outlineLevel="1" x14ac:dyDescent="0.25">
      <c r="C23" s="42" t="s">
        <v>3</v>
      </c>
      <c r="D23" s="38">
        <f>SUMIFS(Sensitivities!$E$8:$E$1023,Sensitivities!$D$8:$D$1023,Vega_GIRR!$D$20,Sensitivities!$C$8:$C$1023,Vega_GIRR!G23)</f>
        <v>0</v>
      </c>
      <c r="E23" s="38"/>
      <c r="F23" s="38"/>
      <c r="G23" s="38" t="str">
        <f>C23 &amp; ".Vega|GIRR|" &amp; C19 &amp; "|" &amp; C21</f>
        <v>FRA791220419.Vega|GIRR|EUR|0.5 year</v>
      </c>
    </row>
    <row r="24" spans="3:7" hidden="1" outlineLevel="1" x14ac:dyDescent="0.25">
      <c r="C24" s="21" t="s">
        <v>5</v>
      </c>
      <c r="D24" s="19">
        <f>SUMIFS(Sensitivities!$E$8:$E$1023,Sensitivities!$D$8:$D$1023,Vega_GIRR!$D$20,Sensitivities!$C$8:$C$1023,Vega_GIRR!G24)</f>
        <v>0</v>
      </c>
      <c r="E24" s="19"/>
      <c r="F24" s="19"/>
      <c r="G24" s="19" t="str">
        <f>C24 &amp; ".Vega|GIRR|" &amp; C19 &amp; "|" &amp; C21</f>
        <v>FRA983936126.Vega|GIRR|EUR|0.5 year</v>
      </c>
    </row>
    <row r="25" spans="3:7" hidden="1" outlineLevel="1" x14ac:dyDescent="0.25">
      <c r="C25" s="21" t="s">
        <v>6</v>
      </c>
      <c r="D25" s="19">
        <f>SUMIFS(Sensitivities!$E$8:$E$1023,Sensitivities!$D$8:$D$1023,Vega_GIRR!$D$20,Sensitivities!$C$8:$C$1023,Vega_GIRR!G25)</f>
        <v>0</v>
      </c>
      <c r="E25" s="19"/>
      <c r="F25" s="19"/>
      <c r="G25" s="19" t="str">
        <f>C25 &amp; ".Vega|GIRR|" &amp; C19 &amp; "|" &amp; C21</f>
        <v>FRA592133890.Vega|GIRR|EUR|0.5 year</v>
      </c>
    </row>
    <row r="26" spans="3:7" hidden="1" outlineLevel="1" x14ac:dyDescent="0.25">
      <c r="C26" s="21" t="s">
        <v>7</v>
      </c>
      <c r="D26" s="19">
        <f>SUMIFS(Sensitivities!$E$8:$E$1023,Sensitivities!$D$8:$D$1023,Vega_GIRR!$D$20,Sensitivities!$C$8:$C$1023,Vega_GIRR!G26)</f>
        <v>0</v>
      </c>
      <c r="E26" s="19"/>
      <c r="F26" s="19"/>
      <c r="G26" s="19" t="str">
        <f>C26 &amp; ".Vega|GIRR|" &amp; C19 &amp; "|" &amp; C21</f>
        <v>FRA554616290.Vega|GIRR|EUR|0.5 year</v>
      </c>
    </row>
    <row r="27" spans="3:7" hidden="1" outlineLevel="1" x14ac:dyDescent="0.25">
      <c r="C27" s="21" t="s">
        <v>8</v>
      </c>
      <c r="D27" s="19">
        <f>SUMIFS(Sensitivities!$E$8:$E$1023,Sensitivities!$D$8:$D$1023,Vega_GIRR!$D$20,Sensitivities!$C$8:$C$1023,Vega_GIRR!G27)</f>
        <v>0</v>
      </c>
      <c r="E27" s="19"/>
      <c r="F27" s="19"/>
      <c r="G27" s="19" t="str">
        <f>C27 &amp; ".Vega|GIRR|" &amp; C19 &amp; "|" &amp; C21</f>
        <v>FRA822851518.Vega|GIRR|EUR|0.5 year</v>
      </c>
    </row>
    <row r="28" spans="3:7" hidden="1" outlineLevel="1" x14ac:dyDescent="0.25">
      <c r="C28" s="21" t="s">
        <v>1140</v>
      </c>
      <c r="D28" s="19">
        <f>SUMIFS(Sensitivities!$E$8:$E$1023,Sensitivities!$D$8:$D$1023,Vega_GIRR!$D$20,Sensitivities!$C$8:$C$1023,Vega_GIRR!G28)</f>
        <v>0</v>
      </c>
      <c r="E28" s="19"/>
      <c r="F28" s="19"/>
      <c r="G28" s="19" t="str">
        <f>C28 &amp; ".Vega|GIRR|" &amp; C19 &amp; "|" &amp; C21</f>
        <v>FRA101797833.Vega|GIRR|EUR|0.5 year</v>
      </c>
    </row>
    <row r="29" spans="3:7" hidden="1" outlineLevel="1" x14ac:dyDescent="0.25">
      <c r="C29" s="21" t="s">
        <v>9</v>
      </c>
      <c r="D29" s="19">
        <f>SUMIFS(Sensitivities!$E$8:$E$1023,Sensitivities!$D$8:$D$1023,Vega_GIRR!$D$20,Sensitivities!$C$8:$C$1023,Vega_GIRR!G29)</f>
        <v>0</v>
      </c>
      <c r="E29" s="19"/>
      <c r="F29" s="19"/>
      <c r="G29" s="19" t="str">
        <f>C29 &amp; ".Vega|GIRR|" &amp; C19 &amp; "|" &amp; C21</f>
        <v>IRS190841856.Vega|GIRR|EUR|0.5 year</v>
      </c>
    </row>
    <row r="30" spans="3:7" hidden="1" outlineLevel="1" x14ac:dyDescent="0.25">
      <c r="C30" s="21" t="s">
        <v>11</v>
      </c>
      <c r="D30" s="19">
        <f>SUMIFS(Sensitivities!$E$8:$E$1023,Sensitivities!$D$8:$D$1023,Vega_GIRR!$D$20,Sensitivities!$C$8:$C$1023,Vega_GIRR!G30)</f>
        <v>0</v>
      </c>
      <c r="E30" s="19"/>
      <c r="F30" s="19"/>
      <c r="G30" s="19" t="str">
        <f>C30 &amp; ".Vega|GIRR|" &amp; C19 &amp; "|" &amp; C21</f>
        <v>IRS399330126.Vega|GIRR|EUR|0.5 year</v>
      </c>
    </row>
    <row r="31" spans="3:7" hidden="1" outlineLevel="1" x14ac:dyDescent="0.25">
      <c r="C31" s="21" t="s">
        <v>12</v>
      </c>
      <c r="D31" s="19">
        <f>SUMIFS(Sensitivities!$E$8:$E$1023,Sensitivities!$D$8:$D$1023,Vega_GIRR!$D$20,Sensitivities!$C$8:$C$1023,Vega_GIRR!G31)</f>
        <v>0</v>
      </c>
      <c r="E31" s="19"/>
      <c r="F31" s="19"/>
      <c r="G31" s="19" t="str">
        <f>C31 &amp; ".Vega|GIRR|" &amp; C19 &amp; "|" &amp; C21</f>
        <v>IRS233250637.Vega|GIRR|EUR|0.5 year</v>
      </c>
    </row>
    <row r="32" spans="3:7" hidden="1" outlineLevel="1" x14ac:dyDescent="0.25">
      <c r="C32" s="21" t="s">
        <v>13</v>
      </c>
      <c r="D32" s="19">
        <f>SUMIFS(Sensitivities!$E$8:$E$1023,Sensitivities!$D$8:$D$1023,Vega_GIRR!$D$20,Sensitivities!$C$8:$C$1023,Vega_GIRR!G32)</f>
        <v>0</v>
      </c>
      <c r="E32" s="19"/>
      <c r="F32" s="19"/>
      <c r="G32" s="19" t="str">
        <f>C32 &amp; ".Vega|GIRR|" &amp; C19 &amp; "|" &amp; C21</f>
        <v>CS768096133.Vega|GIRR|EUR|0.5 year</v>
      </c>
    </row>
    <row r="33" spans="3:7" hidden="1" outlineLevel="1" x14ac:dyDescent="0.25">
      <c r="C33" s="21" t="s">
        <v>15</v>
      </c>
      <c r="D33" s="19">
        <f>SUMIFS(Sensitivities!$E$8:$E$1023,Sensitivities!$D$8:$D$1023,Vega_GIRR!$D$20,Sensitivities!$C$8:$C$1023,Vega_GIRR!G33)</f>
        <v>0</v>
      </c>
      <c r="E33" s="19"/>
      <c r="F33" s="19"/>
      <c r="G33" s="19" t="str">
        <f>C33 &amp; ".Vega|GIRR|" &amp; C19 &amp; "|" &amp; C21</f>
        <v>CS561670611.Vega|GIRR|EUR|0.5 year</v>
      </c>
    </row>
    <row r="34" spans="3:7" hidden="1" outlineLevel="1" x14ac:dyDescent="0.25">
      <c r="C34" s="21" t="s">
        <v>16</v>
      </c>
      <c r="D34" s="19">
        <f>SUMIFS(Sensitivities!$E$8:$E$1023,Sensitivities!$D$8:$D$1023,Vega_GIRR!$D$20,Sensitivities!$C$8:$C$1023,Vega_GIRR!G34)</f>
        <v>0</v>
      </c>
      <c r="E34" s="19"/>
      <c r="F34" s="19"/>
      <c r="G34" s="19" t="str">
        <f>C34 &amp; ".Vega|GIRR|" &amp; C19 &amp; "|" &amp; C21</f>
        <v>CS931854092.Vega|GIRR|EUR|0.5 year</v>
      </c>
    </row>
    <row r="35" spans="3:7" hidden="1" outlineLevel="1" x14ac:dyDescent="0.25">
      <c r="C35" s="21" t="s">
        <v>17</v>
      </c>
      <c r="D35" s="19">
        <f>SUMIFS(Sensitivities!$E$8:$E$1023,Sensitivities!$D$8:$D$1023,Vega_GIRR!$D$20,Sensitivities!$C$8:$C$1023,Vega_GIRR!G35)</f>
        <v>0</v>
      </c>
      <c r="E35" s="19"/>
      <c r="F35" s="19"/>
      <c r="G35" s="19" t="str">
        <f>C35 &amp; ".Vega|GIRR|" &amp; C19 &amp; "|" &amp; C21</f>
        <v>IRS307262619.Vega|GIRR|EUR|0.5 year</v>
      </c>
    </row>
    <row r="36" spans="3:7" hidden="1" outlineLevel="1" x14ac:dyDescent="0.25">
      <c r="C36" s="21" t="s">
        <v>18</v>
      </c>
      <c r="D36" s="19">
        <f>SUMIFS(Sensitivities!$E$8:$E$1023,Sensitivities!$D$8:$D$1023,Vega_GIRR!$D$20,Sensitivities!$C$8:$C$1023,Vega_GIRR!G36)</f>
        <v>0</v>
      </c>
      <c r="E36" s="19"/>
      <c r="F36" s="19"/>
      <c r="G36" s="19" t="str">
        <f>C36 &amp; ".Vega|GIRR|" &amp; C19 &amp; "|" &amp; C21</f>
        <v>IRS686490893.Vega|GIRR|EUR|0.5 year</v>
      </c>
    </row>
    <row r="37" spans="3:7" hidden="1" outlineLevel="1" x14ac:dyDescent="0.25">
      <c r="C37" s="21" t="s">
        <v>19</v>
      </c>
      <c r="D37" s="19">
        <f>SUMIFS(Sensitivities!$E$8:$E$1023,Sensitivities!$D$8:$D$1023,Vega_GIRR!$D$20,Sensitivities!$C$8:$C$1023,Vega_GIRR!G37)</f>
        <v>0</v>
      </c>
      <c r="E37" s="19"/>
      <c r="F37" s="19"/>
      <c r="G37" s="19" t="str">
        <f>C37 &amp; ".Vega|GIRR|" &amp; C19 &amp; "|" &amp; C21</f>
        <v>IRS682313805.Vega|GIRR|EUR|0.5 year</v>
      </c>
    </row>
    <row r="38" spans="3:7" hidden="1" outlineLevel="1" x14ac:dyDescent="0.25">
      <c r="C38" s="21" t="s">
        <v>20</v>
      </c>
      <c r="D38" s="19">
        <f>SUMIFS(Sensitivities!$E$8:$E$1023,Sensitivities!$D$8:$D$1023,Vega_GIRR!$D$20,Sensitivities!$C$8:$C$1023,Vega_GIRR!G38)</f>
        <v>0</v>
      </c>
      <c r="E38" s="19"/>
      <c r="F38" s="19"/>
      <c r="G38" s="19" t="str">
        <f>C38 &amp; ".Vega|GIRR|" &amp; C19 &amp; "|" &amp; C21</f>
        <v>IRS545554400.Vega|GIRR|EUR|0.5 year</v>
      </c>
    </row>
    <row r="39" spans="3:7" hidden="1" outlineLevel="1" x14ac:dyDescent="0.25">
      <c r="C39" s="21" t="s">
        <v>21</v>
      </c>
      <c r="D39" s="19">
        <f>SUMIFS(Sensitivities!$E$8:$E$1023,Sensitivities!$D$8:$D$1023,Vega_GIRR!$D$20,Sensitivities!$C$8:$C$1023,Vega_GIRR!G39)</f>
        <v>0</v>
      </c>
      <c r="E39" s="19"/>
      <c r="F39" s="19"/>
      <c r="G39" s="19" t="str">
        <f>C39 &amp; ".Vega|GIRR|" &amp; C19 &amp; "|" &amp; C21</f>
        <v>CS821810096.Vega|GIRR|EUR|0.5 year</v>
      </c>
    </row>
    <row r="40" spans="3:7" hidden="1" outlineLevel="1" x14ac:dyDescent="0.25">
      <c r="C40" s="21" t="s">
        <v>22</v>
      </c>
      <c r="D40" s="19">
        <f>SUMIFS(Sensitivities!$E$8:$E$1023,Sensitivities!$D$8:$D$1023,Vega_GIRR!$D$20,Sensitivities!$C$8:$C$1023,Vega_GIRR!G40)</f>
        <v>0</v>
      </c>
      <c r="E40" s="19"/>
      <c r="F40" s="19"/>
      <c r="G40" s="19" t="str">
        <f>C40 &amp; ".Vega|GIRR|" &amp; C19 &amp; "|" &amp; C21</f>
        <v>CF832287444.Vega|GIRR|EUR|0.5 year</v>
      </c>
    </row>
    <row r="41" spans="3:7" hidden="1" outlineLevel="1" x14ac:dyDescent="0.25">
      <c r="C41" s="21" t="s">
        <v>1141</v>
      </c>
      <c r="D41" s="19">
        <f>SUMIFS(Sensitivities!$E$8:$E$1023,Sensitivities!$D$8:$D$1023,Vega_GIRR!$D$20,Sensitivities!$C$8:$C$1023,Vega_GIRR!G41)</f>
        <v>0</v>
      </c>
      <c r="E41" s="19"/>
      <c r="F41" s="19"/>
      <c r="G41" s="19" t="str">
        <f>C41 &amp; ".Vega|GIRR|" &amp; C19 &amp; "|" &amp; C21</f>
        <v>CF505971413.Vega|GIRR|EUR|0.5 year</v>
      </c>
    </row>
    <row r="42" spans="3:7" hidden="1" outlineLevel="1" x14ac:dyDescent="0.25">
      <c r="C42" s="21" t="s">
        <v>24</v>
      </c>
      <c r="D42" s="19">
        <f>SUMIFS(Sensitivities!$E$8:$E$1023,Sensitivities!$D$8:$D$1023,Vega_GIRR!$D$20,Sensitivities!$C$8:$C$1023,Vega_GIRR!G42)</f>
        <v>0</v>
      </c>
      <c r="E42" s="19"/>
      <c r="F42" s="19"/>
      <c r="G42" s="19" t="str">
        <f>C42 &amp; ".Vega|GIRR|" &amp; C19 &amp; "|" &amp; C21</f>
        <v>CF670766805.Vega|GIRR|EUR|0.5 year</v>
      </c>
    </row>
    <row r="43" spans="3:7" hidden="1" outlineLevel="1" x14ac:dyDescent="0.25">
      <c r="C43" s="21" t="s">
        <v>25</v>
      </c>
      <c r="D43" s="19">
        <f>SUMIFS(Sensitivities!$E$8:$E$1023,Sensitivities!$D$8:$D$1023,Vega_GIRR!$D$20,Sensitivities!$C$8:$C$1023,Vega_GIRR!G43)</f>
        <v>0</v>
      </c>
      <c r="E43" s="19"/>
      <c r="F43" s="19"/>
      <c r="G43" s="19" t="str">
        <f>C43 &amp; ".Vega|GIRR|" &amp; C19 &amp; "|" &amp; C21</f>
        <v>CF558972956.Vega|GIRR|EUR|0.5 year</v>
      </c>
    </row>
    <row r="44" spans="3:7" hidden="1" outlineLevel="1" x14ac:dyDescent="0.25">
      <c r="C44" s="21" t="s">
        <v>26</v>
      </c>
      <c r="D44" s="19">
        <f>SUMIFS(Sensitivities!$E$8:$E$1023,Sensitivities!$D$8:$D$1023,Vega_GIRR!$D$20,Sensitivities!$C$8:$C$1023,Vega_GIRR!G44)</f>
        <v>0</v>
      </c>
      <c r="E44" s="19"/>
      <c r="F44" s="19"/>
      <c r="G44" s="19" t="str">
        <f>C44 &amp; ".Vega|GIRR|" &amp; C19 &amp; "|" &amp; C21</f>
        <v>CF994071627.Vega|GIRR|EUR|0.5 year</v>
      </c>
    </row>
    <row r="45" spans="3:7" hidden="1" outlineLevel="1" x14ac:dyDescent="0.25">
      <c r="C45" s="21" t="s">
        <v>27</v>
      </c>
      <c r="D45" s="19">
        <f>SUMIFS(Sensitivities!$E$8:$E$1023,Sensitivities!$D$8:$D$1023,Vega_GIRR!$D$20,Sensitivities!$C$8:$C$1023,Vega_GIRR!G45)</f>
        <v>0</v>
      </c>
      <c r="E45" s="19"/>
      <c r="F45" s="19"/>
      <c r="G45" s="19" t="str">
        <f>C45 &amp; ".Vega|GIRR|" &amp; C19 &amp; "|" &amp; C21</f>
        <v>CF546911893.Vega|GIRR|EUR|0.5 year</v>
      </c>
    </row>
    <row r="46" spans="3:7" hidden="1" outlineLevel="1" x14ac:dyDescent="0.25">
      <c r="C46" s="21" t="s">
        <v>28</v>
      </c>
      <c r="D46" s="19">
        <f>SUMIFS(Sensitivities!$E$8:$E$1023,Sensitivities!$D$8:$D$1023,Vega_GIRR!$D$20,Sensitivities!$C$8:$C$1023,Vega_GIRR!G46)</f>
        <v>0</v>
      </c>
      <c r="E46" s="19"/>
      <c r="F46" s="19"/>
      <c r="G46" s="19" t="str">
        <f>C46 &amp; ".Vega|GIRR|" &amp; C19 &amp; "|" &amp; C21</f>
        <v>CF798421943.Vega|GIRR|EUR|0.5 year</v>
      </c>
    </row>
    <row r="47" spans="3:7" hidden="1" outlineLevel="1" x14ac:dyDescent="0.25">
      <c r="C47" s="21" t="s">
        <v>29</v>
      </c>
      <c r="D47" s="19">
        <f>SUMIFS(Sensitivities!$E$8:$E$1023,Sensitivities!$D$8:$D$1023,Vega_GIRR!$D$20,Sensitivities!$C$8:$C$1023,Vega_GIRR!G47)</f>
        <v>0</v>
      </c>
      <c r="E47" s="19"/>
      <c r="F47" s="19"/>
      <c r="G47" s="19" t="str">
        <f>C47 &amp; ".Vega|GIRR|" &amp; C19 &amp; "|" &amp; C21</f>
        <v>SWN651253389.Vega|GIRR|EUR|0.5 year</v>
      </c>
    </row>
    <row r="48" spans="3:7" hidden="1" outlineLevel="1" x14ac:dyDescent="0.25">
      <c r="C48" s="21" t="s">
        <v>31</v>
      </c>
      <c r="D48" s="19">
        <f>SUMIFS(Sensitivities!$E$8:$E$1023,Sensitivities!$D$8:$D$1023,Vega_GIRR!$D$20,Sensitivities!$C$8:$C$1023,Vega_GIRR!G48)</f>
        <v>0</v>
      </c>
      <c r="E48" s="19"/>
      <c r="F48" s="19"/>
      <c r="G48" s="19" t="str">
        <f>C48 &amp; ".Vega|GIRR|" &amp; C19 &amp; "|" &amp; C21</f>
        <v>FXF690057364.Vega|GIRR|EUR|0.5 year</v>
      </c>
    </row>
    <row r="49" spans="3:7" hidden="1" outlineLevel="1" x14ac:dyDescent="0.25">
      <c r="C49" s="21" t="s">
        <v>1142</v>
      </c>
      <c r="D49" s="19">
        <f>SUMIFS(Sensitivities!$E$8:$E$1023,Sensitivities!$D$8:$D$1023,Vega_GIRR!$D$20,Sensitivities!$C$8:$C$1023,Vega_GIRR!G49)</f>
        <v>0</v>
      </c>
      <c r="E49" s="19"/>
      <c r="F49" s="19"/>
      <c r="G49" s="19" t="str">
        <f>C49 &amp; ".Vega|GIRR|" &amp; C19 &amp; "|" &amp; C21</f>
        <v>FXF276314354.Vega|GIRR|EUR|0.5 year</v>
      </c>
    </row>
    <row r="50" spans="3:7" hidden="1" outlineLevel="1" x14ac:dyDescent="0.25">
      <c r="C50" s="21" t="s">
        <v>33</v>
      </c>
      <c r="D50" s="19">
        <f>SUMIFS(Sensitivities!$E$8:$E$1023,Sensitivities!$D$8:$D$1023,Vega_GIRR!$D$20,Sensitivities!$C$8:$C$1023,Vega_GIRR!G50)</f>
        <v>0</v>
      </c>
      <c r="E50" s="19"/>
      <c r="F50" s="19"/>
      <c r="G50" s="19" t="str">
        <f>C50 &amp; ".Vega|GIRR|" &amp; C19 &amp; "|" &amp; C21</f>
        <v>FXF811380623.Vega|GIRR|EUR|0.5 year</v>
      </c>
    </row>
    <row r="51" spans="3:7" hidden="1" outlineLevel="1" x14ac:dyDescent="0.25">
      <c r="C51" s="21" t="s">
        <v>34</v>
      </c>
      <c r="D51" s="19">
        <f>SUMIFS(Sensitivities!$E$8:$E$1023,Sensitivities!$D$8:$D$1023,Vega_GIRR!$D$20,Sensitivities!$C$8:$C$1023,Vega_GIRR!G51)</f>
        <v>0</v>
      </c>
      <c r="E51" s="19"/>
      <c r="F51" s="19"/>
      <c r="G51" s="19" t="str">
        <f>C51 &amp; ".Vega|GIRR|" &amp; C19 &amp; "|" &amp; C21</f>
        <v>FXF313102980.Vega|GIRR|EUR|0.5 year</v>
      </c>
    </row>
    <row r="52" spans="3:7" hidden="1" outlineLevel="1" x14ac:dyDescent="0.25">
      <c r="C52" s="21" t="s">
        <v>35</v>
      </c>
      <c r="D52" s="19">
        <f>SUMIFS(Sensitivities!$E$8:$E$1023,Sensitivities!$D$8:$D$1023,Vega_GIRR!$D$20,Sensitivities!$C$8:$C$1023,Vega_GIRR!G52)</f>
        <v>0</v>
      </c>
      <c r="E52" s="19"/>
      <c r="F52" s="19"/>
      <c r="G52" s="19" t="str">
        <f>C52 &amp; ".Vega|GIRR|" &amp; C19 &amp; "|" &amp; C21</f>
        <v>FXF168255439.Vega|GIRR|EUR|0.5 year</v>
      </c>
    </row>
    <row r="53" spans="3:7" hidden="1" outlineLevel="1" x14ac:dyDescent="0.25">
      <c r="C53" s="21" t="s">
        <v>36</v>
      </c>
      <c r="D53" s="19">
        <f>SUMIFS(Sensitivities!$E$8:$E$1023,Sensitivities!$D$8:$D$1023,Vega_GIRR!$D$20,Sensitivities!$C$8:$C$1023,Vega_GIRR!G53)</f>
        <v>0</v>
      </c>
      <c r="E53" s="19"/>
      <c r="F53" s="19"/>
      <c r="G53" s="19" t="str">
        <f>C53 &amp; ".Vega|GIRR|" &amp; C19 &amp; "|" &amp; C21</f>
        <v>FXF177155290.Vega|GIRR|EUR|0.5 year</v>
      </c>
    </row>
    <row r="54" spans="3:7" hidden="1" outlineLevel="1" x14ac:dyDescent="0.25">
      <c r="C54" s="21" t="s">
        <v>37</v>
      </c>
      <c r="D54" s="19">
        <f>SUMIFS(Sensitivities!$E$8:$E$1023,Sensitivities!$D$8:$D$1023,Vega_GIRR!$D$20,Sensitivities!$C$8:$C$1023,Vega_GIRR!G54)</f>
        <v>0</v>
      </c>
      <c r="E54" s="19"/>
      <c r="F54" s="19"/>
      <c r="G54" s="19" t="str">
        <f>C54 &amp; ".Vega|GIRR|" &amp; C19 &amp; "|" &amp; C21</f>
        <v>FXF598460264.Vega|GIRR|EUR|0.5 year</v>
      </c>
    </row>
    <row r="55" spans="3:7" hidden="1" outlineLevel="1" x14ac:dyDescent="0.25">
      <c r="C55" s="21" t="s">
        <v>38</v>
      </c>
      <c r="D55" s="19">
        <f>SUMIFS(Sensitivities!$E$8:$E$1023,Sensitivities!$D$8:$D$1023,Vega_GIRR!$D$20,Sensitivities!$C$8:$C$1023,Vega_GIRR!G55)</f>
        <v>0</v>
      </c>
      <c r="E55" s="19"/>
      <c r="F55" s="19"/>
      <c r="G55" s="19" t="str">
        <f>C55 &amp; ".Vega|GIRR|" &amp; C19 &amp; "|" &amp; C21</f>
        <v>FXO271821100.Vega|GIRR|EUR|0.5 year</v>
      </c>
    </row>
    <row r="56" spans="3:7" hidden="1" outlineLevel="1" x14ac:dyDescent="0.25">
      <c r="C56" s="21" t="s">
        <v>40</v>
      </c>
      <c r="D56" s="19">
        <f>SUMIFS(Sensitivities!$E$8:$E$1023,Sensitivities!$D$8:$D$1023,Vega_GIRR!$D$20,Sensitivities!$C$8:$C$1023,Vega_GIRR!G56)</f>
        <v>0</v>
      </c>
      <c r="E56" s="19"/>
      <c r="F56" s="19"/>
      <c r="G56" s="19" t="str">
        <f>C56 &amp; ".Vega|GIRR|" &amp; C19 &amp; "|" &amp; C21</f>
        <v>FXO136170122.Vega|GIRR|EUR|0.5 year</v>
      </c>
    </row>
    <row r="57" spans="3:7" hidden="1" outlineLevel="1" x14ac:dyDescent="0.25">
      <c r="C57" s="21" t="s">
        <v>1139</v>
      </c>
      <c r="D57" s="19">
        <f>SUMIFS(Sensitivities!$E$8:$E$1023,Sensitivities!$D$8:$D$1023,Vega_GIRR!$D$20,Sensitivities!$C$8:$C$1023,Vega_GIRR!G57)</f>
        <v>0</v>
      </c>
      <c r="E57" s="19"/>
      <c r="F57" s="19"/>
      <c r="G57" s="19" t="str">
        <f>C57 &amp; ".Vega|GIRR|" &amp; C19 &amp; "|" &amp; C21</f>
        <v>FXO623149061.Vega|GIRR|EUR|0.5 year</v>
      </c>
    </row>
    <row r="58" spans="3:7" hidden="1" outlineLevel="1" x14ac:dyDescent="0.25">
      <c r="C58" s="21" t="s">
        <v>41</v>
      </c>
      <c r="D58" s="19">
        <f>SUMIFS(Sensitivities!$E$8:$E$1023,Sensitivities!$D$8:$D$1023,Vega_GIRR!$D$20,Sensitivities!$C$8:$C$1023,Vega_GIRR!G58)</f>
        <v>0</v>
      </c>
      <c r="E58" s="19"/>
      <c r="F58" s="19"/>
      <c r="G58" s="19" t="str">
        <f>C58 &amp; ".Vega|GIRR|" &amp; C19 &amp; "|" &amp; C21</f>
        <v>FXO676548755.Vega|GIRR|EUR|0.5 year</v>
      </c>
    </row>
    <row r="59" spans="3:7" hidden="1" outlineLevel="1" x14ac:dyDescent="0.25">
      <c r="C59" s="21" t="s">
        <v>42</v>
      </c>
      <c r="D59" s="19">
        <f>SUMIFS(Sensitivities!$E$8:$E$1023,Sensitivities!$D$8:$D$1023,Vega_GIRR!$D$20,Sensitivities!$C$8:$C$1023,Vega_GIRR!G59)</f>
        <v>0</v>
      </c>
      <c r="E59" s="19"/>
      <c r="F59" s="19"/>
      <c r="G59" s="19" t="str">
        <f>C59 &amp; ".Vega|GIRR|" &amp; C19 &amp; "|" &amp; C21</f>
        <v>FXO403688438.Vega|GIRR|EUR|0.5 year</v>
      </c>
    </row>
    <row r="60" spans="3:7" hidden="1" outlineLevel="1" x14ac:dyDescent="0.25">
      <c r="C60" s="21" t="s">
        <v>43</v>
      </c>
      <c r="D60" s="19">
        <f>SUMIFS(Sensitivities!$E$8:$E$1023,Sensitivities!$D$8:$D$1023,Vega_GIRR!$D$20,Sensitivities!$C$8:$C$1023,Vega_GIRR!G60)</f>
        <v>0</v>
      </c>
      <c r="E60" s="19"/>
      <c r="F60" s="19"/>
      <c r="G60" s="19" t="str">
        <f>C60 &amp; ".Vega|GIRR|" &amp; C19 &amp; "|" &amp; C21</f>
        <v>FXO302436425.Vega|GIRR|EUR|0.5 year</v>
      </c>
    </row>
    <row r="61" spans="3:7" hidden="1" outlineLevel="1" x14ac:dyDescent="0.25">
      <c r="C61" s="21" t="s">
        <v>44</v>
      </c>
      <c r="D61" s="19">
        <f>SUMIFS(Sensitivities!$E$8:$E$1023,Sensitivities!$D$8:$D$1023,Vega_GIRR!$D$20,Sensitivities!$C$8:$C$1023,Vega_GIRR!G61)</f>
        <v>0</v>
      </c>
      <c r="E61" s="19"/>
      <c r="F61" s="19"/>
      <c r="G61" s="19" t="str">
        <f>C61 &amp; ".Vega|GIRR|" &amp; C19 &amp; "|" &amp; C21</f>
        <v>FXO920656386.Vega|GIRR|EUR|0.5 year</v>
      </c>
    </row>
    <row r="62" spans="3:7" hidden="1" outlineLevel="1" x14ac:dyDescent="0.25">
      <c r="C62" s="21" t="s">
        <v>45</v>
      </c>
      <c r="D62" s="19">
        <f>SUMIFS(Sensitivities!$E$8:$E$1023,Sensitivities!$D$8:$D$1023,Vega_GIRR!$D$20,Sensitivities!$C$8:$C$1023,Vega_GIRR!G62)</f>
        <v>0</v>
      </c>
      <c r="E62" s="19"/>
      <c r="F62" s="19"/>
      <c r="G62" s="19" t="str">
        <f>C62 &amp; ".Vega|GIRR|" &amp; C19 &amp; "|" &amp; C21</f>
        <v>FXO931276392.Vega|GIRR|EUR|0.5 year</v>
      </c>
    </row>
    <row r="63" spans="3:7" hidden="1" outlineLevel="1" x14ac:dyDescent="0.25">
      <c r="C63" s="21" t="s">
        <v>46</v>
      </c>
      <c r="D63" s="19">
        <f>SUMIFS(Sensitivities!$E$8:$E$1023,Sensitivities!$D$8:$D$1023,Vega_GIRR!$D$20,Sensitivities!$C$8:$C$1023,Vega_GIRR!G63)</f>
        <v>0</v>
      </c>
      <c r="E63" s="19"/>
      <c r="F63" s="19"/>
      <c r="G63" s="19" t="str">
        <f>C63 &amp; ".Vega|GIRR|" &amp; C19 &amp; "|" &amp; C21</f>
        <v>PRDC295207601.Vega|GIRR|EUR|0.5 year</v>
      </c>
    </row>
    <row r="64" spans="3:7" hidden="1" outlineLevel="1" x14ac:dyDescent="0.25">
      <c r="C64" s="21" t="s">
        <v>48</v>
      </c>
      <c r="D64" s="19">
        <f>SUMIFS(Sensitivities!$E$8:$E$1023,Sensitivities!$D$8:$D$1023,Vega_GIRR!$D$20,Sensitivities!$C$8:$C$1023,Vega_GIRR!G64)</f>
        <v>0</v>
      </c>
      <c r="E64" s="19"/>
      <c r="F64" s="19"/>
      <c r="G64" s="19" t="str">
        <f>C64 &amp; ".Vega|GIRR|" &amp; C19 &amp; "|" &amp; C21</f>
        <v>PRDC172891670.Vega|GIRR|EUR|0.5 year</v>
      </c>
    </row>
    <row r="65" spans="3:7" hidden="1" outlineLevel="1" x14ac:dyDescent="0.25">
      <c r="C65" s="21" t="s">
        <v>49</v>
      </c>
      <c r="D65" s="19">
        <f>SUMIFS(Sensitivities!$E$8:$E$1023,Sensitivities!$D$8:$D$1023,Vega_GIRR!$D$20,Sensitivities!$C$8:$C$1023,Vega_GIRR!G65)</f>
        <v>0</v>
      </c>
      <c r="E65" s="19"/>
      <c r="F65" s="19"/>
      <c r="G65" s="19" t="str">
        <f>C65 &amp; ".Vega|GIRR|" &amp; C19 &amp; "|" &amp; C21</f>
        <v>PRDC666969162.Vega|GIRR|EUR|0.5 year</v>
      </c>
    </row>
    <row r="66" spans="3:7" hidden="1" outlineLevel="1" x14ac:dyDescent="0.25">
      <c r="C66" s="21" t="s">
        <v>50</v>
      </c>
      <c r="D66" s="19">
        <f>SUMIFS(Sensitivities!$E$8:$E$1023,Sensitivities!$D$8:$D$1023,Vega_GIRR!$D$20,Sensitivities!$C$8:$C$1023,Vega_GIRR!G66)</f>
        <v>0</v>
      </c>
      <c r="E66" s="19"/>
      <c r="F66" s="19"/>
      <c r="G66" s="19" t="str">
        <f>C66 &amp; ".Vega|GIRR|" &amp; C19 &amp; "|" &amp; C21</f>
        <v>PRDC591610726.Vega|GIRR|EUR|0.5 year</v>
      </c>
    </row>
    <row r="67" spans="3:7" hidden="1" outlineLevel="1" x14ac:dyDescent="0.25">
      <c r="C67" s="21" t="s">
        <v>51</v>
      </c>
      <c r="D67" s="19">
        <f>SUMIFS(Sensitivities!$E$8:$E$1023,Sensitivities!$D$8:$D$1023,Vega_GIRR!$D$20,Sensitivities!$C$8:$C$1023,Vega_GIRR!G67)</f>
        <v>0</v>
      </c>
      <c r="E67" s="19"/>
      <c r="F67" s="19"/>
      <c r="G67" s="19" t="str">
        <f>C67 &amp; ".Vega|GIRR|" &amp; C19 &amp; "|" &amp; C21</f>
        <v>PRDC213021841.Vega|GIRR|EUR|0.5 year</v>
      </c>
    </row>
    <row r="68" spans="3:7" hidden="1" outlineLevel="1" x14ac:dyDescent="0.25">
      <c r="C68" s="21" t="s">
        <v>52</v>
      </c>
      <c r="D68" s="19">
        <f>SUMIFS(Sensitivities!$E$8:$E$1023,Sensitivities!$D$8:$D$1023,Vega_GIRR!$D$20,Sensitivities!$C$8:$C$1023,Vega_GIRR!G68)</f>
        <v>0</v>
      </c>
      <c r="E68" s="19"/>
      <c r="F68" s="19"/>
      <c r="G68" s="19" t="str">
        <f>C68 &amp; ".Vega|GIRR|" &amp; C19 &amp; "|" &amp; C21</f>
        <v>RA211261264.Vega|GIRR|EUR|0.5 year</v>
      </c>
    </row>
    <row r="69" spans="3:7" hidden="1" outlineLevel="1" x14ac:dyDescent="0.25">
      <c r="C69" s="21" t="s">
        <v>54</v>
      </c>
      <c r="D69" s="19">
        <f>SUMIFS(Sensitivities!$E$8:$E$1023,Sensitivities!$D$8:$D$1023,Vega_GIRR!$D$20,Sensitivities!$C$8:$C$1023,Vega_GIRR!G69)</f>
        <v>0</v>
      </c>
      <c r="E69" s="19"/>
      <c r="F69" s="19"/>
      <c r="G69" s="19" t="str">
        <f>C69 &amp; ".Vega|GIRR|" &amp; C19 &amp; "|" &amp; C21</f>
        <v>RA511169792.Vega|GIRR|EUR|0.5 year</v>
      </c>
    </row>
    <row r="70" spans="3:7" hidden="1" outlineLevel="1" x14ac:dyDescent="0.25">
      <c r="C70" s="21" t="s">
        <v>1143</v>
      </c>
      <c r="D70" s="19">
        <f>SUMIFS(Sensitivities!$E$8:$E$1023,Sensitivities!$D$8:$D$1023,Vega_GIRR!$D$20,Sensitivities!$C$8:$C$1023,Vega_GIRR!G70)</f>
        <v>0</v>
      </c>
      <c r="E70" s="19"/>
      <c r="F70" s="19"/>
      <c r="G70" s="19" t="str">
        <f>C70 &amp; ".Vega|GIRR|" &amp; C19 &amp; "|" &amp; C21</f>
        <v>RA844378540.Vega|GIRR|EUR|0.5 year</v>
      </c>
    </row>
    <row r="71" spans="3:7" hidden="1" outlineLevel="1" x14ac:dyDescent="0.25">
      <c r="C71" s="21" t="s">
        <v>55</v>
      </c>
      <c r="D71" s="19">
        <f>SUMIFS(Sensitivities!$E$8:$E$1023,Sensitivities!$D$8:$D$1023,Vega_GIRR!$D$20,Sensitivities!$C$8:$C$1023,Vega_GIRR!G71)</f>
        <v>0</v>
      </c>
      <c r="E71" s="19"/>
      <c r="F71" s="19"/>
      <c r="G71" s="19" t="str">
        <f>C71 &amp; ".Vega|GIRR|" &amp; C19 &amp; "|" &amp; C21</f>
        <v>RA488554347.Vega|GIRR|EUR|0.5 year</v>
      </c>
    </row>
    <row r="72" spans="3:7" hidden="1" outlineLevel="1" x14ac:dyDescent="0.25">
      <c r="C72" s="21" t="s">
        <v>56</v>
      </c>
      <c r="D72" s="19">
        <f>SUMIFS(Sensitivities!$E$8:$E$1023,Sensitivities!$D$8:$D$1023,Vega_GIRR!$D$20,Sensitivities!$C$8:$C$1023,Vega_GIRR!G72)</f>
        <v>0</v>
      </c>
      <c r="E72" s="19"/>
      <c r="F72" s="19"/>
      <c r="G72" s="19" t="str">
        <f>C72 &amp; ".Vega|GIRR|" &amp; C19 &amp; "|" &amp; C21</f>
        <v>RA899728209.Vega|GIRR|EUR|0.5 year</v>
      </c>
    </row>
    <row r="73" spans="3:7" hidden="1" outlineLevel="1" x14ac:dyDescent="0.25">
      <c r="C73" s="10"/>
      <c r="D73" s="13"/>
      <c r="E73" s="11"/>
      <c r="F73" s="12"/>
      <c r="G73" s="12"/>
    </row>
    <row r="74" spans="3:7" collapsed="1" x14ac:dyDescent="0.25">
      <c r="C74" s="106" t="s">
        <v>62</v>
      </c>
      <c r="D74" s="102">
        <f>SUM(D76:D125)</f>
        <v>0</v>
      </c>
      <c r="E74" s="103">
        <f>$D$15</f>
        <v>1</v>
      </c>
      <c r="F74" s="105">
        <f>D74*E74</f>
        <v>0</v>
      </c>
    </row>
    <row r="75" spans="3:7" hidden="1" outlineLevel="1" x14ac:dyDescent="0.25">
      <c r="C75" s="40" t="s">
        <v>1138</v>
      </c>
      <c r="D75" s="101" t="s">
        <v>116</v>
      </c>
      <c r="E75" s="101" t="s">
        <v>66</v>
      </c>
      <c r="F75" s="101" t="s">
        <v>68</v>
      </c>
      <c r="G75" s="39" t="s">
        <v>57</v>
      </c>
    </row>
    <row r="76" spans="3:7" hidden="1" outlineLevel="1" x14ac:dyDescent="0.25">
      <c r="C76" s="42" t="s">
        <v>3</v>
      </c>
      <c r="D76" s="38">
        <f>SUMIFS(Sensitivities!$E$8:$E$1023,Sensitivities!$D$8:$D$1023,Vega_GIRR!$D$20,Sensitivities!$C$8:$C$1023,Vega_GIRR!G76)</f>
        <v>0</v>
      </c>
      <c r="E76" s="38"/>
      <c r="F76" s="38"/>
      <c r="G76" s="38" t="str">
        <f>C76 &amp; ".Vega|GIRR|" &amp; C19 &amp; "|" &amp; C74</f>
        <v>FRA791220419.Vega|GIRR|EUR|1 year</v>
      </c>
    </row>
    <row r="77" spans="3:7" hidden="1" outlineLevel="1" x14ac:dyDescent="0.25">
      <c r="C77" s="21" t="s">
        <v>5</v>
      </c>
      <c r="D77" s="19">
        <f>SUMIFS(Sensitivities!$E$8:$E$1023,Sensitivities!$D$8:$D$1023,Vega_GIRR!$D$20,Sensitivities!$C$8:$C$1023,Vega_GIRR!G77)</f>
        <v>0</v>
      </c>
      <c r="E77" s="19"/>
      <c r="F77" s="19"/>
      <c r="G77" s="19" t="str">
        <f>C77 &amp; ".Vega|GIRR|" &amp; C19 &amp; "|" &amp; C74</f>
        <v>FRA983936126.Vega|GIRR|EUR|1 year</v>
      </c>
    </row>
    <row r="78" spans="3:7" hidden="1" outlineLevel="1" x14ac:dyDescent="0.25">
      <c r="C78" s="21" t="s">
        <v>6</v>
      </c>
      <c r="D78" s="19">
        <f>SUMIFS(Sensitivities!$E$8:$E$1023,Sensitivities!$D$8:$D$1023,Vega_GIRR!$D$20,Sensitivities!$C$8:$C$1023,Vega_GIRR!G78)</f>
        <v>0</v>
      </c>
      <c r="E78" s="19"/>
      <c r="F78" s="19"/>
      <c r="G78" s="19" t="str">
        <f>C78 &amp; ".Vega|GIRR|" &amp; C19 &amp; "|" &amp; C74</f>
        <v>FRA592133890.Vega|GIRR|EUR|1 year</v>
      </c>
    </row>
    <row r="79" spans="3:7" hidden="1" outlineLevel="1" x14ac:dyDescent="0.25">
      <c r="C79" s="21" t="s">
        <v>7</v>
      </c>
      <c r="D79" s="19">
        <f>SUMIFS(Sensitivities!$E$8:$E$1023,Sensitivities!$D$8:$D$1023,Vega_GIRR!$D$20,Sensitivities!$C$8:$C$1023,Vega_GIRR!G79)</f>
        <v>0</v>
      </c>
      <c r="E79" s="19"/>
      <c r="F79" s="19"/>
      <c r="G79" s="19" t="str">
        <f>C79 &amp; ".Vega|GIRR|" &amp; C19 &amp; "|" &amp; C74</f>
        <v>FRA554616290.Vega|GIRR|EUR|1 year</v>
      </c>
    </row>
    <row r="80" spans="3:7" hidden="1" outlineLevel="1" x14ac:dyDescent="0.25">
      <c r="C80" s="21" t="s">
        <v>8</v>
      </c>
      <c r="D80" s="19">
        <f>SUMIFS(Sensitivities!$E$8:$E$1023,Sensitivities!$D$8:$D$1023,Vega_GIRR!$D$20,Sensitivities!$C$8:$C$1023,Vega_GIRR!G80)</f>
        <v>0</v>
      </c>
      <c r="E80" s="19"/>
      <c r="F80" s="19"/>
      <c r="G80" s="19" t="str">
        <f>C80 &amp; ".Vega|GIRR|" &amp; C19 &amp; "|" &amp; C74</f>
        <v>FRA822851518.Vega|GIRR|EUR|1 year</v>
      </c>
    </row>
    <row r="81" spans="3:9" hidden="1" outlineLevel="1" x14ac:dyDescent="0.25">
      <c r="C81" s="21" t="s">
        <v>1140</v>
      </c>
      <c r="D81" s="19">
        <f>SUMIFS(Sensitivities!$E$8:$E$1023,Sensitivities!$D$8:$D$1023,Vega_GIRR!$D$20,Sensitivities!$C$8:$C$1023,Vega_GIRR!G81)</f>
        <v>0</v>
      </c>
      <c r="E81" s="19"/>
      <c r="F81" s="19"/>
      <c r="G81" s="19" t="str">
        <f>C81 &amp; ".Vega|GIRR|" &amp; C19 &amp; "|" &amp; C74</f>
        <v>FRA101797833.Vega|GIRR|EUR|1 year</v>
      </c>
    </row>
    <row r="82" spans="3:9" hidden="1" outlineLevel="1" x14ac:dyDescent="0.25">
      <c r="C82" s="21" t="s">
        <v>9</v>
      </c>
      <c r="D82" s="19">
        <f>SUMIFS(Sensitivities!$E$8:$E$1023,Sensitivities!$D$8:$D$1023,Vega_GIRR!$D$20,Sensitivities!$C$8:$C$1023,Vega_GIRR!G82)</f>
        <v>0</v>
      </c>
      <c r="E82" s="19"/>
      <c r="F82" s="19"/>
      <c r="G82" s="19" t="str">
        <f>C82 &amp; ".Vega|GIRR|" &amp; C19 &amp; "|" &amp; C74</f>
        <v>IRS190841856.Vega|GIRR|EUR|1 year</v>
      </c>
    </row>
    <row r="83" spans="3:9" hidden="1" outlineLevel="1" x14ac:dyDescent="0.25">
      <c r="C83" s="21" t="s">
        <v>11</v>
      </c>
      <c r="D83" s="19">
        <f>SUMIFS(Sensitivities!$E$8:$E$1023,Sensitivities!$D$8:$D$1023,Vega_GIRR!$D$20,Sensitivities!$C$8:$C$1023,Vega_GIRR!G83)</f>
        <v>0</v>
      </c>
      <c r="E83" s="19"/>
      <c r="F83" s="19"/>
      <c r="G83" s="19" t="str">
        <f>C83 &amp; ".Vega|GIRR|" &amp; C19 &amp; "|" &amp; C74</f>
        <v>IRS399330126.Vega|GIRR|EUR|1 year</v>
      </c>
    </row>
    <row r="84" spans="3:9" hidden="1" outlineLevel="1" x14ac:dyDescent="0.25">
      <c r="C84" s="21" t="s">
        <v>12</v>
      </c>
      <c r="D84" s="19">
        <f>SUMIFS(Sensitivities!$E$8:$E$1023,Sensitivities!$D$8:$D$1023,Vega_GIRR!$D$20,Sensitivities!$C$8:$C$1023,Vega_GIRR!G84)</f>
        <v>0</v>
      </c>
      <c r="E84" s="19"/>
      <c r="F84" s="19"/>
      <c r="G84" s="19" t="str">
        <f>C84 &amp; ".Vega|GIRR|" &amp; C19 &amp; "|" &amp; C74</f>
        <v>IRS233250637.Vega|GIRR|EUR|1 year</v>
      </c>
    </row>
    <row r="85" spans="3:9" hidden="1" outlineLevel="1" x14ac:dyDescent="0.25">
      <c r="C85" s="21" t="s">
        <v>13</v>
      </c>
      <c r="D85" s="19">
        <f>SUMIFS(Sensitivities!$E$8:$E$1023,Sensitivities!$D$8:$D$1023,Vega_GIRR!$D$20,Sensitivities!$C$8:$C$1023,Vega_GIRR!G85)</f>
        <v>0</v>
      </c>
      <c r="E85" s="19"/>
      <c r="F85" s="19"/>
      <c r="G85" s="19" t="str">
        <f>C85 &amp; ".Vega|GIRR|" &amp; C19 &amp; "|" &amp; C74</f>
        <v>CS768096133.Vega|GIRR|EUR|1 year</v>
      </c>
    </row>
    <row r="86" spans="3:9" hidden="1" outlineLevel="1" x14ac:dyDescent="0.25">
      <c r="C86" s="21" t="s">
        <v>15</v>
      </c>
      <c r="D86" s="19">
        <f>SUMIFS(Sensitivities!$E$8:$E$1023,Sensitivities!$D$8:$D$1023,Vega_GIRR!$D$20,Sensitivities!$C$8:$C$1023,Vega_GIRR!G86)</f>
        <v>0</v>
      </c>
      <c r="E86" s="19"/>
      <c r="F86" s="19"/>
      <c r="G86" s="19" t="str">
        <f>C86 &amp; ".Vega|GIRR|" &amp; C19 &amp; "|" &amp; C74</f>
        <v>CS561670611.Vega|GIRR|EUR|1 year</v>
      </c>
    </row>
    <row r="87" spans="3:9" hidden="1" outlineLevel="1" x14ac:dyDescent="0.25">
      <c r="C87" s="21" t="s">
        <v>16</v>
      </c>
      <c r="D87" s="19">
        <f>SUMIFS(Sensitivities!$E$8:$E$1023,Sensitivities!$D$8:$D$1023,Vega_GIRR!$D$20,Sensitivities!$C$8:$C$1023,Vega_GIRR!G87)</f>
        <v>0</v>
      </c>
      <c r="E87" s="19"/>
      <c r="F87" s="19"/>
      <c r="G87" s="19" t="str">
        <f>C87 &amp; ".Vega|GIRR|" &amp; C19 &amp; "|" &amp; C74</f>
        <v>CS931854092.Vega|GIRR|EUR|1 year</v>
      </c>
    </row>
    <row r="88" spans="3:9" hidden="1" outlineLevel="1" x14ac:dyDescent="0.25">
      <c r="C88" s="21" t="s">
        <v>17</v>
      </c>
      <c r="D88" s="19">
        <f>SUMIFS(Sensitivities!$E$8:$E$1023,Sensitivities!$D$8:$D$1023,Vega_GIRR!$D$20,Sensitivities!$C$8:$C$1023,Vega_GIRR!G88)</f>
        <v>0</v>
      </c>
      <c r="E88" s="19"/>
      <c r="F88" s="19"/>
      <c r="G88" s="19" t="str">
        <f>C88 &amp; ".Vega|GIRR|" &amp; C19 &amp; "|" &amp; C74</f>
        <v>IRS307262619.Vega|GIRR|EUR|1 year</v>
      </c>
    </row>
    <row r="89" spans="3:9" hidden="1" outlineLevel="1" x14ac:dyDescent="0.25">
      <c r="C89" s="21" t="s">
        <v>18</v>
      </c>
      <c r="D89" s="19">
        <f>SUMIFS(Sensitivities!$E$8:$E$1023,Sensitivities!$D$8:$D$1023,Vega_GIRR!$D$20,Sensitivities!$C$8:$C$1023,Vega_GIRR!G89)</f>
        <v>0</v>
      </c>
      <c r="E89" s="19"/>
      <c r="F89" s="19"/>
      <c r="G89" s="19" t="str">
        <f>C89 &amp; ".Vega|GIRR|" &amp; C19 &amp; "|" &amp; C74</f>
        <v>IRS686490893.Vega|GIRR|EUR|1 year</v>
      </c>
    </row>
    <row r="90" spans="3:9" hidden="1" outlineLevel="1" x14ac:dyDescent="0.25">
      <c r="C90" s="21" t="s">
        <v>19</v>
      </c>
      <c r="D90" s="19">
        <f>SUMIFS(Sensitivities!$E$8:$E$1023,Sensitivities!$D$8:$D$1023,Vega_GIRR!$D$20,Sensitivities!$C$8:$C$1023,Vega_GIRR!G90)</f>
        <v>0</v>
      </c>
      <c r="E90" s="19"/>
      <c r="F90" s="19"/>
      <c r="G90" s="19" t="str">
        <f>C90 &amp; ".Vega|GIRR|" &amp; C19 &amp; "|" &amp; C74</f>
        <v>IRS682313805.Vega|GIRR|EUR|1 year</v>
      </c>
    </row>
    <row r="91" spans="3:9" hidden="1" outlineLevel="1" x14ac:dyDescent="0.25">
      <c r="C91" s="21" t="s">
        <v>20</v>
      </c>
      <c r="D91" s="19">
        <f>SUMIFS(Sensitivities!$E$8:$E$1023,Sensitivities!$D$8:$D$1023,Vega_GIRR!$D$20,Sensitivities!$C$8:$C$1023,Vega_GIRR!G91)</f>
        <v>0</v>
      </c>
      <c r="E91" s="19"/>
      <c r="F91" s="19"/>
      <c r="G91" s="19" t="str">
        <f>C91 &amp; ".Vega|GIRR|" &amp; C19 &amp; "|" &amp; C74</f>
        <v>IRS545554400.Vega|GIRR|EUR|1 year</v>
      </c>
    </row>
    <row r="92" spans="3:9" hidden="1" outlineLevel="1" x14ac:dyDescent="0.25">
      <c r="C92" s="21" t="s">
        <v>21</v>
      </c>
      <c r="D92" s="19">
        <f>SUMIFS(Sensitivities!$E$8:$E$1023,Sensitivities!$D$8:$D$1023,Vega_GIRR!$D$20,Sensitivities!$C$8:$C$1023,Vega_GIRR!G92)</f>
        <v>0</v>
      </c>
      <c r="E92" s="19"/>
      <c r="F92" s="19"/>
      <c r="G92" s="19" t="str">
        <f>C92 &amp; ".Vega|GIRR|" &amp; C19 &amp; "|" &amp; C74</f>
        <v>CS821810096.Vega|GIRR|EUR|1 year</v>
      </c>
    </row>
    <row r="93" spans="3:9" hidden="1" outlineLevel="1" x14ac:dyDescent="0.25">
      <c r="C93" s="21" t="s">
        <v>22</v>
      </c>
      <c r="D93" s="19">
        <f>SUMIFS(Sensitivities!$E$8:$E$1023,Sensitivities!$D$8:$D$1023,Vega_GIRR!$D$20,Sensitivities!$C$8:$C$1023,Vega_GIRR!G93)</f>
        <v>0</v>
      </c>
      <c r="E93" s="19"/>
      <c r="F93" s="19"/>
      <c r="G93" s="19" t="str">
        <f>C93 &amp; ".Vega|GIRR|" &amp; C19 &amp; "|" &amp; C74</f>
        <v>CF832287444.Vega|GIRR|EUR|1 year</v>
      </c>
    </row>
    <row r="94" spans="3:9" hidden="1" outlineLevel="1" x14ac:dyDescent="0.25">
      <c r="C94" s="21" t="s">
        <v>1141</v>
      </c>
      <c r="D94" s="19">
        <f>SUMIFS(Sensitivities!$E$8:$E$1023,Sensitivities!$D$8:$D$1023,Vega_GIRR!$D$20,Sensitivities!$C$8:$C$1023,Vega_GIRR!G94)</f>
        <v>0</v>
      </c>
      <c r="E94" s="19"/>
      <c r="F94" s="19"/>
      <c r="G94" s="19" t="str">
        <f>C94 &amp; ".Vega|GIRR|" &amp; C19 &amp; "|" &amp; C74</f>
        <v>CF505971413.Vega|GIRR|EUR|1 year</v>
      </c>
      <c r="I94" s="22"/>
    </row>
    <row r="95" spans="3:9" hidden="1" outlineLevel="1" x14ac:dyDescent="0.25">
      <c r="C95" s="21" t="s">
        <v>24</v>
      </c>
      <c r="D95" s="19">
        <f>SUMIFS(Sensitivities!$E$8:$E$1023,Sensitivities!$D$8:$D$1023,Vega_GIRR!$D$20,Sensitivities!$C$8:$C$1023,Vega_GIRR!G95)</f>
        <v>0</v>
      </c>
      <c r="E95" s="19"/>
      <c r="F95" s="19"/>
      <c r="G95" s="19" t="str">
        <f>C95 &amp; ".Vega|GIRR|" &amp; C19 &amp; "|" &amp; C74</f>
        <v>CF670766805.Vega|GIRR|EUR|1 year</v>
      </c>
    </row>
    <row r="96" spans="3:9" hidden="1" outlineLevel="1" x14ac:dyDescent="0.25">
      <c r="C96" s="21" t="s">
        <v>25</v>
      </c>
      <c r="D96" s="19">
        <f>SUMIFS(Sensitivities!$E$8:$E$1023,Sensitivities!$D$8:$D$1023,Vega_GIRR!$D$20,Sensitivities!$C$8:$C$1023,Vega_GIRR!G96)</f>
        <v>0</v>
      </c>
      <c r="E96" s="19"/>
      <c r="F96" s="19"/>
      <c r="G96" s="19" t="str">
        <f>C96 &amp; ".Vega|GIRR|" &amp; C19 &amp; "|" &amp; C74</f>
        <v>CF558972956.Vega|GIRR|EUR|1 year</v>
      </c>
    </row>
    <row r="97" spans="3:10" hidden="1" outlineLevel="1" x14ac:dyDescent="0.25">
      <c r="C97" s="21" t="s">
        <v>26</v>
      </c>
      <c r="D97" s="19">
        <f>SUMIFS(Sensitivities!$E$8:$E$1023,Sensitivities!$D$8:$D$1023,Vega_GIRR!$D$20,Sensitivities!$C$8:$C$1023,Vega_GIRR!G97)</f>
        <v>0</v>
      </c>
      <c r="E97" s="19"/>
      <c r="F97" s="19"/>
      <c r="G97" s="19" t="str">
        <f>C97 &amp; ".Vega|GIRR|" &amp; C19 &amp; "|" &amp; C74</f>
        <v>CF994071627.Vega|GIRR|EUR|1 year</v>
      </c>
    </row>
    <row r="98" spans="3:10" hidden="1" outlineLevel="1" x14ac:dyDescent="0.25">
      <c r="C98" s="21" t="s">
        <v>27</v>
      </c>
      <c r="D98" s="19">
        <f>SUMIFS(Sensitivities!$E$8:$E$1023,Sensitivities!$D$8:$D$1023,Vega_GIRR!$D$20,Sensitivities!$C$8:$C$1023,Vega_GIRR!G98)</f>
        <v>0</v>
      </c>
      <c r="E98" s="19"/>
      <c r="F98" s="19"/>
      <c r="G98" s="19" t="str">
        <f>C98 &amp; ".Vega|GIRR|" &amp; C19 &amp; "|" &amp; C74</f>
        <v>CF546911893.Vega|GIRR|EUR|1 year</v>
      </c>
      <c r="J98" s="1"/>
    </row>
    <row r="99" spans="3:10" hidden="1" outlineLevel="1" x14ac:dyDescent="0.25">
      <c r="C99" s="21" t="s">
        <v>28</v>
      </c>
      <c r="D99" s="19">
        <f>SUMIFS(Sensitivities!$E$8:$E$1023,Sensitivities!$D$8:$D$1023,Vega_GIRR!$D$20,Sensitivities!$C$8:$C$1023,Vega_GIRR!G99)</f>
        <v>0</v>
      </c>
      <c r="E99" s="19"/>
      <c r="F99" s="19"/>
      <c r="G99" s="19" t="str">
        <f>C99 &amp; ".Vega|GIRR|" &amp; C19 &amp; "|" &amp; C74</f>
        <v>CF798421943.Vega|GIRR|EUR|1 year</v>
      </c>
    </row>
    <row r="100" spans="3:10" hidden="1" outlineLevel="1" x14ac:dyDescent="0.25">
      <c r="C100" s="21" t="s">
        <v>29</v>
      </c>
      <c r="D100" s="19">
        <f>SUMIFS(Sensitivities!$E$8:$E$1023,Sensitivities!$D$8:$D$1023,Vega_GIRR!$D$20,Sensitivities!$C$8:$C$1023,Vega_GIRR!G100)</f>
        <v>0</v>
      </c>
      <c r="E100" s="19"/>
      <c r="F100" s="19"/>
      <c r="G100" s="19" t="str">
        <f>C100 &amp; ".Vega|GIRR|" &amp; C19 &amp; "|" &amp; C74</f>
        <v>SWN651253389.Vega|GIRR|EUR|1 year</v>
      </c>
    </row>
    <row r="101" spans="3:10" hidden="1" outlineLevel="1" x14ac:dyDescent="0.25">
      <c r="C101" s="21" t="s">
        <v>31</v>
      </c>
      <c r="D101" s="19">
        <f>SUMIFS(Sensitivities!$E$8:$E$1023,Sensitivities!$D$8:$D$1023,Vega_GIRR!$D$20,Sensitivities!$C$8:$C$1023,Vega_GIRR!G101)</f>
        <v>0</v>
      </c>
      <c r="E101" s="19"/>
      <c r="F101" s="19"/>
      <c r="G101" s="19" t="str">
        <f>C101 &amp; ".Vega|GIRR|" &amp; C19 &amp; "|" &amp; C74</f>
        <v>FXF690057364.Vega|GIRR|EUR|1 year</v>
      </c>
    </row>
    <row r="102" spans="3:10" hidden="1" outlineLevel="1" x14ac:dyDescent="0.25">
      <c r="C102" s="21" t="s">
        <v>1142</v>
      </c>
      <c r="D102" s="19">
        <f>SUMIFS(Sensitivities!$E$8:$E$1023,Sensitivities!$D$8:$D$1023,Vega_GIRR!$D$20,Sensitivities!$C$8:$C$1023,Vega_GIRR!G102)</f>
        <v>0</v>
      </c>
      <c r="E102" s="19"/>
      <c r="F102" s="19"/>
      <c r="G102" s="19" t="str">
        <f>C102 &amp; ".Vega|GIRR|" &amp; C19 &amp; "|" &amp; C74</f>
        <v>FXF276314354.Vega|GIRR|EUR|1 year</v>
      </c>
    </row>
    <row r="103" spans="3:10" hidden="1" outlineLevel="1" x14ac:dyDescent="0.25">
      <c r="C103" s="21" t="s">
        <v>33</v>
      </c>
      <c r="D103" s="19">
        <f>SUMIFS(Sensitivities!$E$8:$E$1023,Sensitivities!$D$8:$D$1023,Vega_GIRR!$D$20,Sensitivities!$C$8:$C$1023,Vega_GIRR!G103)</f>
        <v>0</v>
      </c>
      <c r="E103" s="19"/>
      <c r="F103" s="19"/>
      <c r="G103" s="19" t="str">
        <f>C103 &amp; ".Vega|GIRR|" &amp; C19 &amp; "|" &amp; C74</f>
        <v>FXF811380623.Vega|GIRR|EUR|1 year</v>
      </c>
    </row>
    <row r="104" spans="3:10" hidden="1" outlineLevel="1" x14ac:dyDescent="0.25">
      <c r="C104" s="21" t="s">
        <v>34</v>
      </c>
      <c r="D104" s="19">
        <f>SUMIFS(Sensitivities!$E$8:$E$1023,Sensitivities!$D$8:$D$1023,Vega_GIRR!$D$20,Sensitivities!$C$8:$C$1023,Vega_GIRR!G104)</f>
        <v>0</v>
      </c>
      <c r="E104" s="19"/>
      <c r="F104" s="19"/>
      <c r="G104" s="19" t="str">
        <f>C104 &amp; ".Vega|GIRR|" &amp; C19 &amp; "|" &amp; C74</f>
        <v>FXF313102980.Vega|GIRR|EUR|1 year</v>
      </c>
    </row>
    <row r="105" spans="3:10" hidden="1" outlineLevel="1" x14ac:dyDescent="0.25">
      <c r="C105" s="21" t="s">
        <v>35</v>
      </c>
      <c r="D105" s="19">
        <f>SUMIFS(Sensitivities!$E$8:$E$1023,Sensitivities!$D$8:$D$1023,Vega_GIRR!$D$20,Sensitivities!$C$8:$C$1023,Vega_GIRR!G105)</f>
        <v>0</v>
      </c>
      <c r="E105" s="19"/>
      <c r="F105" s="19"/>
      <c r="G105" s="19" t="str">
        <f>C105 &amp; ".Vega|GIRR|" &amp; C19 &amp; "|" &amp; C74</f>
        <v>FXF168255439.Vega|GIRR|EUR|1 year</v>
      </c>
    </row>
    <row r="106" spans="3:10" hidden="1" outlineLevel="1" x14ac:dyDescent="0.25">
      <c r="C106" s="21" t="s">
        <v>36</v>
      </c>
      <c r="D106" s="19">
        <f>SUMIFS(Sensitivities!$E$8:$E$1023,Sensitivities!$D$8:$D$1023,Vega_GIRR!$D$20,Sensitivities!$C$8:$C$1023,Vega_GIRR!G106)</f>
        <v>0</v>
      </c>
      <c r="E106" s="19"/>
      <c r="F106" s="19"/>
      <c r="G106" s="19" t="str">
        <f>C106 &amp; ".Vega|GIRR|" &amp; C19 &amp; "|" &amp; C74</f>
        <v>FXF177155290.Vega|GIRR|EUR|1 year</v>
      </c>
    </row>
    <row r="107" spans="3:10" hidden="1" outlineLevel="1" x14ac:dyDescent="0.25">
      <c r="C107" s="21" t="s">
        <v>37</v>
      </c>
      <c r="D107" s="19">
        <f>SUMIFS(Sensitivities!$E$8:$E$1023,Sensitivities!$D$8:$D$1023,Vega_GIRR!$D$20,Sensitivities!$C$8:$C$1023,Vega_GIRR!G107)</f>
        <v>0</v>
      </c>
      <c r="E107" s="19"/>
      <c r="F107" s="19"/>
      <c r="G107" s="19" t="str">
        <f>C107 &amp; ".Vega|GIRR|" &amp; C19 &amp; "|" &amp; C74</f>
        <v>FXF598460264.Vega|GIRR|EUR|1 year</v>
      </c>
    </row>
    <row r="108" spans="3:10" hidden="1" outlineLevel="1" x14ac:dyDescent="0.25">
      <c r="C108" s="21" t="s">
        <v>38</v>
      </c>
      <c r="D108" s="19">
        <f>SUMIFS(Sensitivities!$E$8:$E$1023,Sensitivities!$D$8:$D$1023,Vega_GIRR!$D$20,Sensitivities!$C$8:$C$1023,Vega_GIRR!G108)</f>
        <v>0</v>
      </c>
      <c r="E108" s="19"/>
      <c r="F108" s="19"/>
      <c r="G108" s="19" t="str">
        <f>C108 &amp; ".Vega|GIRR|" &amp; C19 &amp; "|" &amp; C74</f>
        <v>FXO271821100.Vega|GIRR|EUR|1 year</v>
      </c>
    </row>
    <row r="109" spans="3:10" hidden="1" outlineLevel="1" x14ac:dyDescent="0.25">
      <c r="C109" s="21" t="s">
        <v>40</v>
      </c>
      <c r="D109" s="19">
        <f>SUMIFS(Sensitivities!$E$8:$E$1023,Sensitivities!$D$8:$D$1023,Vega_GIRR!$D$20,Sensitivities!$C$8:$C$1023,Vega_GIRR!G109)</f>
        <v>0</v>
      </c>
      <c r="E109" s="19"/>
      <c r="F109" s="19"/>
      <c r="G109" s="19" t="str">
        <f>C109 &amp; ".Vega|GIRR|" &amp; C19 &amp; "|" &amp; C74</f>
        <v>FXO136170122.Vega|GIRR|EUR|1 year</v>
      </c>
    </row>
    <row r="110" spans="3:10" hidden="1" outlineLevel="1" x14ac:dyDescent="0.25">
      <c r="C110" s="21" t="s">
        <v>1139</v>
      </c>
      <c r="D110" s="19">
        <f>SUMIFS(Sensitivities!$E$8:$E$1023,Sensitivities!$D$8:$D$1023,Vega_GIRR!$D$20,Sensitivities!$C$8:$C$1023,Vega_GIRR!G110)</f>
        <v>0</v>
      </c>
      <c r="E110" s="19"/>
      <c r="F110" s="19"/>
      <c r="G110" s="19" t="str">
        <f>C110 &amp; ".Vega|GIRR|" &amp; C19 &amp; "|" &amp; C74</f>
        <v>FXO623149061.Vega|GIRR|EUR|1 year</v>
      </c>
    </row>
    <row r="111" spans="3:10" hidden="1" outlineLevel="1" x14ac:dyDescent="0.25">
      <c r="C111" s="21" t="s">
        <v>41</v>
      </c>
      <c r="D111" s="19">
        <f>SUMIFS(Sensitivities!$E$8:$E$1023,Sensitivities!$D$8:$D$1023,Vega_GIRR!$D$20,Sensitivities!$C$8:$C$1023,Vega_GIRR!G111)</f>
        <v>0</v>
      </c>
      <c r="E111" s="19"/>
      <c r="F111" s="19"/>
      <c r="G111" s="19" t="str">
        <f>C111 &amp; ".Vega|GIRR|" &amp; C19 &amp; "|" &amp; C74</f>
        <v>FXO676548755.Vega|GIRR|EUR|1 year</v>
      </c>
    </row>
    <row r="112" spans="3:10" hidden="1" outlineLevel="1" x14ac:dyDescent="0.25">
      <c r="C112" s="21" t="s">
        <v>42</v>
      </c>
      <c r="D112" s="19">
        <f>SUMIFS(Sensitivities!$E$8:$E$1023,Sensitivities!$D$8:$D$1023,Vega_GIRR!$D$20,Sensitivities!$C$8:$C$1023,Vega_GIRR!G112)</f>
        <v>0</v>
      </c>
      <c r="E112" s="19"/>
      <c r="F112" s="19"/>
      <c r="G112" s="19" t="str">
        <f>C112 &amp; ".Vega|GIRR|" &amp; C19 &amp; "|" &amp; C74</f>
        <v>FXO403688438.Vega|GIRR|EUR|1 year</v>
      </c>
    </row>
    <row r="113" spans="3:7" hidden="1" outlineLevel="1" x14ac:dyDescent="0.25">
      <c r="C113" s="21" t="s">
        <v>43</v>
      </c>
      <c r="D113" s="19">
        <f>SUMIFS(Sensitivities!$E$8:$E$1023,Sensitivities!$D$8:$D$1023,Vega_GIRR!$D$20,Sensitivities!$C$8:$C$1023,Vega_GIRR!G113)</f>
        <v>0</v>
      </c>
      <c r="E113" s="19"/>
      <c r="F113" s="19"/>
      <c r="G113" s="19" t="str">
        <f>C113 &amp; ".Vega|GIRR|" &amp; C19 &amp; "|" &amp; C74</f>
        <v>FXO302436425.Vega|GIRR|EUR|1 year</v>
      </c>
    </row>
    <row r="114" spans="3:7" hidden="1" outlineLevel="1" x14ac:dyDescent="0.25">
      <c r="C114" s="21" t="s">
        <v>44</v>
      </c>
      <c r="D114" s="19">
        <f>SUMIFS(Sensitivities!$E$8:$E$1023,Sensitivities!$D$8:$D$1023,Vega_GIRR!$D$20,Sensitivities!$C$8:$C$1023,Vega_GIRR!G114)</f>
        <v>0</v>
      </c>
      <c r="E114" s="19"/>
      <c r="F114" s="19"/>
      <c r="G114" s="19" t="str">
        <f>C114 &amp; ".Vega|GIRR|" &amp; C19 &amp; "|" &amp; C74</f>
        <v>FXO920656386.Vega|GIRR|EUR|1 year</v>
      </c>
    </row>
    <row r="115" spans="3:7" hidden="1" outlineLevel="1" x14ac:dyDescent="0.25">
      <c r="C115" s="21" t="s">
        <v>45</v>
      </c>
      <c r="D115" s="19">
        <f>SUMIFS(Sensitivities!$E$8:$E$1023,Sensitivities!$D$8:$D$1023,Vega_GIRR!$D$20,Sensitivities!$C$8:$C$1023,Vega_GIRR!G115)</f>
        <v>0</v>
      </c>
      <c r="E115" s="19"/>
      <c r="F115" s="19"/>
      <c r="G115" s="19" t="str">
        <f>C115 &amp; ".Vega|GIRR|" &amp; C19 &amp; "|" &amp; C74</f>
        <v>FXO931276392.Vega|GIRR|EUR|1 year</v>
      </c>
    </row>
    <row r="116" spans="3:7" hidden="1" outlineLevel="1" x14ac:dyDescent="0.25">
      <c r="C116" s="21" t="s">
        <v>46</v>
      </c>
      <c r="D116" s="19">
        <f>SUMIFS(Sensitivities!$E$8:$E$1023,Sensitivities!$D$8:$D$1023,Vega_GIRR!$D$20,Sensitivities!$C$8:$C$1023,Vega_GIRR!G116)</f>
        <v>0</v>
      </c>
      <c r="E116" s="19"/>
      <c r="F116" s="19"/>
      <c r="G116" s="19" t="str">
        <f>C116 &amp; ".Vega|GIRR|" &amp; C19 &amp; "|" &amp; C74</f>
        <v>PRDC295207601.Vega|GIRR|EUR|1 year</v>
      </c>
    </row>
    <row r="117" spans="3:7" hidden="1" outlineLevel="1" x14ac:dyDescent="0.25">
      <c r="C117" s="21" t="s">
        <v>48</v>
      </c>
      <c r="D117" s="19">
        <f>SUMIFS(Sensitivities!$E$8:$E$1023,Sensitivities!$D$8:$D$1023,Vega_GIRR!$D$20,Sensitivities!$C$8:$C$1023,Vega_GIRR!G117)</f>
        <v>0</v>
      </c>
      <c r="E117" s="19"/>
      <c r="F117" s="19"/>
      <c r="G117" s="19" t="str">
        <f>C117 &amp; ".Vega|GIRR|" &amp; C19 &amp; "|" &amp; C74</f>
        <v>PRDC172891670.Vega|GIRR|EUR|1 year</v>
      </c>
    </row>
    <row r="118" spans="3:7" hidden="1" outlineLevel="1" x14ac:dyDescent="0.25">
      <c r="C118" s="21" t="s">
        <v>49</v>
      </c>
      <c r="D118" s="19">
        <f>SUMIFS(Sensitivities!$E$8:$E$1023,Sensitivities!$D$8:$D$1023,Vega_GIRR!$D$20,Sensitivities!$C$8:$C$1023,Vega_GIRR!G118)</f>
        <v>0</v>
      </c>
      <c r="E118" s="19"/>
      <c r="F118" s="19"/>
      <c r="G118" s="19" t="str">
        <f>C118 &amp; ".Vega|GIRR|" &amp; C19 &amp; "|" &amp; C74</f>
        <v>PRDC666969162.Vega|GIRR|EUR|1 year</v>
      </c>
    </row>
    <row r="119" spans="3:7" hidden="1" outlineLevel="1" x14ac:dyDescent="0.25">
      <c r="C119" s="21" t="s">
        <v>50</v>
      </c>
      <c r="D119" s="19">
        <f>SUMIFS(Sensitivities!$E$8:$E$1023,Sensitivities!$D$8:$D$1023,Vega_GIRR!$D$20,Sensitivities!$C$8:$C$1023,Vega_GIRR!G119)</f>
        <v>0</v>
      </c>
      <c r="E119" s="19"/>
      <c r="F119" s="19"/>
      <c r="G119" s="19" t="str">
        <f>C119 &amp; ".Vega|GIRR|" &amp; C19 &amp; "|" &amp; C74</f>
        <v>PRDC591610726.Vega|GIRR|EUR|1 year</v>
      </c>
    </row>
    <row r="120" spans="3:7" hidden="1" outlineLevel="1" x14ac:dyDescent="0.25">
      <c r="C120" s="21" t="s">
        <v>51</v>
      </c>
      <c r="D120" s="19">
        <f>SUMIFS(Sensitivities!$E$8:$E$1023,Sensitivities!$D$8:$D$1023,Vega_GIRR!$D$20,Sensitivities!$C$8:$C$1023,Vega_GIRR!G120)</f>
        <v>0</v>
      </c>
      <c r="E120" s="19"/>
      <c r="F120" s="19"/>
      <c r="G120" s="19" t="str">
        <f>C120 &amp; ".Vega|GIRR|" &amp; C19 &amp; "|" &amp; C74</f>
        <v>PRDC213021841.Vega|GIRR|EUR|1 year</v>
      </c>
    </row>
    <row r="121" spans="3:7" hidden="1" outlineLevel="1" x14ac:dyDescent="0.25">
      <c r="C121" s="21" t="s">
        <v>52</v>
      </c>
      <c r="D121" s="19">
        <f>SUMIFS(Sensitivities!$E$8:$E$1023,Sensitivities!$D$8:$D$1023,Vega_GIRR!$D$20,Sensitivities!$C$8:$C$1023,Vega_GIRR!G121)</f>
        <v>0</v>
      </c>
      <c r="E121" s="19"/>
      <c r="F121" s="19"/>
      <c r="G121" s="19" t="str">
        <f>C121 &amp; ".Vega|GIRR|" &amp; C19 &amp; "|" &amp; C74</f>
        <v>RA211261264.Vega|GIRR|EUR|1 year</v>
      </c>
    </row>
    <row r="122" spans="3:7" hidden="1" outlineLevel="1" x14ac:dyDescent="0.25">
      <c r="C122" s="21" t="s">
        <v>54</v>
      </c>
      <c r="D122" s="19">
        <f>SUMIFS(Sensitivities!$E$8:$E$1023,Sensitivities!$D$8:$D$1023,Vega_GIRR!$D$20,Sensitivities!$C$8:$C$1023,Vega_GIRR!G122)</f>
        <v>0</v>
      </c>
      <c r="E122" s="19"/>
      <c r="F122" s="19"/>
      <c r="G122" s="19" t="str">
        <f>C122 &amp; ".Vega|GIRR|" &amp; C19 &amp; "|" &amp; C74</f>
        <v>RA511169792.Vega|GIRR|EUR|1 year</v>
      </c>
    </row>
    <row r="123" spans="3:7" hidden="1" outlineLevel="1" x14ac:dyDescent="0.25">
      <c r="C123" s="21" t="s">
        <v>1143</v>
      </c>
      <c r="D123" s="19">
        <f>SUMIFS(Sensitivities!$E$8:$E$1023,Sensitivities!$D$8:$D$1023,Vega_GIRR!$D$20,Sensitivities!$C$8:$C$1023,Vega_GIRR!G123)</f>
        <v>0</v>
      </c>
      <c r="E123" s="19"/>
      <c r="F123" s="19"/>
      <c r="G123" s="19" t="str">
        <f>C123 &amp; ".Vega|GIRR|" &amp; C19 &amp; "|" &amp; C74</f>
        <v>RA844378540.Vega|GIRR|EUR|1 year</v>
      </c>
    </row>
    <row r="124" spans="3:7" hidden="1" outlineLevel="1" x14ac:dyDescent="0.25">
      <c r="C124" s="21" t="s">
        <v>55</v>
      </c>
      <c r="D124" s="19">
        <f>SUMIFS(Sensitivities!$E$8:$E$1023,Sensitivities!$D$8:$D$1023,Vega_GIRR!$D$20,Sensitivities!$C$8:$C$1023,Vega_GIRR!G124)</f>
        <v>0</v>
      </c>
      <c r="E124" s="19"/>
      <c r="F124" s="19"/>
      <c r="G124" s="19" t="str">
        <f>C124 &amp; ".Vega|GIRR|" &amp; C19 &amp; "|" &amp; C74</f>
        <v>RA488554347.Vega|GIRR|EUR|1 year</v>
      </c>
    </row>
    <row r="125" spans="3:7" hidden="1" outlineLevel="1" x14ac:dyDescent="0.25">
      <c r="C125" s="21" t="s">
        <v>56</v>
      </c>
      <c r="D125" s="19">
        <f>SUMIFS(Sensitivities!$E$8:$E$1023,Sensitivities!$D$8:$D$1023,Vega_GIRR!$D$20,Sensitivities!$C$8:$C$1023,Vega_GIRR!G125)</f>
        <v>0</v>
      </c>
      <c r="E125" s="19"/>
      <c r="F125" s="19"/>
      <c r="G125" s="19" t="str">
        <f>C125 &amp; ".Vega|GIRR|" &amp; C19 &amp; "|" &amp; C74</f>
        <v>RA899728209.Vega|GIRR|EUR|1 year</v>
      </c>
    </row>
    <row r="126" spans="3:7" hidden="1" outlineLevel="1" x14ac:dyDescent="0.25"/>
    <row r="127" spans="3:7" collapsed="1" x14ac:dyDescent="0.25">
      <c r="C127" s="106" t="s">
        <v>63</v>
      </c>
      <c r="D127" s="102">
        <f>SUM(D129:D178)</f>
        <v>0</v>
      </c>
      <c r="E127" s="103">
        <f>$D$15</f>
        <v>1</v>
      </c>
      <c r="F127" s="105">
        <f>D127*E127</f>
        <v>0</v>
      </c>
    </row>
    <row r="128" spans="3:7" hidden="1" outlineLevel="1" x14ac:dyDescent="0.25">
      <c r="C128" s="40" t="s">
        <v>1138</v>
      </c>
      <c r="D128" s="101" t="s">
        <v>116</v>
      </c>
      <c r="E128" s="101" t="s">
        <v>66</v>
      </c>
      <c r="F128" s="101" t="s">
        <v>68</v>
      </c>
      <c r="G128" s="39" t="s">
        <v>57</v>
      </c>
    </row>
    <row r="129" spans="3:7" hidden="1" outlineLevel="1" x14ac:dyDescent="0.25">
      <c r="C129" s="42" t="s">
        <v>3</v>
      </c>
      <c r="D129" s="38">
        <f>SUMIFS(Sensitivities!$E$8:$E$1023,Sensitivities!$D$8:$D$1023,Vega_GIRR!$D$20,Sensitivities!$C$8:$C$1023,Vega_GIRR!G129)</f>
        <v>0</v>
      </c>
      <c r="E129" s="38"/>
      <c r="F129" s="38"/>
      <c r="G129" s="38" t="str">
        <f>C129 &amp; ".Vega|GIRR|" &amp; C19 &amp; "|" &amp; C127</f>
        <v>FRA791220419.Vega|GIRR|EUR|3 year</v>
      </c>
    </row>
    <row r="130" spans="3:7" hidden="1" outlineLevel="1" x14ac:dyDescent="0.25">
      <c r="C130" s="21" t="s">
        <v>5</v>
      </c>
      <c r="D130" s="19">
        <f>SUMIFS(Sensitivities!$E$8:$E$1023,Sensitivities!$D$8:$D$1023,Vega_GIRR!$D$20,Sensitivities!$C$8:$C$1023,Vega_GIRR!G130)</f>
        <v>0</v>
      </c>
      <c r="E130" s="19"/>
      <c r="F130" s="19"/>
      <c r="G130" s="19" t="str">
        <f>C130 &amp; ".Vega|GIRR|" &amp; C19 &amp; "|" &amp; C127</f>
        <v>FRA983936126.Vega|GIRR|EUR|3 year</v>
      </c>
    </row>
    <row r="131" spans="3:7" hidden="1" outlineLevel="1" x14ac:dyDescent="0.25">
      <c r="C131" s="21" t="s">
        <v>6</v>
      </c>
      <c r="D131" s="19">
        <f>SUMIFS(Sensitivities!$E$8:$E$1023,Sensitivities!$D$8:$D$1023,Vega_GIRR!$D$20,Sensitivities!$C$8:$C$1023,Vega_GIRR!G131)</f>
        <v>0</v>
      </c>
      <c r="E131" s="19"/>
      <c r="F131" s="19"/>
      <c r="G131" s="19" t="str">
        <f>C131 &amp; ".Vega|GIRR|" &amp; C19 &amp; "|" &amp; C127</f>
        <v>FRA592133890.Vega|GIRR|EUR|3 year</v>
      </c>
    </row>
    <row r="132" spans="3:7" hidden="1" outlineLevel="1" x14ac:dyDescent="0.25">
      <c r="C132" s="21" t="s">
        <v>7</v>
      </c>
      <c r="D132" s="19">
        <f>SUMIFS(Sensitivities!$E$8:$E$1023,Sensitivities!$D$8:$D$1023,Vega_GIRR!$D$20,Sensitivities!$C$8:$C$1023,Vega_GIRR!G132)</f>
        <v>0</v>
      </c>
      <c r="E132" s="19"/>
      <c r="F132" s="19"/>
      <c r="G132" s="19" t="str">
        <f>C132 &amp; ".Vega|GIRR|" &amp; C19 &amp; "|" &amp; C127</f>
        <v>FRA554616290.Vega|GIRR|EUR|3 year</v>
      </c>
    </row>
    <row r="133" spans="3:7" hidden="1" outlineLevel="1" x14ac:dyDescent="0.25">
      <c r="C133" s="21" t="s">
        <v>8</v>
      </c>
      <c r="D133" s="19">
        <f>SUMIFS(Sensitivities!$E$8:$E$1023,Sensitivities!$D$8:$D$1023,Vega_GIRR!$D$20,Sensitivities!$C$8:$C$1023,Vega_GIRR!G133)</f>
        <v>0</v>
      </c>
      <c r="E133" s="19"/>
      <c r="F133" s="19"/>
      <c r="G133" s="19" t="str">
        <f>C133 &amp; ".Vega|GIRR|" &amp; C19 &amp; "|" &amp; C127</f>
        <v>FRA822851518.Vega|GIRR|EUR|3 year</v>
      </c>
    </row>
    <row r="134" spans="3:7" hidden="1" outlineLevel="1" x14ac:dyDescent="0.25">
      <c r="C134" s="21" t="s">
        <v>1140</v>
      </c>
      <c r="D134" s="19">
        <f>SUMIFS(Sensitivities!$E$8:$E$1023,Sensitivities!$D$8:$D$1023,Vega_GIRR!$D$20,Sensitivities!$C$8:$C$1023,Vega_GIRR!G134)</f>
        <v>0</v>
      </c>
      <c r="E134" s="19"/>
      <c r="F134" s="19"/>
      <c r="G134" s="19" t="str">
        <f>C134 &amp; ".Vega|GIRR|" &amp; C19 &amp; "|" &amp; C127</f>
        <v>FRA101797833.Vega|GIRR|EUR|3 year</v>
      </c>
    </row>
    <row r="135" spans="3:7" hidden="1" outlineLevel="1" x14ac:dyDescent="0.25">
      <c r="C135" s="21" t="s">
        <v>9</v>
      </c>
      <c r="D135" s="19">
        <f>SUMIFS(Sensitivities!$E$8:$E$1023,Sensitivities!$D$8:$D$1023,Vega_GIRR!$D$20,Sensitivities!$C$8:$C$1023,Vega_GIRR!G135)</f>
        <v>0</v>
      </c>
      <c r="E135" s="19"/>
      <c r="F135" s="19"/>
      <c r="G135" s="19" t="str">
        <f>C135 &amp; ".Vega|GIRR|" &amp; C19 &amp; "|" &amp; C127</f>
        <v>IRS190841856.Vega|GIRR|EUR|3 year</v>
      </c>
    </row>
    <row r="136" spans="3:7" hidden="1" outlineLevel="1" x14ac:dyDescent="0.25">
      <c r="C136" s="21" t="s">
        <v>11</v>
      </c>
      <c r="D136" s="19">
        <f>SUMIFS(Sensitivities!$E$8:$E$1023,Sensitivities!$D$8:$D$1023,Vega_GIRR!$D$20,Sensitivities!$C$8:$C$1023,Vega_GIRR!G136)</f>
        <v>0</v>
      </c>
      <c r="E136" s="19"/>
      <c r="F136" s="19"/>
      <c r="G136" s="19" t="str">
        <f>C136 &amp; ".Vega|GIRR|" &amp; C19 &amp; "|" &amp; C127</f>
        <v>IRS399330126.Vega|GIRR|EUR|3 year</v>
      </c>
    </row>
    <row r="137" spans="3:7" hidden="1" outlineLevel="1" x14ac:dyDescent="0.25">
      <c r="C137" s="21" t="s">
        <v>12</v>
      </c>
      <c r="D137" s="19">
        <f>SUMIFS(Sensitivities!$E$8:$E$1023,Sensitivities!$D$8:$D$1023,Vega_GIRR!$D$20,Sensitivities!$C$8:$C$1023,Vega_GIRR!G137)</f>
        <v>0</v>
      </c>
      <c r="E137" s="19"/>
      <c r="F137" s="19"/>
      <c r="G137" s="19" t="str">
        <f>C137 &amp; ".Vega|GIRR|" &amp; C19 &amp; "|" &amp; C127</f>
        <v>IRS233250637.Vega|GIRR|EUR|3 year</v>
      </c>
    </row>
    <row r="138" spans="3:7" hidden="1" outlineLevel="1" x14ac:dyDescent="0.25">
      <c r="C138" s="21" t="s">
        <v>13</v>
      </c>
      <c r="D138" s="19">
        <f>SUMIFS(Sensitivities!$E$8:$E$1023,Sensitivities!$D$8:$D$1023,Vega_GIRR!$D$20,Sensitivities!$C$8:$C$1023,Vega_GIRR!G138)</f>
        <v>0</v>
      </c>
      <c r="E138" s="19"/>
      <c r="F138" s="19"/>
      <c r="G138" s="19" t="str">
        <f>C138 &amp; ".Vega|GIRR|" &amp; C19 &amp; "|" &amp; C127</f>
        <v>CS768096133.Vega|GIRR|EUR|3 year</v>
      </c>
    </row>
    <row r="139" spans="3:7" hidden="1" outlineLevel="1" x14ac:dyDescent="0.25">
      <c r="C139" s="21" t="s">
        <v>15</v>
      </c>
      <c r="D139" s="19">
        <f>SUMIFS(Sensitivities!$E$8:$E$1023,Sensitivities!$D$8:$D$1023,Vega_GIRR!$D$20,Sensitivities!$C$8:$C$1023,Vega_GIRR!G139)</f>
        <v>0</v>
      </c>
      <c r="E139" s="19"/>
      <c r="F139" s="19"/>
      <c r="G139" s="19" t="str">
        <f>C139 &amp; ".Vega|GIRR|" &amp; C19 &amp; "|" &amp; C127</f>
        <v>CS561670611.Vega|GIRR|EUR|3 year</v>
      </c>
    </row>
    <row r="140" spans="3:7" hidden="1" outlineLevel="1" x14ac:dyDescent="0.25">
      <c r="C140" s="21" t="s">
        <v>16</v>
      </c>
      <c r="D140" s="19">
        <f>SUMIFS(Sensitivities!$E$8:$E$1023,Sensitivities!$D$8:$D$1023,Vega_GIRR!$D$20,Sensitivities!$C$8:$C$1023,Vega_GIRR!G140)</f>
        <v>0</v>
      </c>
      <c r="E140" s="19"/>
      <c r="F140" s="19"/>
      <c r="G140" s="19" t="str">
        <f>C140 &amp; ".Vega|GIRR|" &amp; C19 &amp; "|" &amp; C127</f>
        <v>CS931854092.Vega|GIRR|EUR|3 year</v>
      </c>
    </row>
    <row r="141" spans="3:7" hidden="1" outlineLevel="1" x14ac:dyDescent="0.25">
      <c r="C141" s="21" t="s">
        <v>17</v>
      </c>
      <c r="D141" s="19">
        <f>SUMIFS(Sensitivities!$E$8:$E$1023,Sensitivities!$D$8:$D$1023,Vega_GIRR!$D$20,Sensitivities!$C$8:$C$1023,Vega_GIRR!G141)</f>
        <v>0</v>
      </c>
      <c r="E141" s="19"/>
      <c r="F141" s="19"/>
      <c r="G141" s="19" t="str">
        <f>C141 &amp; ".Vega|GIRR|" &amp; C19 &amp; "|" &amp; C127</f>
        <v>IRS307262619.Vega|GIRR|EUR|3 year</v>
      </c>
    </row>
    <row r="142" spans="3:7" hidden="1" outlineLevel="1" x14ac:dyDescent="0.25">
      <c r="C142" s="21" t="s">
        <v>18</v>
      </c>
      <c r="D142" s="19">
        <f>SUMIFS(Sensitivities!$E$8:$E$1023,Sensitivities!$D$8:$D$1023,Vega_GIRR!$D$20,Sensitivities!$C$8:$C$1023,Vega_GIRR!G142)</f>
        <v>0</v>
      </c>
      <c r="E142" s="19"/>
      <c r="F142" s="19"/>
      <c r="G142" s="19" t="str">
        <f>C142 &amp; ".Vega|GIRR|" &amp; C19 &amp; "|" &amp; C127</f>
        <v>IRS686490893.Vega|GIRR|EUR|3 year</v>
      </c>
    </row>
    <row r="143" spans="3:7" hidden="1" outlineLevel="1" x14ac:dyDescent="0.25">
      <c r="C143" s="21" t="s">
        <v>19</v>
      </c>
      <c r="D143" s="19">
        <f>SUMIFS(Sensitivities!$E$8:$E$1023,Sensitivities!$D$8:$D$1023,Vega_GIRR!$D$20,Sensitivities!$C$8:$C$1023,Vega_GIRR!G143)</f>
        <v>0</v>
      </c>
      <c r="E143" s="19"/>
      <c r="F143" s="19"/>
      <c r="G143" s="19" t="str">
        <f>C143 &amp; ".Vega|GIRR|" &amp; C19 &amp; "|" &amp; C127</f>
        <v>IRS682313805.Vega|GIRR|EUR|3 year</v>
      </c>
    </row>
    <row r="144" spans="3:7" hidden="1" outlineLevel="1" x14ac:dyDescent="0.25">
      <c r="C144" s="21" t="s">
        <v>20</v>
      </c>
      <c r="D144" s="19">
        <f>SUMIFS(Sensitivities!$E$8:$E$1023,Sensitivities!$D$8:$D$1023,Vega_GIRR!$D$20,Sensitivities!$C$8:$C$1023,Vega_GIRR!G144)</f>
        <v>0</v>
      </c>
      <c r="E144" s="19"/>
      <c r="F144" s="19"/>
      <c r="G144" s="19" t="str">
        <f>C144 &amp; ".Vega|GIRR|" &amp; C19 &amp; "|" &amp; C127</f>
        <v>IRS545554400.Vega|GIRR|EUR|3 year</v>
      </c>
    </row>
    <row r="145" spans="3:7" hidden="1" outlineLevel="1" x14ac:dyDescent="0.25">
      <c r="C145" s="21" t="s">
        <v>21</v>
      </c>
      <c r="D145" s="19">
        <f>SUMIFS(Sensitivities!$E$8:$E$1023,Sensitivities!$D$8:$D$1023,Vega_GIRR!$D$20,Sensitivities!$C$8:$C$1023,Vega_GIRR!G145)</f>
        <v>0</v>
      </c>
      <c r="E145" s="19"/>
      <c r="F145" s="19"/>
      <c r="G145" s="19" t="str">
        <f>C145 &amp; ".Vega|GIRR|" &amp; C19 &amp; "|" &amp; C127</f>
        <v>CS821810096.Vega|GIRR|EUR|3 year</v>
      </c>
    </row>
    <row r="146" spans="3:7" hidden="1" outlineLevel="1" x14ac:dyDescent="0.25">
      <c r="C146" s="21" t="s">
        <v>22</v>
      </c>
      <c r="D146" s="19">
        <f>SUMIFS(Sensitivities!$E$8:$E$1023,Sensitivities!$D$8:$D$1023,Vega_GIRR!$D$20,Sensitivities!$C$8:$C$1023,Vega_GIRR!G146)</f>
        <v>0</v>
      </c>
      <c r="E146" s="19"/>
      <c r="F146" s="19"/>
      <c r="G146" s="19" t="str">
        <f>C146 &amp; ".Vega|GIRR|" &amp; C19 &amp; "|" &amp; C127</f>
        <v>CF832287444.Vega|GIRR|EUR|3 year</v>
      </c>
    </row>
    <row r="147" spans="3:7" hidden="1" outlineLevel="1" x14ac:dyDescent="0.25">
      <c r="C147" s="21" t="s">
        <v>1141</v>
      </c>
      <c r="D147" s="19">
        <f>SUMIFS(Sensitivities!$E$8:$E$1023,Sensitivities!$D$8:$D$1023,Vega_GIRR!$D$20,Sensitivities!$C$8:$C$1023,Vega_GIRR!G147)</f>
        <v>0</v>
      </c>
      <c r="E147" s="19"/>
      <c r="F147" s="19"/>
      <c r="G147" s="19" t="str">
        <f>C147 &amp; ".Vega|GIRR|" &amp; C19 &amp; "|" &amp; C127</f>
        <v>CF505971413.Vega|GIRR|EUR|3 year</v>
      </c>
    </row>
    <row r="148" spans="3:7" hidden="1" outlineLevel="1" x14ac:dyDescent="0.25">
      <c r="C148" s="21" t="s">
        <v>24</v>
      </c>
      <c r="D148" s="19">
        <f>SUMIFS(Sensitivities!$E$8:$E$1023,Sensitivities!$D$8:$D$1023,Vega_GIRR!$D$20,Sensitivities!$C$8:$C$1023,Vega_GIRR!G148)</f>
        <v>0</v>
      </c>
      <c r="E148" s="19"/>
      <c r="F148" s="19"/>
      <c r="G148" s="19" t="str">
        <f>C148 &amp; ".Vega|GIRR|" &amp; C19 &amp; "|" &amp; C127</f>
        <v>CF670766805.Vega|GIRR|EUR|3 year</v>
      </c>
    </row>
    <row r="149" spans="3:7" hidden="1" outlineLevel="1" x14ac:dyDescent="0.25">
      <c r="C149" s="21" t="s">
        <v>25</v>
      </c>
      <c r="D149" s="19">
        <f>SUMIFS(Sensitivities!$E$8:$E$1023,Sensitivities!$D$8:$D$1023,Vega_GIRR!$D$20,Sensitivities!$C$8:$C$1023,Vega_GIRR!G149)</f>
        <v>0</v>
      </c>
      <c r="E149" s="19"/>
      <c r="F149" s="19"/>
      <c r="G149" s="19" t="str">
        <f>C149 &amp; ".Vega|GIRR|" &amp; C19 &amp; "|" &amp; C127</f>
        <v>CF558972956.Vega|GIRR|EUR|3 year</v>
      </c>
    </row>
    <row r="150" spans="3:7" hidden="1" outlineLevel="1" x14ac:dyDescent="0.25">
      <c r="C150" s="21" t="s">
        <v>26</v>
      </c>
      <c r="D150" s="19">
        <f>SUMIFS(Sensitivities!$E$8:$E$1023,Sensitivities!$D$8:$D$1023,Vega_GIRR!$D$20,Sensitivities!$C$8:$C$1023,Vega_GIRR!G150)</f>
        <v>0</v>
      </c>
      <c r="E150" s="19"/>
      <c r="F150" s="19"/>
      <c r="G150" s="19" t="str">
        <f>C150 &amp; ".Vega|GIRR|" &amp; C19 &amp; "|" &amp; C127</f>
        <v>CF994071627.Vega|GIRR|EUR|3 year</v>
      </c>
    </row>
    <row r="151" spans="3:7" hidden="1" outlineLevel="1" x14ac:dyDescent="0.25">
      <c r="C151" s="21" t="s">
        <v>27</v>
      </c>
      <c r="D151" s="19">
        <f>SUMIFS(Sensitivities!$E$8:$E$1023,Sensitivities!$D$8:$D$1023,Vega_GIRR!$D$20,Sensitivities!$C$8:$C$1023,Vega_GIRR!G151)</f>
        <v>0</v>
      </c>
      <c r="E151" s="19"/>
      <c r="F151" s="19"/>
      <c r="G151" s="19" t="str">
        <f>C151 &amp; ".Vega|GIRR|" &amp; C19 &amp; "|" &amp; C127</f>
        <v>CF546911893.Vega|GIRR|EUR|3 year</v>
      </c>
    </row>
    <row r="152" spans="3:7" hidden="1" outlineLevel="1" x14ac:dyDescent="0.25">
      <c r="C152" s="21" t="s">
        <v>28</v>
      </c>
      <c r="D152" s="19">
        <f>SUMIFS(Sensitivities!$E$8:$E$1023,Sensitivities!$D$8:$D$1023,Vega_GIRR!$D$20,Sensitivities!$C$8:$C$1023,Vega_GIRR!G152)</f>
        <v>0</v>
      </c>
      <c r="E152" s="19"/>
      <c r="F152" s="19"/>
      <c r="G152" s="19" t="str">
        <f>C152 &amp; ".Vega|GIRR|" &amp; C19 &amp; "|" &amp; C127</f>
        <v>CF798421943.Vega|GIRR|EUR|3 year</v>
      </c>
    </row>
    <row r="153" spans="3:7" hidden="1" outlineLevel="1" x14ac:dyDescent="0.25">
      <c r="C153" s="21" t="s">
        <v>29</v>
      </c>
      <c r="D153" s="19">
        <f>SUMIFS(Sensitivities!$E$8:$E$1023,Sensitivities!$D$8:$D$1023,Vega_GIRR!$D$20,Sensitivities!$C$8:$C$1023,Vega_GIRR!G153)</f>
        <v>0</v>
      </c>
      <c r="E153" s="19"/>
      <c r="F153" s="19"/>
      <c r="G153" s="19" t="str">
        <f>C153 &amp; ".Vega|GIRR|" &amp; C19 &amp; "|" &amp; C127</f>
        <v>SWN651253389.Vega|GIRR|EUR|3 year</v>
      </c>
    </row>
    <row r="154" spans="3:7" hidden="1" outlineLevel="1" x14ac:dyDescent="0.25">
      <c r="C154" s="21" t="s">
        <v>31</v>
      </c>
      <c r="D154" s="19">
        <f>SUMIFS(Sensitivities!$E$8:$E$1023,Sensitivities!$D$8:$D$1023,Vega_GIRR!$D$20,Sensitivities!$C$8:$C$1023,Vega_GIRR!G154)</f>
        <v>0</v>
      </c>
      <c r="E154" s="19"/>
      <c r="F154" s="19"/>
      <c r="G154" s="19" t="str">
        <f>C154 &amp; ".Vega|GIRR|" &amp; C19 &amp; "|" &amp; C127</f>
        <v>FXF690057364.Vega|GIRR|EUR|3 year</v>
      </c>
    </row>
    <row r="155" spans="3:7" hidden="1" outlineLevel="1" x14ac:dyDescent="0.25">
      <c r="C155" s="21" t="s">
        <v>1142</v>
      </c>
      <c r="D155" s="19">
        <f>SUMIFS(Sensitivities!$E$8:$E$1023,Sensitivities!$D$8:$D$1023,Vega_GIRR!$D$20,Sensitivities!$C$8:$C$1023,Vega_GIRR!G155)</f>
        <v>0</v>
      </c>
      <c r="E155" s="19"/>
      <c r="F155" s="19"/>
      <c r="G155" s="19" t="str">
        <f>C155 &amp; ".Vega|GIRR|" &amp; C19 &amp; "|" &amp; C127</f>
        <v>FXF276314354.Vega|GIRR|EUR|3 year</v>
      </c>
    </row>
    <row r="156" spans="3:7" hidden="1" outlineLevel="1" x14ac:dyDescent="0.25">
      <c r="C156" s="21" t="s">
        <v>33</v>
      </c>
      <c r="D156" s="19">
        <f>SUMIFS(Sensitivities!$E$8:$E$1023,Sensitivities!$D$8:$D$1023,Vega_GIRR!$D$20,Sensitivities!$C$8:$C$1023,Vega_GIRR!G156)</f>
        <v>0</v>
      </c>
      <c r="E156" s="19"/>
      <c r="F156" s="19"/>
      <c r="G156" s="19" t="str">
        <f>C156 &amp; ".Vega|GIRR|" &amp; C19 &amp; "|" &amp; C127</f>
        <v>FXF811380623.Vega|GIRR|EUR|3 year</v>
      </c>
    </row>
    <row r="157" spans="3:7" hidden="1" outlineLevel="1" x14ac:dyDescent="0.25">
      <c r="C157" s="21" t="s">
        <v>34</v>
      </c>
      <c r="D157" s="19">
        <f>SUMIFS(Sensitivities!$E$8:$E$1023,Sensitivities!$D$8:$D$1023,Vega_GIRR!$D$20,Sensitivities!$C$8:$C$1023,Vega_GIRR!G157)</f>
        <v>0</v>
      </c>
      <c r="E157" s="19"/>
      <c r="F157" s="19"/>
      <c r="G157" s="19" t="str">
        <f>C157 &amp; ".Vega|GIRR|" &amp; C19 &amp; "|" &amp; C127</f>
        <v>FXF313102980.Vega|GIRR|EUR|3 year</v>
      </c>
    </row>
    <row r="158" spans="3:7" hidden="1" outlineLevel="1" x14ac:dyDescent="0.25">
      <c r="C158" s="21" t="s">
        <v>35</v>
      </c>
      <c r="D158" s="19">
        <f>SUMIFS(Sensitivities!$E$8:$E$1023,Sensitivities!$D$8:$D$1023,Vega_GIRR!$D$20,Sensitivities!$C$8:$C$1023,Vega_GIRR!G158)</f>
        <v>0</v>
      </c>
      <c r="E158" s="19"/>
      <c r="F158" s="19"/>
      <c r="G158" s="19" t="str">
        <f>C158 &amp; ".Vega|GIRR|" &amp; C19 &amp; "|" &amp; C127</f>
        <v>FXF168255439.Vega|GIRR|EUR|3 year</v>
      </c>
    </row>
    <row r="159" spans="3:7" hidden="1" outlineLevel="1" x14ac:dyDescent="0.25">
      <c r="C159" s="21" t="s">
        <v>36</v>
      </c>
      <c r="D159" s="19">
        <f>SUMIFS(Sensitivities!$E$8:$E$1023,Sensitivities!$D$8:$D$1023,Vega_GIRR!$D$20,Sensitivities!$C$8:$C$1023,Vega_GIRR!G159)</f>
        <v>0</v>
      </c>
      <c r="E159" s="19"/>
      <c r="F159" s="19"/>
      <c r="G159" s="19" t="str">
        <f>C159 &amp; ".Vega|GIRR|" &amp; C19 &amp; "|" &amp; C127</f>
        <v>FXF177155290.Vega|GIRR|EUR|3 year</v>
      </c>
    </row>
    <row r="160" spans="3:7" hidden="1" outlineLevel="1" x14ac:dyDescent="0.25">
      <c r="C160" s="21" t="s">
        <v>37</v>
      </c>
      <c r="D160" s="19">
        <f>SUMIFS(Sensitivities!$E$8:$E$1023,Sensitivities!$D$8:$D$1023,Vega_GIRR!$D$20,Sensitivities!$C$8:$C$1023,Vega_GIRR!G160)</f>
        <v>0</v>
      </c>
      <c r="E160" s="19"/>
      <c r="F160" s="19"/>
      <c r="G160" s="19" t="str">
        <f>C160 &amp; ".Vega|GIRR|" &amp; C19 &amp; "|" &amp; C127</f>
        <v>FXF598460264.Vega|GIRR|EUR|3 year</v>
      </c>
    </row>
    <row r="161" spans="3:7" hidden="1" outlineLevel="1" x14ac:dyDescent="0.25">
      <c r="C161" s="21" t="s">
        <v>38</v>
      </c>
      <c r="D161" s="19">
        <f>SUMIFS(Sensitivities!$E$8:$E$1023,Sensitivities!$D$8:$D$1023,Vega_GIRR!$D$20,Sensitivities!$C$8:$C$1023,Vega_GIRR!G161)</f>
        <v>0</v>
      </c>
      <c r="E161" s="19"/>
      <c r="F161" s="19"/>
      <c r="G161" s="19" t="str">
        <f>C161 &amp; ".Vega|GIRR|" &amp; C19 &amp; "|" &amp; C127</f>
        <v>FXO271821100.Vega|GIRR|EUR|3 year</v>
      </c>
    </row>
    <row r="162" spans="3:7" hidden="1" outlineLevel="1" x14ac:dyDescent="0.25">
      <c r="C162" s="21" t="s">
        <v>40</v>
      </c>
      <c r="D162" s="19">
        <f>SUMIFS(Sensitivities!$E$8:$E$1023,Sensitivities!$D$8:$D$1023,Vega_GIRR!$D$20,Sensitivities!$C$8:$C$1023,Vega_GIRR!G162)</f>
        <v>0</v>
      </c>
      <c r="E162" s="19"/>
      <c r="F162" s="19"/>
      <c r="G162" s="19" t="str">
        <f>C162 &amp; ".Vega|GIRR|" &amp; C19 &amp; "|" &amp; C127</f>
        <v>FXO136170122.Vega|GIRR|EUR|3 year</v>
      </c>
    </row>
    <row r="163" spans="3:7" hidden="1" outlineLevel="1" x14ac:dyDescent="0.25">
      <c r="C163" s="21" t="s">
        <v>1139</v>
      </c>
      <c r="D163" s="19">
        <f>SUMIFS(Sensitivities!$E$8:$E$1023,Sensitivities!$D$8:$D$1023,Vega_GIRR!$D$20,Sensitivities!$C$8:$C$1023,Vega_GIRR!G163)</f>
        <v>0</v>
      </c>
      <c r="E163" s="19"/>
      <c r="F163" s="19"/>
      <c r="G163" s="19" t="str">
        <f>C163 &amp; ".Vega|GIRR|" &amp; C19 &amp; "|" &amp; C127</f>
        <v>FXO623149061.Vega|GIRR|EUR|3 year</v>
      </c>
    </row>
    <row r="164" spans="3:7" hidden="1" outlineLevel="1" x14ac:dyDescent="0.25">
      <c r="C164" s="21" t="s">
        <v>41</v>
      </c>
      <c r="D164" s="19">
        <f>SUMIFS(Sensitivities!$E$8:$E$1023,Sensitivities!$D$8:$D$1023,Vega_GIRR!$D$20,Sensitivities!$C$8:$C$1023,Vega_GIRR!G164)</f>
        <v>0</v>
      </c>
      <c r="E164" s="19"/>
      <c r="F164" s="19"/>
      <c r="G164" s="19" t="str">
        <f>C164 &amp; ".Vega|GIRR|" &amp; C19 &amp; "|" &amp; C127</f>
        <v>FXO676548755.Vega|GIRR|EUR|3 year</v>
      </c>
    </row>
    <row r="165" spans="3:7" hidden="1" outlineLevel="1" x14ac:dyDescent="0.25">
      <c r="C165" s="21" t="s">
        <v>42</v>
      </c>
      <c r="D165" s="19">
        <f>SUMIFS(Sensitivities!$E$8:$E$1023,Sensitivities!$D$8:$D$1023,Vega_GIRR!$D$20,Sensitivities!$C$8:$C$1023,Vega_GIRR!G165)</f>
        <v>0</v>
      </c>
      <c r="E165" s="19"/>
      <c r="F165" s="19"/>
      <c r="G165" s="19" t="str">
        <f>C165 &amp; ".Vega|GIRR|" &amp; C19 &amp; "|" &amp; C127</f>
        <v>FXO403688438.Vega|GIRR|EUR|3 year</v>
      </c>
    </row>
    <row r="166" spans="3:7" hidden="1" outlineLevel="1" x14ac:dyDescent="0.25">
      <c r="C166" s="21" t="s">
        <v>43</v>
      </c>
      <c r="D166" s="19">
        <f>SUMIFS(Sensitivities!$E$8:$E$1023,Sensitivities!$D$8:$D$1023,Vega_GIRR!$D$20,Sensitivities!$C$8:$C$1023,Vega_GIRR!G166)</f>
        <v>0</v>
      </c>
      <c r="E166" s="19"/>
      <c r="F166" s="19"/>
      <c r="G166" s="19" t="str">
        <f>C166 &amp; ".Vega|GIRR|" &amp; C19 &amp; "|" &amp; C127</f>
        <v>FXO302436425.Vega|GIRR|EUR|3 year</v>
      </c>
    </row>
    <row r="167" spans="3:7" hidden="1" outlineLevel="1" x14ac:dyDescent="0.25">
      <c r="C167" s="21" t="s">
        <v>44</v>
      </c>
      <c r="D167" s="19">
        <f>SUMIFS(Sensitivities!$E$8:$E$1023,Sensitivities!$D$8:$D$1023,Vega_GIRR!$D$20,Sensitivities!$C$8:$C$1023,Vega_GIRR!G167)</f>
        <v>0</v>
      </c>
      <c r="E167" s="19"/>
      <c r="F167" s="19"/>
      <c r="G167" s="19" t="str">
        <f>C167 &amp; ".Vega|GIRR|" &amp; C19 &amp; "|" &amp; C127</f>
        <v>FXO920656386.Vega|GIRR|EUR|3 year</v>
      </c>
    </row>
    <row r="168" spans="3:7" hidden="1" outlineLevel="1" x14ac:dyDescent="0.25">
      <c r="C168" s="21" t="s">
        <v>45</v>
      </c>
      <c r="D168" s="19">
        <f>SUMIFS(Sensitivities!$E$8:$E$1023,Sensitivities!$D$8:$D$1023,Vega_GIRR!$D$20,Sensitivities!$C$8:$C$1023,Vega_GIRR!G168)</f>
        <v>0</v>
      </c>
      <c r="E168" s="19"/>
      <c r="F168" s="19"/>
      <c r="G168" s="19" t="str">
        <f>C168 &amp; ".Vega|GIRR|" &amp; C19 &amp; "|" &amp; C127</f>
        <v>FXO931276392.Vega|GIRR|EUR|3 year</v>
      </c>
    </row>
    <row r="169" spans="3:7" hidden="1" outlineLevel="1" x14ac:dyDescent="0.25">
      <c r="C169" s="21" t="s">
        <v>46</v>
      </c>
      <c r="D169" s="19">
        <f>SUMIFS(Sensitivities!$E$8:$E$1023,Sensitivities!$D$8:$D$1023,Vega_GIRR!$D$20,Sensitivities!$C$8:$C$1023,Vega_GIRR!G169)</f>
        <v>0</v>
      </c>
      <c r="E169" s="19"/>
      <c r="F169" s="19"/>
      <c r="G169" s="19" t="str">
        <f>C169 &amp; ".Vega|GIRR|" &amp; C19 &amp; "|" &amp; C127</f>
        <v>PRDC295207601.Vega|GIRR|EUR|3 year</v>
      </c>
    </row>
    <row r="170" spans="3:7" hidden="1" outlineLevel="1" x14ac:dyDescent="0.25">
      <c r="C170" s="21" t="s">
        <v>48</v>
      </c>
      <c r="D170" s="19">
        <f>SUMIFS(Sensitivities!$E$8:$E$1023,Sensitivities!$D$8:$D$1023,Vega_GIRR!$D$20,Sensitivities!$C$8:$C$1023,Vega_GIRR!G170)</f>
        <v>0</v>
      </c>
      <c r="E170" s="19"/>
      <c r="F170" s="19"/>
      <c r="G170" s="19" t="str">
        <f>C170 &amp; ".Vega|GIRR|" &amp; C19 &amp; "|" &amp; C127</f>
        <v>PRDC172891670.Vega|GIRR|EUR|3 year</v>
      </c>
    </row>
    <row r="171" spans="3:7" hidden="1" outlineLevel="1" x14ac:dyDescent="0.25">
      <c r="C171" s="21" t="s">
        <v>49</v>
      </c>
      <c r="D171" s="19">
        <f>SUMIFS(Sensitivities!$E$8:$E$1023,Sensitivities!$D$8:$D$1023,Vega_GIRR!$D$20,Sensitivities!$C$8:$C$1023,Vega_GIRR!G171)</f>
        <v>0</v>
      </c>
      <c r="E171" s="19"/>
      <c r="F171" s="19"/>
      <c r="G171" s="19" t="str">
        <f>C171 &amp; ".Vega|GIRR|" &amp; C19 &amp; "|" &amp; C127</f>
        <v>PRDC666969162.Vega|GIRR|EUR|3 year</v>
      </c>
    </row>
    <row r="172" spans="3:7" hidden="1" outlineLevel="1" x14ac:dyDescent="0.25">
      <c r="C172" s="21" t="s">
        <v>50</v>
      </c>
      <c r="D172" s="19">
        <f>SUMIFS(Sensitivities!$E$8:$E$1023,Sensitivities!$D$8:$D$1023,Vega_GIRR!$D$20,Sensitivities!$C$8:$C$1023,Vega_GIRR!G172)</f>
        <v>0</v>
      </c>
      <c r="E172" s="19"/>
      <c r="F172" s="19"/>
      <c r="G172" s="19" t="str">
        <f>C172 &amp; ".Vega|GIRR|" &amp; C19 &amp; "|" &amp; C127</f>
        <v>PRDC591610726.Vega|GIRR|EUR|3 year</v>
      </c>
    </row>
    <row r="173" spans="3:7" hidden="1" outlineLevel="1" x14ac:dyDescent="0.25">
      <c r="C173" s="21" t="s">
        <v>51</v>
      </c>
      <c r="D173" s="19">
        <f>SUMIFS(Sensitivities!$E$8:$E$1023,Sensitivities!$D$8:$D$1023,Vega_GIRR!$D$20,Sensitivities!$C$8:$C$1023,Vega_GIRR!G173)</f>
        <v>0</v>
      </c>
      <c r="E173" s="19"/>
      <c r="F173" s="19"/>
      <c r="G173" s="19" t="str">
        <f>C173 &amp; ".Vega|GIRR|" &amp; C19 &amp; "|" &amp; C127</f>
        <v>PRDC213021841.Vega|GIRR|EUR|3 year</v>
      </c>
    </row>
    <row r="174" spans="3:7" hidden="1" outlineLevel="1" x14ac:dyDescent="0.25">
      <c r="C174" s="21" t="s">
        <v>52</v>
      </c>
      <c r="D174" s="19">
        <f>SUMIFS(Sensitivities!$E$8:$E$1023,Sensitivities!$D$8:$D$1023,Vega_GIRR!$D$20,Sensitivities!$C$8:$C$1023,Vega_GIRR!G174)</f>
        <v>0</v>
      </c>
      <c r="E174" s="19"/>
      <c r="F174" s="19"/>
      <c r="G174" s="19" t="str">
        <f>C174 &amp; ".Vega|GIRR|" &amp; C19 &amp; "|" &amp; C127</f>
        <v>RA211261264.Vega|GIRR|EUR|3 year</v>
      </c>
    </row>
    <row r="175" spans="3:7" hidden="1" outlineLevel="1" x14ac:dyDescent="0.25">
      <c r="C175" s="21" t="s">
        <v>54</v>
      </c>
      <c r="D175" s="19">
        <f>SUMIFS(Sensitivities!$E$8:$E$1023,Sensitivities!$D$8:$D$1023,Vega_GIRR!$D$20,Sensitivities!$C$8:$C$1023,Vega_GIRR!G175)</f>
        <v>0</v>
      </c>
      <c r="E175" s="19"/>
      <c r="F175" s="19"/>
      <c r="G175" s="19" t="str">
        <f>C175 &amp; ".Vega|GIRR|" &amp; C19 &amp; "|" &amp; C127</f>
        <v>RA511169792.Vega|GIRR|EUR|3 year</v>
      </c>
    </row>
    <row r="176" spans="3:7" hidden="1" outlineLevel="1" x14ac:dyDescent="0.25">
      <c r="C176" s="21" t="s">
        <v>1143</v>
      </c>
      <c r="D176" s="19">
        <f>SUMIFS(Sensitivities!$E$8:$E$1023,Sensitivities!$D$8:$D$1023,Vega_GIRR!$D$20,Sensitivities!$C$8:$C$1023,Vega_GIRR!G176)</f>
        <v>0</v>
      </c>
      <c r="E176" s="19"/>
      <c r="F176" s="19"/>
      <c r="G176" s="19" t="str">
        <f>C176 &amp; ".Vega|GIRR|" &amp; C19 &amp; "|" &amp; C127</f>
        <v>RA844378540.Vega|GIRR|EUR|3 year</v>
      </c>
    </row>
    <row r="177" spans="3:7" hidden="1" outlineLevel="1" x14ac:dyDescent="0.25">
      <c r="C177" s="21" t="s">
        <v>55</v>
      </c>
      <c r="D177" s="19">
        <f>SUMIFS(Sensitivities!$E$8:$E$1023,Sensitivities!$D$8:$D$1023,Vega_GIRR!$D$20,Sensitivities!$C$8:$C$1023,Vega_GIRR!G177)</f>
        <v>0</v>
      </c>
      <c r="E177" s="19"/>
      <c r="F177" s="19"/>
      <c r="G177" s="19" t="str">
        <f>C177 &amp; ".Vega|GIRR|" &amp; C19 &amp; "|" &amp; C127</f>
        <v>RA488554347.Vega|GIRR|EUR|3 year</v>
      </c>
    </row>
    <row r="178" spans="3:7" hidden="1" outlineLevel="1" x14ac:dyDescent="0.25">
      <c r="C178" s="21" t="s">
        <v>56</v>
      </c>
      <c r="D178" s="19">
        <f>SUMIFS(Sensitivities!$E$8:$E$1023,Sensitivities!$D$8:$D$1023,Vega_GIRR!$D$20,Sensitivities!$C$8:$C$1023,Vega_GIRR!G178)</f>
        <v>0</v>
      </c>
      <c r="E178" s="19"/>
      <c r="F178" s="19"/>
      <c r="G178" s="19" t="str">
        <f>C178 &amp; ".Vega|GIRR|" &amp; C19 &amp; "|" &amp; C127</f>
        <v>RA899728209.Vega|GIRR|EUR|3 year</v>
      </c>
    </row>
    <row r="179" spans="3:7" hidden="1" outlineLevel="1" x14ac:dyDescent="0.25"/>
    <row r="180" spans="3:7" collapsed="1" x14ac:dyDescent="0.25">
      <c r="C180" s="106" t="s">
        <v>64</v>
      </c>
      <c r="D180" s="102">
        <f>SUM(D182:D231)</f>
        <v>15.04778422867231</v>
      </c>
      <c r="E180" s="103">
        <f>$D$15</f>
        <v>1</v>
      </c>
      <c r="F180" s="105">
        <f>D180*E180</f>
        <v>15.04778422867231</v>
      </c>
    </row>
    <row r="181" spans="3:7" hidden="1" outlineLevel="1" x14ac:dyDescent="0.25">
      <c r="C181" s="40" t="s">
        <v>1138</v>
      </c>
      <c r="D181" s="101" t="s">
        <v>116</v>
      </c>
      <c r="E181" s="101" t="s">
        <v>66</v>
      </c>
      <c r="F181" s="101" t="s">
        <v>68</v>
      </c>
      <c r="G181" s="39" t="s">
        <v>57</v>
      </c>
    </row>
    <row r="182" spans="3:7" hidden="1" outlineLevel="1" x14ac:dyDescent="0.25">
      <c r="C182" s="42" t="s">
        <v>3</v>
      </c>
      <c r="D182" s="38">
        <f>SUMIFS(Sensitivities!$E$8:$E$1023,Sensitivities!$D$8:$D$1023,Vega_GIRR!$D$20,Sensitivities!$C$8:$C$1023,Vega_GIRR!G182)</f>
        <v>0</v>
      </c>
      <c r="E182" s="38"/>
      <c r="F182" s="38"/>
      <c r="G182" s="38" t="str">
        <f>C182 &amp; ".Vega|GIRR|" &amp; C19 &amp; "|" &amp; C180</f>
        <v>FRA791220419.Vega|GIRR|EUR|5 year</v>
      </c>
    </row>
    <row r="183" spans="3:7" hidden="1" outlineLevel="1" x14ac:dyDescent="0.25">
      <c r="C183" s="21" t="s">
        <v>5</v>
      </c>
      <c r="D183" s="19">
        <f>SUMIFS(Sensitivities!$E$8:$E$1023,Sensitivities!$D$8:$D$1023,Vega_GIRR!$D$20,Sensitivities!$C$8:$C$1023,Vega_GIRR!G183)</f>
        <v>0</v>
      </c>
      <c r="E183" s="19"/>
      <c r="F183" s="19"/>
      <c r="G183" s="19" t="str">
        <f>C183 &amp; ".Vega|GIRR|" &amp; C19 &amp; "|" &amp; C180</f>
        <v>FRA983936126.Vega|GIRR|EUR|5 year</v>
      </c>
    </row>
    <row r="184" spans="3:7" hidden="1" outlineLevel="1" x14ac:dyDescent="0.25">
      <c r="C184" s="21" t="s">
        <v>6</v>
      </c>
      <c r="D184" s="19">
        <f>SUMIFS(Sensitivities!$E$8:$E$1023,Sensitivities!$D$8:$D$1023,Vega_GIRR!$D$20,Sensitivities!$C$8:$C$1023,Vega_GIRR!G184)</f>
        <v>0</v>
      </c>
      <c r="E184" s="19"/>
      <c r="F184" s="19"/>
      <c r="G184" s="19" t="str">
        <f>C184 &amp; ".Vega|GIRR|" &amp; C19 &amp; "|" &amp; C180</f>
        <v>FRA592133890.Vega|GIRR|EUR|5 year</v>
      </c>
    </row>
    <row r="185" spans="3:7" hidden="1" outlineLevel="1" x14ac:dyDescent="0.25">
      <c r="C185" s="21" t="s">
        <v>7</v>
      </c>
      <c r="D185" s="19">
        <f>SUMIFS(Sensitivities!$E$8:$E$1023,Sensitivities!$D$8:$D$1023,Vega_GIRR!$D$20,Sensitivities!$C$8:$C$1023,Vega_GIRR!G185)</f>
        <v>0</v>
      </c>
      <c r="E185" s="19"/>
      <c r="F185" s="19"/>
      <c r="G185" s="19" t="str">
        <f>C185 &amp; ".Vega|GIRR|" &amp; C19 &amp; "|" &amp; C180</f>
        <v>FRA554616290.Vega|GIRR|EUR|5 year</v>
      </c>
    </row>
    <row r="186" spans="3:7" hidden="1" outlineLevel="1" x14ac:dyDescent="0.25">
      <c r="C186" s="21" t="s">
        <v>8</v>
      </c>
      <c r="D186" s="19">
        <f>SUMIFS(Sensitivities!$E$8:$E$1023,Sensitivities!$D$8:$D$1023,Vega_GIRR!$D$20,Sensitivities!$C$8:$C$1023,Vega_GIRR!G186)</f>
        <v>0</v>
      </c>
      <c r="E186" s="19"/>
      <c r="F186" s="19"/>
      <c r="G186" s="19" t="str">
        <f>C186 &amp; ".Vega|GIRR|" &amp; C19 &amp; "|" &amp; C180</f>
        <v>FRA822851518.Vega|GIRR|EUR|5 year</v>
      </c>
    </row>
    <row r="187" spans="3:7" hidden="1" outlineLevel="1" x14ac:dyDescent="0.25">
      <c r="C187" s="21" t="s">
        <v>1140</v>
      </c>
      <c r="D187" s="19">
        <f>SUMIFS(Sensitivities!$E$8:$E$1023,Sensitivities!$D$8:$D$1023,Vega_GIRR!$D$20,Sensitivities!$C$8:$C$1023,Vega_GIRR!G187)</f>
        <v>0</v>
      </c>
      <c r="E187" s="19"/>
      <c r="F187" s="19"/>
      <c r="G187" s="19" t="str">
        <f>C187 &amp; ".Vega|GIRR|" &amp; C19 &amp; "|" &amp; C180</f>
        <v>FRA101797833.Vega|GIRR|EUR|5 year</v>
      </c>
    </row>
    <row r="188" spans="3:7" hidden="1" outlineLevel="1" x14ac:dyDescent="0.25">
      <c r="C188" s="21" t="s">
        <v>9</v>
      </c>
      <c r="D188" s="19">
        <f>SUMIFS(Sensitivities!$E$8:$E$1023,Sensitivities!$D$8:$D$1023,Vega_GIRR!$D$20,Sensitivities!$C$8:$C$1023,Vega_GIRR!G188)</f>
        <v>0</v>
      </c>
      <c r="E188" s="19"/>
      <c r="F188" s="19"/>
      <c r="G188" s="19" t="str">
        <f>C188 &amp; ".Vega|GIRR|" &amp; C19 &amp; "|" &amp; C180</f>
        <v>IRS190841856.Vega|GIRR|EUR|5 year</v>
      </c>
    </row>
    <row r="189" spans="3:7" hidden="1" outlineLevel="1" x14ac:dyDescent="0.25">
      <c r="C189" s="21" t="s">
        <v>11</v>
      </c>
      <c r="D189" s="19">
        <f>SUMIFS(Sensitivities!$E$8:$E$1023,Sensitivities!$D$8:$D$1023,Vega_GIRR!$D$20,Sensitivities!$C$8:$C$1023,Vega_GIRR!G189)</f>
        <v>0</v>
      </c>
      <c r="E189" s="19"/>
      <c r="F189" s="19"/>
      <c r="G189" s="19" t="str">
        <f>C189 &amp; ".Vega|GIRR|" &amp; C19 &amp; "|" &amp; C180</f>
        <v>IRS399330126.Vega|GIRR|EUR|5 year</v>
      </c>
    </row>
    <row r="190" spans="3:7" hidden="1" outlineLevel="1" x14ac:dyDescent="0.25">
      <c r="C190" s="21" t="s">
        <v>12</v>
      </c>
      <c r="D190" s="19">
        <f>SUMIFS(Sensitivities!$E$8:$E$1023,Sensitivities!$D$8:$D$1023,Vega_GIRR!$D$20,Sensitivities!$C$8:$C$1023,Vega_GIRR!G190)</f>
        <v>0</v>
      </c>
      <c r="E190" s="19"/>
      <c r="F190" s="19"/>
      <c r="G190" s="19" t="str">
        <f>C190 &amp; ".Vega|GIRR|" &amp; C19 &amp; "|" &amp; C180</f>
        <v>IRS233250637.Vega|GIRR|EUR|5 year</v>
      </c>
    </row>
    <row r="191" spans="3:7" hidden="1" outlineLevel="1" x14ac:dyDescent="0.25">
      <c r="C191" s="21" t="s">
        <v>13</v>
      </c>
      <c r="D191" s="19">
        <f>SUMIFS(Sensitivities!$E$8:$E$1023,Sensitivities!$D$8:$D$1023,Vega_GIRR!$D$20,Sensitivities!$C$8:$C$1023,Vega_GIRR!G191)</f>
        <v>0</v>
      </c>
      <c r="E191" s="19"/>
      <c r="F191" s="19"/>
      <c r="G191" s="19" t="str">
        <f>C191 &amp; ".Vega|GIRR|" &amp; C19 &amp; "|" &amp; C180</f>
        <v>CS768096133.Vega|GIRR|EUR|5 year</v>
      </c>
    </row>
    <row r="192" spans="3:7" hidden="1" outlineLevel="1" x14ac:dyDescent="0.25">
      <c r="C192" s="21" t="s">
        <v>15</v>
      </c>
      <c r="D192" s="19">
        <f>SUMIFS(Sensitivities!$E$8:$E$1023,Sensitivities!$D$8:$D$1023,Vega_GIRR!$D$20,Sensitivities!$C$8:$C$1023,Vega_GIRR!G192)</f>
        <v>0</v>
      </c>
      <c r="E192" s="19"/>
      <c r="F192" s="19"/>
      <c r="G192" s="19" t="str">
        <f>C192 &amp; ".Vega|GIRR|" &amp; C19 &amp; "|" &amp; C180</f>
        <v>CS561670611.Vega|GIRR|EUR|5 year</v>
      </c>
    </row>
    <row r="193" spans="3:7" hidden="1" outlineLevel="1" x14ac:dyDescent="0.25">
      <c r="C193" s="21" t="s">
        <v>16</v>
      </c>
      <c r="D193" s="19">
        <f>SUMIFS(Sensitivities!$E$8:$E$1023,Sensitivities!$D$8:$D$1023,Vega_GIRR!$D$20,Sensitivities!$C$8:$C$1023,Vega_GIRR!G193)</f>
        <v>0</v>
      </c>
      <c r="E193" s="19"/>
      <c r="F193" s="19"/>
      <c r="G193" s="19" t="str">
        <f>C193 &amp; ".Vega|GIRR|" &amp; C19 &amp; "|" &amp; C180</f>
        <v>CS931854092.Vega|GIRR|EUR|5 year</v>
      </c>
    </row>
    <row r="194" spans="3:7" hidden="1" outlineLevel="1" x14ac:dyDescent="0.25">
      <c r="C194" s="21" t="s">
        <v>17</v>
      </c>
      <c r="D194" s="19">
        <f>SUMIFS(Sensitivities!$E$8:$E$1023,Sensitivities!$D$8:$D$1023,Vega_GIRR!$D$20,Sensitivities!$C$8:$C$1023,Vega_GIRR!G194)</f>
        <v>0</v>
      </c>
      <c r="E194" s="19"/>
      <c r="F194" s="19"/>
      <c r="G194" s="19" t="str">
        <f>C194 &amp; ".Vega|GIRR|" &amp; C19 &amp; "|" &amp; C180</f>
        <v>IRS307262619.Vega|GIRR|EUR|5 year</v>
      </c>
    </row>
    <row r="195" spans="3:7" hidden="1" outlineLevel="1" x14ac:dyDescent="0.25">
      <c r="C195" s="21" t="s">
        <v>18</v>
      </c>
      <c r="D195" s="19">
        <f>SUMIFS(Sensitivities!$E$8:$E$1023,Sensitivities!$D$8:$D$1023,Vega_GIRR!$D$20,Sensitivities!$C$8:$C$1023,Vega_GIRR!G195)</f>
        <v>0</v>
      </c>
      <c r="E195" s="19"/>
      <c r="F195" s="19"/>
      <c r="G195" s="19" t="str">
        <f>C195 &amp; ".Vega|GIRR|" &amp; C19 &amp; "|" &amp; C180</f>
        <v>IRS686490893.Vega|GIRR|EUR|5 year</v>
      </c>
    </row>
    <row r="196" spans="3:7" hidden="1" outlineLevel="1" x14ac:dyDescent="0.25">
      <c r="C196" s="21" t="s">
        <v>19</v>
      </c>
      <c r="D196" s="19">
        <f>SUMIFS(Sensitivities!$E$8:$E$1023,Sensitivities!$D$8:$D$1023,Vega_GIRR!$D$20,Sensitivities!$C$8:$C$1023,Vega_GIRR!G196)</f>
        <v>0</v>
      </c>
      <c r="E196" s="19"/>
      <c r="F196" s="19"/>
      <c r="G196" s="19" t="str">
        <f>C196 &amp; ".Vega|GIRR|" &amp; C19 &amp; "|" &amp; C180</f>
        <v>IRS682313805.Vega|GIRR|EUR|5 year</v>
      </c>
    </row>
    <row r="197" spans="3:7" hidden="1" outlineLevel="1" x14ac:dyDescent="0.25">
      <c r="C197" s="21" t="s">
        <v>20</v>
      </c>
      <c r="D197" s="19">
        <f>SUMIFS(Sensitivities!$E$8:$E$1023,Sensitivities!$D$8:$D$1023,Vega_GIRR!$D$20,Sensitivities!$C$8:$C$1023,Vega_GIRR!G197)</f>
        <v>0</v>
      </c>
      <c r="E197" s="19"/>
      <c r="F197" s="19"/>
      <c r="G197" s="19" t="str">
        <f>C197 &amp; ".Vega|GIRR|" &amp; C19 &amp; "|" &amp; C180</f>
        <v>IRS545554400.Vega|GIRR|EUR|5 year</v>
      </c>
    </row>
    <row r="198" spans="3:7" hidden="1" outlineLevel="1" x14ac:dyDescent="0.25">
      <c r="C198" s="21" t="s">
        <v>21</v>
      </c>
      <c r="D198" s="19">
        <f>SUMIFS(Sensitivities!$E$8:$E$1023,Sensitivities!$D$8:$D$1023,Vega_GIRR!$D$20,Sensitivities!$C$8:$C$1023,Vega_GIRR!G198)</f>
        <v>0</v>
      </c>
      <c r="E198" s="19"/>
      <c r="F198" s="19"/>
      <c r="G198" s="19" t="str">
        <f>C198 &amp; ".Vega|GIRR|" &amp; C19 &amp; "|" &amp; C180</f>
        <v>CS821810096.Vega|GIRR|EUR|5 year</v>
      </c>
    </row>
    <row r="199" spans="3:7" hidden="1" outlineLevel="1" x14ac:dyDescent="0.25">
      <c r="C199" s="21" t="s">
        <v>22</v>
      </c>
      <c r="D199" s="19">
        <f>SUMIFS(Sensitivities!$E$8:$E$1023,Sensitivities!$D$8:$D$1023,Vega_GIRR!$D$20,Sensitivities!$C$8:$C$1023,Vega_GIRR!G199)</f>
        <v>0</v>
      </c>
      <c r="E199" s="19"/>
      <c r="F199" s="19"/>
      <c r="G199" s="19" t="str">
        <f>C199 &amp; ".Vega|GIRR|" &amp; C19 &amp; "|" &amp; C180</f>
        <v>CF832287444.Vega|GIRR|EUR|5 year</v>
      </c>
    </row>
    <row r="200" spans="3:7" hidden="1" outlineLevel="1" x14ac:dyDescent="0.25">
      <c r="C200" s="21" t="s">
        <v>1141</v>
      </c>
      <c r="D200" s="19">
        <f>SUMIFS(Sensitivities!$E$8:$E$1023,Sensitivities!$D$8:$D$1023,Vega_GIRR!$D$20,Sensitivities!$C$8:$C$1023,Vega_GIRR!G200)</f>
        <v>0</v>
      </c>
      <c r="E200" s="19"/>
      <c r="F200" s="19"/>
      <c r="G200" s="19" t="str">
        <f>C200 &amp; ".Vega|GIRR|" &amp; C19 &amp; "|" &amp; C180</f>
        <v>CF505971413.Vega|GIRR|EUR|5 year</v>
      </c>
    </row>
    <row r="201" spans="3:7" hidden="1" outlineLevel="1" x14ac:dyDescent="0.25">
      <c r="C201" s="21" t="s">
        <v>24</v>
      </c>
      <c r="D201" s="19">
        <f>SUMIFS(Sensitivities!$E$8:$E$1023,Sensitivities!$D$8:$D$1023,Vega_GIRR!$D$20,Sensitivities!$C$8:$C$1023,Vega_GIRR!G201)</f>
        <v>0</v>
      </c>
      <c r="E201" s="19"/>
      <c r="F201" s="19"/>
      <c r="G201" s="19" t="str">
        <f>C201 &amp; ".Vega|GIRR|" &amp; C19 &amp; "|" &amp; C180</f>
        <v>CF670766805.Vega|GIRR|EUR|5 year</v>
      </c>
    </row>
    <row r="202" spans="3:7" hidden="1" outlineLevel="1" x14ac:dyDescent="0.25">
      <c r="C202" s="21" t="s">
        <v>25</v>
      </c>
      <c r="D202" s="19">
        <f>SUMIFS(Sensitivities!$E$8:$E$1023,Sensitivities!$D$8:$D$1023,Vega_GIRR!$D$20,Sensitivities!$C$8:$C$1023,Vega_GIRR!G202)</f>
        <v>1.2691183765941401</v>
      </c>
      <c r="E202" s="19"/>
      <c r="F202" s="19"/>
      <c r="G202" s="19" t="str">
        <f>C202 &amp; ".Vega|GIRR|" &amp; C19 &amp; "|" &amp; C180</f>
        <v>CF558972956.Vega|GIRR|EUR|5 year</v>
      </c>
    </row>
    <row r="203" spans="3:7" hidden="1" outlineLevel="1" x14ac:dyDescent="0.25">
      <c r="C203" s="21" t="s">
        <v>26</v>
      </c>
      <c r="D203" s="19">
        <f>SUMIFS(Sensitivities!$E$8:$E$1023,Sensitivities!$D$8:$D$1023,Vega_GIRR!$D$20,Sensitivities!$C$8:$C$1023,Vega_GIRR!G203)</f>
        <v>0</v>
      </c>
      <c r="E203" s="19"/>
      <c r="F203" s="19"/>
      <c r="G203" s="19" t="str">
        <f>C203 &amp; ".Vega|GIRR|" &amp; C19 &amp; "|" &amp; C180</f>
        <v>CF994071627.Vega|GIRR|EUR|5 year</v>
      </c>
    </row>
    <row r="204" spans="3:7" hidden="1" outlineLevel="1" x14ac:dyDescent="0.25">
      <c r="C204" s="21" t="s">
        <v>27</v>
      </c>
      <c r="D204" s="19">
        <f>SUMIFS(Sensitivities!$E$8:$E$1023,Sensitivities!$D$8:$D$1023,Vega_GIRR!$D$20,Sensitivities!$C$8:$C$1023,Vega_GIRR!G204)</f>
        <v>9.5050381787586992E-3</v>
      </c>
      <c r="E204" s="19"/>
      <c r="F204" s="19"/>
      <c r="G204" s="19" t="str">
        <f>C204 &amp; ".Vega|GIRR|" &amp; C19 &amp; "|" &amp; C180</f>
        <v>CF546911893.Vega|GIRR|EUR|5 year</v>
      </c>
    </row>
    <row r="205" spans="3:7" hidden="1" outlineLevel="1" x14ac:dyDescent="0.25">
      <c r="C205" s="21" t="s">
        <v>28</v>
      </c>
      <c r="D205" s="19">
        <f>SUMIFS(Sensitivities!$E$8:$E$1023,Sensitivities!$D$8:$D$1023,Vega_GIRR!$D$20,Sensitivities!$C$8:$C$1023,Vega_GIRR!G205)</f>
        <v>12.637808591171099</v>
      </c>
      <c r="E205" s="19"/>
      <c r="F205" s="19"/>
      <c r="G205" s="19" t="str">
        <f>C205 &amp; ".Vega|GIRR|" &amp; C19 &amp; "|" &amp; C180</f>
        <v>CF798421943.Vega|GIRR|EUR|5 year</v>
      </c>
    </row>
    <row r="206" spans="3:7" hidden="1" outlineLevel="1" x14ac:dyDescent="0.25">
      <c r="C206" s="21" t="s">
        <v>29</v>
      </c>
      <c r="D206" s="19">
        <f>SUMIFS(Sensitivities!$E$8:$E$1023,Sensitivities!$D$8:$D$1023,Vega_GIRR!$D$20,Sensitivities!$C$8:$C$1023,Vega_GIRR!G206)</f>
        <v>1.1310598718409901</v>
      </c>
      <c r="E206" s="19"/>
      <c r="F206" s="19"/>
      <c r="G206" s="19" t="str">
        <f>C206 &amp; ".Vega|GIRR|" &amp; C19 &amp; "|" &amp; C180</f>
        <v>SWN651253389.Vega|GIRR|EUR|5 year</v>
      </c>
    </row>
    <row r="207" spans="3:7" hidden="1" outlineLevel="1" x14ac:dyDescent="0.25">
      <c r="C207" s="21" t="s">
        <v>31</v>
      </c>
      <c r="D207" s="19">
        <f>SUMIFS(Sensitivities!$E$8:$E$1023,Sensitivities!$D$8:$D$1023,Vega_GIRR!$D$20,Sensitivities!$C$8:$C$1023,Vega_GIRR!G207)</f>
        <v>0</v>
      </c>
      <c r="E207" s="19"/>
      <c r="F207" s="19"/>
      <c r="G207" s="19" t="str">
        <f>C207 &amp; ".Vega|GIRR|" &amp; C19 &amp; "|" &amp; C180</f>
        <v>FXF690057364.Vega|GIRR|EUR|5 year</v>
      </c>
    </row>
    <row r="208" spans="3:7" hidden="1" outlineLevel="1" x14ac:dyDescent="0.25">
      <c r="C208" s="21" t="s">
        <v>1142</v>
      </c>
      <c r="D208" s="19">
        <f>SUMIFS(Sensitivities!$E$8:$E$1023,Sensitivities!$D$8:$D$1023,Vega_GIRR!$D$20,Sensitivities!$C$8:$C$1023,Vega_GIRR!G208)</f>
        <v>0</v>
      </c>
      <c r="E208" s="19"/>
      <c r="F208" s="19"/>
      <c r="G208" s="19" t="str">
        <f>C208 &amp; ".Vega|GIRR|" &amp; C19 &amp; "|" &amp; C180</f>
        <v>FXF276314354.Vega|GIRR|EUR|5 year</v>
      </c>
    </row>
    <row r="209" spans="3:7" hidden="1" outlineLevel="1" x14ac:dyDescent="0.25">
      <c r="C209" s="21" t="s">
        <v>33</v>
      </c>
      <c r="D209" s="19">
        <f>SUMIFS(Sensitivities!$E$8:$E$1023,Sensitivities!$D$8:$D$1023,Vega_GIRR!$D$20,Sensitivities!$C$8:$C$1023,Vega_GIRR!G209)</f>
        <v>0</v>
      </c>
      <c r="E209" s="19"/>
      <c r="F209" s="19"/>
      <c r="G209" s="19" t="str">
        <f>C209 &amp; ".Vega|GIRR|" &amp; C19 &amp; "|" &amp; C180</f>
        <v>FXF811380623.Vega|GIRR|EUR|5 year</v>
      </c>
    </row>
    <row r="210" spans="3:7" hidden="1" outlineLevel="1" x14ac:dyDescent="0.25">
      <c r="C210" s="21" t="s">
        <v>34</v>
      </c>
      <c r="D210" s="19">
        <f>SUMIFS(Sensitivities!$E$8:$E$1023,Sensitivities!$D$8:$D$1023,Vega_GIRR!$D$20,Sensitivities!$C$8:$C$1023,Vega_GIRR!G210)</f>
        <v>0</v>
      </c>
      <c r="E210" s="19"/>
      <c r="F210" s="19"/>
      <c r="G210" s="19" t="str">
        <f>C210 &amp; ".Vega|GIRR|" &amp; C19 &amp; "|" &amp; C180</f>
        <v>FXF313102980.Vega|GIRR|EUR|5 year</v>
      </c>
    </row>
    <row r="211" spans="3:7" hidden="1" outlineLevel="1" x14ac:dyDescent="0.25">
      <c r="C211" s="21" t="s">
        <v>35</v>
      </c>
      <c r="D211" s="19">
        <f>SUMIFS(Sensitivities!$E$8:$E$1023,Sensitivities!$D$8:$D$1023,Vega_GIRR!$D$20,Sensitivities!$C$8:$C$1023,Vega_GIRR!G211)</f>
        <v>0</v>
      </c>
      <c r="E211" s="19"/>
      <c r="F211" s="19"/>
      <c r="G211" s="19" t="str">
        <f>C211 &amp; ".Vega|GIRR|" &amp; C19 &amp; "|" &amp; C180</f>
        <v>FXF168255439.Vega|GIRR|EUR|5 year</v>
      </c>
    </row>
    <row r="212" spans="3:7" hidden="1" outlineLevel="1" x14ac:dyDescent="0.25">
      <c r="C212" s="21" t="s">
        <v>36</v>
      </c>
      <c r="D212" s="19">
        <f>SUMIFS(Sensitivities!$E$8:$E$1023,Sensitivities!$D$8:$D$1023,Vega_GIRR!$D$20,Sensitivities!$C$8:$C$1023,Vega_GIRR!G212)</f>
        <v>0</v>
      </c>
      <c r="E212" s="19"/>
      <c r="F212" s="19"/>
      <c r="G212" s="19" t="str">
        <f>C212 &amp; ".Vega|GIRR|" &amp; C19 &amp; "|" &amp; C180</f>
        <v>FXF177155290.Vega|GIRR|EUR|5 year</v>
      </c>
    </row>
    <row r="213" spans="3:7" hidden="1" outlineLevel="1" x14ac:dyDescent="0.25">
      <c r="C213" s="21" t="s">
        <v>37</v>
      </c>
      <c r="D213" s="19">
        <f>SUMIFS(Sensitivities!$E$8:$E$1023,Sensitivities!$D$8:$D$1023,Vega_GIRR!$D$20,Sensitivities!$C$8:$C$1023,Vega_GIRR!G213)</f>
        <v>0</v>
      </c>
      <c r="E213" s="19"/>
      <c r="F213" s="19"/>
      <c r="G213" s="19" t="str">
        <f>C213 &amp; ".Vega|GIRR|" &amp; C19 &amp; "|" &amp; C180</f>
        <v>FXF598460264.Vega|GIRR|EUR|5 year</v>
      </c>
    </row>
    <row r="214" spans="3:7" hidden="1" outlineLevel="1" x14ac:dyDescent="0.25">
      <c r="C214" s="21" t="s">
        <v>38</v>
      </c>
      <c r="D214" s="19">
        <f>SUMIFS(Sensitivities!$E$8:$E$1023,Sensitivities!$D$8:$D$1023,Vega_GIRR!$D$20,Sensitivities!$C$8:$C$1023,Vega_GIRR!G214)</f>
        <v>0</v>
      </c>
      <c r="E214" s="19"/>
      <c r="F214" s="19"/>
      <c r="G214" s="19" t="str">
        <f>C214 &amp; ".Vega|GIRR|" &amp; C19 &amp; "|" &amp; C180</f>
        <v>FXO271821100.Vega|GIRR|EUR|5 year</v>
      </c>
    </row>
    <row r="215" spans="3:7" hidden="1" outlineLevel="1" x14ac:dyDescent="0.25">
      <c r="C215" s="21" t="s">
        <v>40</v>
      </c>
      <c r="D215" s="19">
        <f>SUMIFS(Sensitivities!$E$8:$E$1023,Sensitivities!$D$8:$D$1023,Vega_GIRR!$D$20,Sensitivities!$C$8:$C$1023,Vega_GIRR!G215)</f>
        <v>0</v>
      </c>
      <c r="E215" s="19"/>
      <c r="F215" s="19"/>
      <c r="G215" s="19" t="str">
        <f>C215 &amp; ".Vega|GIRR|" &amp; C19 &amp; "|" &amp; C180</f>
        <v>FXO136170122.Vega|GIRR|EUR|5 year</v>
      </c>
    </row>
    <row r="216" spans="3:7" hidden="1" outlineLevel="1" x14ac:dyDescent="0.25">
      <c r="C216" s="21" t="s">
        <v>1139</v>
      </c>
      <c r="D216" s="19">
        <f>SUMIFS(Sensitivities!$E$8:$E$1023,Sensitivities!$D$8:$D$1023,Vega_GIRR!$D$20,Sensitivities!$C$8:$C$1023,Vega_GIRR!G216)</f>
        <v>0</v>
      </c>
      <c r="E216" s="19"/>
      <c r="F216" s="19"/>
      <c r="G216" s="19" t="str">
        <f>C216 &amp; ".Vega|GIRR|" &amp; C19 &amp; "|" &amp; C180</f>
        <v>FXO623149061.Vega|GIRR|EUR|5 year</v>
      </c>
    </row>
    <row r="217" spans="3:7" hidden="1" outlineLevel="1" x14ac:dyDescent="0.25">
      <c r="C217" s="21" t="s">
        <v>41</v>
      </c>
      <c r="D217" s="19">
        <f>SUMIFS(Sensitivities!$E$8:$E$1023,Sensitivities!$D$8:$D$1023,Vega_GIRR!$D$20,Sensitivities!$C$8:$C$1023,Vega_GIRR!G217)</f>
        <v>0</v>
      </c>
      <c r="E217" s="19"/>
      <c r="F217" s="19"/>
      <c r="G217" s="19" t="str">
        <f>C217 &amp; ".Vega|GIRR|" &amp; C19 &amp; "|" &amp; C180</f>
        <v>FXO676548755.Vega|GIRR|EUR|5 year</v>
      </c>
    </row>
    <row r="218" spans="3:7" hidden="1" outlineLevel="1" x14ac:dyDescent="0.25">
      <c r="C218" s="21" t="s">
        <v>42</v>
      </c>
      <c r="D218" s="19">
        <f>SUMIFS(Sensitivities!$E$8:$E$1023,Sensitivities!$D$8:$D$1023,Vega_GIRR!$D$20,Sensitivities!$C$8:$C$1023,Vega_GIRR!G218)</f>
        <v>0</v>
      </c>
      <c r="E218" s="19"/>
      <c r="F218" s="19"/>
      <c r="G218" s="19" t="str">
        <f>C218 &amp; ".Vega|GIRR|" &amp; C19 &amp; "|" &amp; C180</f>
        <v>FXO403688438.Vega|GIRR|EUR|5 year</v>
      </c>
    </row>
    <row r="219" spans="3:7" hidden="1" outlineLevel="1" x14ac:dyDescent="0.25">
      <c r="C219" s="21" t="s">
        <v>43</v>
      </c>
      <c r="D219" s="19">
        <f>SUMIFS(Sensitivities!$E$8:$E$1023,Sensitivities!$D$8:$D$1023,Vega_GIRR!$D$20,Sensitivities!$C$8:$C$1023,Vega_GIRR!G219)</f>
        <v>2.92350887320936E-4</v>
      </c>
      <c r="E219" s="19"/>
      <c r="F219" s="19"/>
      <c r="G219" s="19" t="str">
        <f>C219 &amp; ".Vega|GIRR|" &amp; C19 &amp; "|" &amp; C180</f>
        <v>FXO302436425.Vega|GIRR|EUR|5 year</v>
      </c>
    </row>
    <row r="220" spans="3:7" hidden="1" outlineLevel="1" x14ac:dyDescent="0.25">
      <c r="C220" s="21" t="s">
        <v>44</v>
      </c>
      <c r="D220" s="19">
        <f>SUMIFS(Sensitivities!$E$8:$E$1023,Sensitivities!$D$8:$D$1023,Vega_GIRR!$D$20,Sensitivities!$C$8:$C$1023,Vega_GIRR!G220)</f>
        <v>0</v>
      </c>
      <c r="E220" s="19"/>
      <c r="F220" s="19"/>
      <c r="G220" s="19" t="str">
        <f>C220 &amp; ".Vega|GIRR|" &amp; C19 &amp; "|" &amp; C180</f>
        <v>FXO920656386.Vega|GIRR|EUR|5 year</v>
      </c>
    </row>
    <row r="221" spans="3:7" hidden="1" outlineLevel="1" x14ac:dyDescent="0.25">
      <c r="C221" s="21" t="s">
        <v>45</v>
      </c>
      <c r="D221" s="19">
        <f>SUMIFS(Sensitivities!$E$8:$E$1023,Sensitivities!$D$8:$D$1023,Vega_GIRR!$D$20,Sensitivities!$C$8:$C$1023,Vega_GIRR!G221)</f>
        <v>0</v>
      </c>
      <c r="E221" s="19"/>
      <c r="F221" s="19"/>
      <c r="G221" s="19" t="str">
        <f>C221 &amp; ".Vega|GIRR|" &amp; C19 &amp; "|" &amp; C180</f>
        <v>FXO931276392.Vega|GIRR|EUR|5 year</v>
      </c>
    </row>
    <row r="222" spans="3:7" hidden="1" outlineLevel="1" x14ac:dyDescent="0.25">
      <c r="C222" s="21" t="s">
        <v>46</v>
      </c>
      <c r="D222" s="19">
        <f>SUMIFS(Sensitivities!$E$8:$E$1023,Sensitivities!$D$8:$D$1023,Vega_GIRR!$D$20,Sensitivities!$C$8:$C$1023,Vega_GIRR!G222)</f>
        <v>0</v>
      </c>
      <c r="E222" s="19"/>
      <c r="F222" s="19"/>
      <c r="G222" s="19" t="str">
        <f>C222 &amp; ".Vega|GIRR|" &amp; C19 &amp; "|" &amp; C180</f>
        <v>PRDC295207601.Vega|GIRR|EUR|5 year</v>
      </c>
    </row>
    <row r="223" spans="3:7" hidden="1" outlineLevel="1" x14ac:dyDescent="0.25">
      <c r="C223" s="21" t="s">
        <v>48</v>
      </c>
      <c r="D223" s="19">
        <f>SUMIFS(Sensitivities!$E$8:$E$1023,Sensitivities!$D$8:$D$1023,Vega_GIRR!$D$20,Sensitivities!$C$8:$C$1023,Vega_GIRR!G223)</f>
        <v>0</v>
      </c>
      <c r="E223" s="19"/>
      <c r="F223" s="19"/>
      <c r="G223" s="19" t="str">
        <f>C223 &amp; ".Vega|GIRR|" &amp; C19 &amp; "|" &amp; C180</f>
        <v>PRDC172891670.Vega|GIRR|EUR|5 year</v>
      </c>
    </row>
    <row r="224" spans="3:7" hidden="1" outlineLevel="1" x14ac:dyDescent="0.25">
      <c r="C224" s="21" t="s">
        <v>49</v>
      </c>
      <c r="D224" s="19">
        <f>SUMIFS(Sensitivities!$E$8:$E$1023,Sensitivities!$D$8:$D$1023,Vega_GIRR!$D$20,Sensitivities!$C$8:$C$1023,Vega_GIRR!G224)</f>
        <v>0</v>
      </c>
      <c r="E224" s="19"/>
      <c r="F224" s="19"/>
      <c r="G224" s="19" t="str">
        <f>C224 &amp; ".Vega|GIRR|" &amp; C19 &amp; "|" &amp; C180</f>
        <v>PRDC666969162.Vega|GIRR|EUR|5 year</v>
      </c>
    </row>
    <row r="225" spans="3:7" hidden="1" outlineLevel="1" x14ac:dyDescent="0.25">
      <c r="C225" s="21" t="s">
        <v>50</v>
      </c>
      <c r="D225" s="19">
        <f>SUMIFS(Sensitivities!$E$8:$E$1023,Sensitivities!$D$8:$D$1023,Vega_GIRR!$D$20,Sensitivities!$C$8:$C$1023,Vega_GIRR!G225)</f>
        <v>0</v>
      </c>
      <c r="E225" s="19"/>
      <c r="F225" s="19"/>
      <c r="G225" s="19" t="str">
        <f>C225 &amp; ".Vega|GIRR|" &amp; C19 &amp; "|" &amp; C180</f>
        <v>PRDC591610726.Vega|GIRR|EUR|5 year</v>
      </c>
    </row>
    <row r="226" spans="3:7" hidden="1" outlineLevel="1" x14ac:dyDescent="0.25">
      <c r="C226" s="21" t="s">
        <v>51</v>
      </c>
      <c r="D226" s="19">
        <f>SUMIFS(Sensitivities!$E$8:$E$1023,Sensitivities!$D$8:$D$1023,Vega_GIRR!$D$20,Sensitivities!$C$8:$C$1023,Vega_GIRR!G226)</f>
        <v>0</v>
      </c>
      <c r="E226" s="19"/>
      <c r="F226" s="19"/>
      <c r="G226" s="19" t="str">
        <f>C226 &amp; ".Vega|GIRR|" &amp; C19 &amp; "|" &amp; C180</f>
        <v>PRDC213021841.Vega|GIRR|EUR|5 year</v>
      </c>
    </row>
    <row r="227" spans="3:7" hidden="1" outlineLevel="1" x14ac:dyDescent="0.25">
      <c r="C227" s="21" t="s">
        <v>52</v>
      </c>
      <c r="D227" s="19">
        <f>SUMIFS(Sensitivities!$E$8:$E$1023,Sensitivities!$D$8:$D$1023,Vega_GIRR!$D$20,Sensitivities!$C$8:$C$1023,Vega_GIRR!G227)</f>
        <v>0</v>
      </c>
      <c r="E227" s="19"/>
      <c r="F227" s="19"/>
      <c r="G227" s="19" t="str">
        <f>C227 &amp; ".Vega|GIRR|" &amp; C19 &amp; "|" &amp; C180</f>
        <v>RA211261264.Vega|GIRR|EUR|5 year</v>
      </c>
    </row>
    <row r="228" spans="3:7" hidden="1" outlineLevel="1" x14ac:dyDescent="0.25">
      <c r="C228" s="21" t="s">
        <v>54</v>
      </c>
      <c r="D228" s="19">
        <f>SUMIFS(Sensitivities!$E$8:$E$1023,Sensitivities!$D$8:$D$1023,Vega_GIRR!$D$20,Sensitivities!$C$8:$C$1023,Vega_GIRR!G228)</f>
        <v>0</v>
      </c>
      <c r="E228" s="19"/>
      <c r="F228" s="19"/>
      <c r="G228" s="19" t="str">
        <f>C228 &amp; ".Vega|GIRR|" &amp; C19 &amp; "|" &amp; C180</f>
        <v>RA511169792.Vega|GIRR|EUR|5 year</v>
      </c>
    </row>
    <row r="229" spans="3:7" hidden="1" outlineLevel="1" x14ac:dyDescent="0.25">
      <c r="C229" s="21" t="s">
        <v>1143</v>
      </c>
      <c r="D229" s="19">
        <f>SUMIFS(Sensitivities!$E$8:$E$1023,Sensitivities!$D$8:$D$1023,Vega_GIRR!$D$20,Sensitivities!$C$8:$C$1023,Vega_GIRR!G229)</f>
        <v>0</v>
      </c>
      <c r="E229" s="19"/>
      <c r="F229" s="19"/>
      <c r="G229" s="19" t="str">
        <f>C229 &amp; ".Vega|GIRR|" &amp; C19 &amp; "|" &amp; C180</f>
        <v>RA844378540.Vega|GIRR|EUR|5 year</v>
      </c>
    </row>
    <row r="230" spans="3:7" hidden="1" outlineLevel="1" x14ac:dyDescent="0.25">
      <c r="C230" s="21" t="s">
        <v>55</v>
      </c>
      <c r="D230" s="19">
        <f>SUMIFS(Sensitivities!$E$8:$E$1023,Sensitivities!$D$8:$D$1023,Vega_GIRR!$D$20,Sensitivities!$C$8:$C$1023,Vega_GIRR!G230)</f>
        <v>0</v>
      </c>
      <c r="E230" s="19"/>
      <c r="F230" s="19"/>
      <c r="G230" s="19" t="str">
        <f>C230 &amp; ".Vega|GIRR|" &amp; C19 &amp; "|" &amp; C180</f>
        <v>RA488554347.Vega|GIRR|EUR|5 year</v>
      </c>
    </row>
    <row r="231" spans="3:7" hidden="1" outlineLevel="1" x14ac:dyDescent="0.25">
      <c r="C231" s="21" t="s">
        <v>56</v>
      </c>
      <c r="D231" s="19">
        <f>SUMIFS(Sensitivities!$E$8:$E$1023,Sensitivities!$D$8:$D$1023,Vega_GIRR!$D$20,Sensitivities!$C$8:$C$1023,Vega_GIRR!G231)</f>
        <v>0</v>
      </c>
      <c r="E231" s="19"/>
      <c r="F231" s="19"/>
      <c r="G231" s="19" t="str">
        <f>C231 &amp; ".Vega|GIRR|" &amp; C19 &amp; "|" &amp; C180</f>
        <v>RA899728209.Vega|GIRR|EUR|5 year</v>
      </c>
    </row>
    <row r="232" spans="3:7" hidden="1" outlineLevel="1" x14ac:dyDescent="0.25"/>
    <row r="233" spans="3:7" collapsed="1" x14ac:dyDescent="0.25">
      <c r="C233" s="106" t="s">
        <v>65</v>
      </c>
      <c r="D233" s="102">
        <f>SUM(D235:D284)</f>
        <v>0</v>
      </c>
      <c r="E233" s="103">
        <f>$D$15</f>
        <v>1</v>
      </c>
      <c r="F233" s="105">
        <f>D233*E233</f>
        <v>0</v>
      </c>
    </row>
    <row r="234" spans="3:7" hidden="1" outlineLevel="1" x14ac:dyDescent="0.25">
      <c r="C234" s="40" t="s">
        <v>1138</v>
      </c>
      <c r="D234" s="101" t="s">
        <v>116</v>
      </c>
      <c r="E234" s="101" t="s">
        <v>66</v>
      </c>
      <c r="F234" s="101" t="s">
        <v>68</v>
      </c>
      <c r="G234" s="39" t="s">
        <v>57</v>
      </c>
    </row>
    <row r="235" spans="3:7" hidden="1" outlineLevel="1" x14ac:dyDescent="0.25">
      <c r="C235" s="42" t="s">
        <v>3</v>
      </c>
      <c r="D235" s="38">
        <f>SUMIFS(Sensitivities!$E$8:$E$1023,Sensitivities!$D$8:$D$1023,Vega_GIRR!$D$20,Sensitivities!$C$8:$C$1023,Vega_GIRR!G235)</f>
        <v>0</v>
      </c>
      <c r="E235" s="38"/>
      <c r="F235" s="38"/>
      <c r="G235" s="38" t="str">
        <f>C235 &amp; ".Vega|GIRR|" &amp; C19 &amp; "|" &amp; C233</f>
        <v>FRA791220419.Vega|GIRR|EUR|10 year</v>
      </c>
    </row>
    <row r="236" spans="3:7" hidden="1" outlineLevel="1" x14ac:dyDescent="0.25">
      <c r="C236" s="21" t="s">
        <v>5</v>
      </c>
      <c r="D236" s="19">
        <f>SUMIFS(Sensitivities!$E$8:$E$1023,Sensitivities!$D$8:$D$1023,Vega_GIRR!$D$20,Sensitivities!$C$8:$C$1023,Vega_GIRR!G236)</f>
        <v>0</v>
      </c>
      <c r="E236" s="19"/>
      <c r="F236" s="19"/>
      <c r="G236" s="19" t="str">
        <f>C236 &amp; ".Vega|GIRR|" &amp; C19 &amp; "|" &amp; C233</f>
        <v>FRA983936126.Vega|GIRR|EUR|10 year</v>
      </c>
    </row>
    <row r="237" spans="3:7" hidden="1" outlineLevel="1" x14ac:dyDescent="0.25">
      <c r="C237" s="21" t="s">
        <v>6</v>
      </c>
      <c r="D237" s="19">
        <f>SUMIFS(Sensitivities!$E$8:$E$1023,Sensitivities!$D$8:$D$1023,Vega_GIRR!$D$20,Sensitivities!$C$8:$C$1023,Vega_GIRR!G237)</f>
        <v>0</v>
      </c>
      <c r="E237" s="19"/>
      <c r="F237" s="19"/>
      <c r="G237" s="19" t="str">
        <f>C237 &amp; ".Vega|GIRR|" &amp; C19 &amp; "|" &amp; C233</f>
        <v>FRA592133890.Vega|GIRR|EUR|10 year</v>
      </c>
    </row>
    <row r="238" spans="3:7" hidden="1" outlineLevel="1" x14ac:dyDescent="0.25">
      <c r="C238" s="21" t="s">
        <v>7</v>
      </c>
      <c r="D238" s="19">
        <f>SUMIFS(Sensitivities!$E$8:$E$1023,Sensitivities!$D$8:$D$1023,Vega_GIRR!$D$20,Sensitivities!$C$8:$C$1023,Vega_GIRR!G238)</f>
        <v>0</v>
      </c>
      <c r="E238" s="19"/>
      <c r="F238" s="19"/>
      <c r="G238" s="19" t="str">
        <f>C238 &amp; ".Vega|GIRR|" &amp; C19 &amp; "|" &amp; C233</f>
        <v>FRA554616290.Vega|GIRR|EUR|10 year</v>
      </c>
    </row>
    <row r="239" spans="3:7" hidden="1" outlineLevel="1" x14ac:dyDescent="0.25">
      <c r="C239" s="21" t="s">
        <v>8</v>
      </c>
      <c r="D239" s="19">
        <f>SUMIFS(Sensitivities!$E$8:$E$1023,Sensitivities!$D$8:$D$1023,Vega_GIRR!$D$20,Sensitivities!$C$8:$C$1023,Vega_GIRR!G239)</f>
        <v>0</v>
      </c>
      <c r="E239" s="19"/>
      <c r="F239" s="19"/>
      <c r="G239" s="19" t="str">
        <f>C239 &amp; ".Vega|GIRR|" &amp; C19 &amp; "|" &amp; C233</f>
        <v>FRA822851518.Vega|GIRR|EUR|10 year</v>
      </c>
    </row>
    <row r="240" spans="3:7" hidden="1" outlineLevel="1" x14ac:dyDescent="0.25">
      <c r="C240" s="21" t="s">
        <v>1140</v>
      </c>
      <c r="D240" s="19">
        <f>SUMIFS(Sensitivities!$E$8:$E$1023,Sensitivities!$D$8:$D$1023,Vega_GIRR!$D$20,Sensitivities!$C$8:$C$1023,Vega_GIRR!G240)</f>
        <v>0</v>
      </c>
      <c r="E240" s="19"/>
      <c r="F240" s="19"/>
      <c r="G240" s="19" t="str">
        <f>C240 &amp; ".Vega|GIRR|" &amp; C19 &amp; "|" &amp; C233</f>
        <v>FRA101797833.Vega|GIRR|EUR|10 year</v>
      </c>
    </row>
    <row r="241" spans="3:7" hidden="1" outlineLevel="1" x14ac:dyDescent="0.25">
      <c r="C241" s="21" t="s">
        <v>9</v>
      </c>
      <c r="D241" s="19">
        <f>SUMIFS(Sensitivities!$E$8:$E$1023,Sensitivities!$D$8:$D$1023,Vega_GIRR!$D$20,Sensitivities!$C$8:$C$1023,Vega_GIRR!G241)</f>
        <v>0</v>
      </c>
      <c r="E241" s="19"/>
      <c r="F241" s="19"/>
      <c r="G241" s="19" t="str">
        <f>C241 &amp; ".Vega|GIRR|" &amp; C19 &amp; "|" &amp; C233</f>
        <v>IRS190841856.Vega|GIRR|EUR|10 year</v>
      </c>
    </row>
    <row r="242" spans="3:7" hidden="1" outlineLevel="1" x14ac:dyDescent="0.25">
      <c r="C242" s="21" t="s">
        <v>11</v>
      </c>
      <c r="D242" s="19">
        <f>SUMIFS(Sensitivities!$E$8:$E$1023,Sensitivities!$D$8:$D$1023,Vega_GIRR!$D$20,Sensitivities!$C$8:$C$1023,Vega_GIRR!G242)</f>
        <v>0</v>
      </c>
      <c r="E242" s="19"/>
      <c r="F242" s="19"/>
      <c r="G242" s="19" t="str">
        <f>C242 &amp; ".Vega|GIRR|" &amp; C19 &amp; "|" &amp; C233</f>
        <v>IRS399330126.Vega|GIRR|EUR|10 year</v>
      </c>
    </row>
    <row r="243" spans="3:7" hidden="1" outlineLevel="1" x14ac:dyDescent="0.25">
      <c r="C243" s="21" t="s">
        <v>12</v>
      </c>
      <c r="D243" s="19">
        <f>SUMIFS(Sensitivities!$E$8:$E$1023,Sensitivities!$D$8:$D$1023,Vega_GIRR!$D$20,Sensitivities!$C$8:$C$1023,Vega_GIRR!G243)</f>
        <v>0</v>
      </c>
      <c r="E243" s="19"/>
      <c r="F243" s="19"/>
      <c r="G243" s="19" t="str">
        <f>C243 &amp; ".Vega|GIRR|" &amp; C19 &amp; "|" &amp; C233</f>
        <v>IRS233250637.Vega|GIRR|EUR|10 year</v>
      </c>
    </row>
    <row r="244" spans="3:7" hidden="1" outlineLevel="1" x14ac:dyDescent="0.25">
      <c r="C244" s="21" t="s">
        <v>13</v>
      </c>
      <c r="D244" s="19">
        <f>SUMIFS(Sensitivities!$E$8:$E$1023,Sensitivities!$D$8:$D$1023,Vega_GIRR!$D$20,Sensitivities!$C$8:$C$1023,Vega_GIRR!G244)</f>
        <v>0</v>
      </c>
      <c r="E244" s="19"/>
      <c r="F244" s="19"/>
      <c r="G244" s="19" t="str">
        <f>C244 &amp; ".Vega|GIRR|" &amp; C19 &amp; "|" &amp; C233</f>
        <v>CS768096133.Vega|GIRR|EUR|10 year</v>
      </c>
    </row>
    <row r="245" spans="3:7" hidden="1" outlineLevel="1" x14ac:dyDescent="0.25">
      <c r="C245" s="21" t="s">
        <v>15</v>
      </c>
      <c r="D245" s="19">
        <f>SUMIFS(Sensitivities!$E$8:$E$1023,Sensitivities!$D$8:$D$1023,Vega_GIRR!$D$20,Sensitivities!$C$8:$C$1023,Vega_GIRR!G245)</f>
        <v>0</v>
      </c>
      <c r="E245" s="19"/>
      <c r="F245" s="19"/>
      <c r="G245" s="19" t="str">
        <f>C245 &amp; ".Vega|GIRR|" &amp; C19 &amp; "|" &amp; C233</f>
        <v>CS561670611.Vega|GIRR|EUR|10 year</v>
      </c>
    </row>
    <row r="246" spans="3:7" hidden="1" outlineLevel="1" x14ac:dyDescent="0.25">
      <c r="C246" s="21" t="s">
        <v>16</v>
      </c>
      <c r="D246" s="19">
        <f>SUMIFS(Sensitivities!$E$8:$E$1023,Sensitivities!$D$8:$D$1023,Vega_GIRR!$D$20,Sensitivities!$C$8:$C$1023,Vega_GIRR!G246)</f>
        <v>0</v>
      </c>
      <c r="E246" s="19"/>
      <c r="F246" s="19"/>
      <c r="G246" s="19" t="str">
        <f>C246 &amp; ".Vega|GIRR|" &amp; C19 &amp; "|" &amp; C233</f>
        <v>CS931854092.Vega|GIRR|EUR|10 year</v>
      </c>
    </row>
    <row r="247" spans="3:7" hidden="1" outlineLevel="1" x14ac:dyDescent="0.25">
      <c r="C247" s="21" t="s">
        <v>17</v>
      </c>
      <c r="D247" s="19">
        <f>SUMIFS(Sensitivities!$E$8:$E$1023,Sensitivities!$D$8:$D$1023,Vega_GIRR!$D$20,Sensitivities!$C$8:$C$1023,Vega_GIRR!G247)</f>
        <v>0</v>
      </c>
      <c r="E247" s="19"/>
      <c r="F247" s="19"/>
      <c r="G247" s="19" t="str">
        <f>C247 &amp; ".Vega|GIRR|" &amp; C19 &amp; "|" &amp; C233</f>
        <v>IRS307262619.Vega|GIRR|EUR|10 year</v>
      </c>
    </row>
    <row r="248" spans="3:7" hidden="1" outlineLevel="1" x14ac:dyDescent="0.25">
      <c r="C248" s="21" t="s">
        <v>18</v>
      </c>
      <c r="D248" s="19">
        <f>SUMIFS(Sensitivities!$E$8:$E$1023,Sensitivities!$D$8:$D$1023,Vega_GIRR!$D$20,Sensitivities!$C$8:$C$1023,Vega_GIRR!G248)</f>
        <v>0</v>
      </c>
      <c r="E248" s="19"/>
      <c r="F248" s="19"/>
      <c r="G248" s="19" t="str">
        <f>C248 &amp; ".Vega|GIRR|" &amp; C19 &amp; "|" &amp; C233</f>
        <v>IRS686490893.Vega|GIRR|EUR|10 year</v>
      </c>
    </row>
    <row r="249" spans="3:7" hidden="1" outlineLevel="1" x14ac:dyDescent="0.25">
      <c r="C249" s="21" t="s">
        <v>19</v>
      </c>
      <c r="D249" s="19">
        <f>SUMIFS(Sensitivities!$E$8:$E$1023,Sensitivities!$D$8:$D$1023,Vega_GIRR!$D$20,Sensitivities!$C$8:$C$1023,Vega_GIRR!G249)</f>
        <v>0</v>
      </c>
      <c r="E249" s="19"/>
      <c r="F249" s="19"/>
      <c r="G249" s="19" t="str">
        <f>C249 &amp; ".Vega|GIRR|" &amp; C19 &amp; "|" &amp; C233</f>
        <v>IRS682313805.Vega|GIRR|EUR|10 year</v>
      </c>
    </row>
    <row r="250" spans="3:7" hidden="1" outlineLevel="1" x14ac:dyDescent="0.25">
      <c r="C250" s="21" t="s">
        <v>20</v>
      </c>
      <c r="D250" s="19">
        <f>SUMIFS(Sensitivities!$E$8:$E$1023,Sensitivities!$D$8:$D$1023,Vega_GIRR!$D$20,Sensitivities!$C$8:$C$1023,Vega_GIRR!G250)</f>
        <v>0</v>
      </c>
      <c r="E250" s="19"/>
      <c r="F250" s="19"/>
      <c r="G250" s="19" t="str">
        <f>C250 &amp; ".Vega|GIRR|" &amp; C19 &amp; "|" &amp; C233</f>
        <v>IRS545554400.Vega|GIRR|EUR|10 year</v>
      </c>
    </row>
    <row r="251" spans="3:7" hidden="1" outlineLevel="1" x14ac:dyDescent="0.25">
      <c r="C251" s="21" t="s">
        <v>21</v>
      </c>
      <c r="D251" s="19">
        <f>SUMIFS(Sensitivities!$E$8:$E$1023,Sensitivities!$D$8:$D$1023,Vega_GIRR!$D$20,Sensitivities!$C$8:$C$1023,Vega_GIRR!G251)</f>
        <v>0</v>
      </c>
      <c r="E251" s="19"/>
      <c r="F251" s="19"/>
      <c r="G251" s="19" t="str">
        <f>C251 &amp; ".Vega|GIRR|" &amp; C19 &amp; "|" &amp; C233</f>
        <v>CS821810096.Vega|GIRR|EUR|10 year</v>
      </c>
    </row>
    <row r="252" spans="3:7" hidden="1" outlineLevel="1" x14ac:dyDescent="0.25">
      <c r="C252" s="21" t="s">
        <v>22</v>
      </c>
      <c r="D252" s="19">
        <f>SUMIFS(Sensitivities!$E$8:$E$1023,Sensitivities!$D$8:$D$1023,Vega_GIRR!$D$20,Sensitivities!$C$8:$C$1023,Vega_GIRR!G252)</f>
        <v>0</v>
      </c>
      <c r="E252" s="19"/>
      <c r="F252" s="19"/>
      <c r="G252" s="19" t="str">
        <f>C252 &amp; ".Vega|GIRR|" &amp; C19 &amp; "|" &amp; C233</f>
        <v>CF832287444.Vega|GIRR|EUR|10 year</v>
      </c>
    </row>
    <row r="253" spans="3:7" hidden="1" outlineLevel="1" x14ac:dyDescent="0.25">
      <c r="C253" s="21" t="s">
        <v>1141</v>
      </c>
      <c r="D253" s="19">
        <f>SUMIFS(Sensitivities!$E$8:$E$1023,Sensitivities!$D$8:$D$1023,Vega_GIRR!$D$20,Sensitivities!$C$8:$C$1023,Vega_GIRR!G253)</f>
        <v>0</v>
      </c>
      <c r="E253" s="19"/>
      <c r="F253" s="19"/>
      <c r="G253" s="19" t="str">
        <f>C253 &amp; ".Vega|GIRR|" &amp; C19 &amp; "|" &amp; C233</f>
        <v>CF505971413.Vega|GIRR|EUR|10 year</v>
      </c>
    </row>
    <row r="254" spans="3:7" hidden="1" outlineLevel="1" x14ac:dyDescent="0.25">
      <c r="C254" s="21" t="s">
        <v>24</v>
      </c>
      <c r="D254" s="19">
        <f>SUMIFS(Sensitivities!$E$8:$E$1023,Sensitivities!$D$8:$D$1023,Vega_GIRR!$D$20,Sensitivities!$C$8:$C$1023,Vega_GIRR!G254)</f>
        <v>0</v>
      </c>
      <c r="E254" s="19"/>
      <c r="F254" s="19"/>
      <c r="G254" s="19" t="str">
        <f>C254 &amp; ".Vega|GIRR|" &amp; C19 &amp; "|" &amp; C233</f>
        <v>CF670766805.Vega|GIRR|EUR|10 year</v>
      </c>
    </row>
    <row r="255" spans="3:7" hidden="1" outlineLevel="1" x14ac:dyDescent="0.25">
      <c r="C255" s="21" t="s">
        <v>25</v>
      </c>
      <c r="D255" s="19">
        <f>SUMIFS(Sensitivities!$E$8:$E$1023,Sensitivities!$D$8:$D$1023,Vega_GIRR!$D$20,Sensitivities!$C$8:$C$1023,Vega_GIRR!G255)</f>
        <v>0</v>
      </c>
      <c r="E255" s="19"/>
      <c r="F255" s="19"/>
      <c r="G255" s="19" t="str">
        <f>C255 &amp; ".Vega|GIRR|" &amp; C19 &amp; "|" &amp; C233</f>
        <v>CF558972956.Vega|GIRR|EUR|10 year</v>
      </c>
    </row>
    <row r="256" spans="3:7" hidden="1" outlineLevel="1" x14ac:dyDescent="0.25">
      <c r="C256" s="21" t="s">
        <v>26</v>
      </c>
      <c r="D256" s="19">
        <f>SUMIFS(Sensitivities!$E$8:$E$1023,Sensitivities!$D$8:$D$1023,Vega_GIRR!$D$20,Sensitivities!$C$8:$C$1023,Vega_GIRR!G256)</f>
        <v>0</v>
      </c>
      <c r="E256" s="19"/>
      <c r="F256" s="19"/>
      <c r="G256" s="19" t="str">
        <f>C256 &amp; ".Vega|GIRR|" &amp; C19 &amp; "|" &amp; C233</f>
        <v>CF994071627.Vega|GIRR|EUR|10 year</v>
      </c>
    </row>
    <row r="257" spans="3:7" hidden="1" outlineLevel="1" x14ac:dyDescent="0.25">
      <c r="C257" s="21" t="s">
        <v>27</v>
      </c>
      <c r="D257" s="19">
        <f>SUMIFS(Sensitivities!$E$8:$E$1023,Sensitivities!$D$8:$D$1023,Vega_GIRR!$D$20,Sensitivities!$C$8:$C$1023,Vega_GIRR!G257)</f>
        <v>0</v>
      </c>
      <c r="E257" s="19"/>
      <c r="F257" s="19"/>
      <c r="G257" s="19" t="str">
        <f>C257 &amp; ".Vega|GIRR|" &amp; C19 &amp; "|" &amp; C233</f>
        <v>CF546911893.Vega|GIRR|EUR|10 year</v>
      </c>
    </row>
    <row r="258" spans="3:7" hidden="1" outlineLevel="1" x14ac:dyDescent="0.25">
      <c r="C258" s="21" t="s">
        <v>28</v>
      </c>
      <c r="D258" s="19">
        <f>SUMIFS(Sensitivities!$E$8:$E$1023,Sensitivities!$D$8:$D$1023,Vega_GIRR!$D$20,Sensitivities!$C$8:$C$1023,Vega_GIRR!G258)</f>
        <v>0</v>
      </c>
      <c r="E258" s="19"/>
      <c r="F258" s="19"/>
      <c r="G258" s="19" t="str">
        <f>C258 &amp; ".Vega|GIRR|" &amp; C19 &amp; "|" &amp; C233</f>
        <v>CF798421943.Vega|GIRR|EUR|10 year</v>
      </c>
    </row>
    <row r="259" spans="3:7" hidden="1" outlineLevel="1" x14ac:dyDescent="0.25">
      <c r="C259" s="21" t="s">
        <v>29</v>
      </c>
      <c r="D259" s="19">
        <f>SUMIFS(Sensitivities!$E$8:$E$1023,Sensitivities!$D$8:$D$1023,Vega_GIRR!$D$20,Sensitivities!$C$8:$C$1023,Vega_GIRR!G259)</f>
        <v>0</v>
      </c>
      <c r="E259" s="19"/>
      <c r="F259" s="19"/>
      <c r="G259" s="19" t="str">
        <f>C259 &amp; ".Vega|GIRR|" &amp; C19 &amp; "|" &amp; C233</f>
        <v>SWN651253389.Vega|GIRR|EUR|10 year</v>
      </c>
    </row>
    <row r="260" spans="3:7" hidden="1" outlineLevel="1" x14ac:dyDescent="0.25">
      <c r="C260" s="21" t="s">
        <v>31</v>
      </c>
      <c r="D260" s="19">
        <f>SUMIFS(Sensitivities!$E$8:$E$1023,Sensitivities!$D$8:$D$1023,Vega_GIRR!$D$20,Sensitivities!$C$8:$C$1023,Vega_GIRR!G260)</f>
        <v>0</v>
      </c>
      <c r="E260" s="19"/>
      <c r="F260" s="19"/>
      <c r="G260" s="19" t="str">
        <f>C260 &amp; ".Vega|GIRR|" &amp; C19 &amp; "|" &amp; C233</f>
        <v>FXF690057364.Vega|GIRR|EUR|10 year</v>
      </c>
    </row>
    <row r="261" spans="3:7" hidden="1" outlineLevel="1" x14ac:dyDescent="0.25">
      <c r="C261" s="21" t="s">
        <v>1142</v>
      </c>
      <c r="D261" s="19">
        <f>SUMIFS(Sensitivities!$E$8:$E$1023,Sensitivities!$D$8:$D$1023,Vega_GIRR!$D$20,Sensitivities!$C$8:$C$1023,Vega_GIRR!G261)</f>
        <v>0</v>
      </c>
      <c r="E261" s="19"/>
      <c r="F261" s="19"/>
      <c r="G261" s="19" t="str">
        <f>C261 &amp; ".Vega|GIRR|" &amp; C19 &amp; "|" &amp; C233</f>
        <v>FXF276314354.Vega|GIRR|EUR|10 year</v>
      </c>
    </row>
    <row r="262" spans="3:7" hidden="1" outlineLevel="1" x14ac:dyDescent="0.25">
      <c r="C262" s="21" t="s">
        <v>33</v>
      </c>
      <c r="D262" s="19">
        <f>SUMIFS(Sensitivities!$E$8:$E$1023,Sensitivities!$D$8:$D$1023,Vega_GIRR!$D$20,Sensitivities!$C$8:$C$1023,Vega_GIRR!G262)</f>
        <v>0</v>
      </c>
      <c r="E262" s="19"/>
      <c r="F262" s="19"/>
      <c r="G262" s="19" t="str">
        <f>C262 &amp; ".Vega|GIRR|" &amp; C19 &amp; "|" &amp; C233</f>
        <v>FXF811380623.Vega|GIRR|EUR|10 year</v>
      </c>
    </row>
    <row r="263" spans="3:7" hidden="1" outlineLevel="1" x14ac:dyDescent="0.25">
      <c r="C263" s="21" t="s">
        <v>34</v>
      </c>
      <c r="D263" s="19">
        <f>SUMIFS(Sensitivities!$E$8:$E$1023,Sensitivities!$D$8:$D$1023,Vega_GIRR!$D$20,Sensitivities!$C$8:$C$1023,Vega_GIRR!G263)</f>
        <v>0</v>
      </c>
      <c r="E263" s="19"/>
      <c r="F263" s="19"/>
      <c r="G263" s="19" t="str">
        <f>C263 &amp; ".Vega|GIRR|" &amp; C19 &amp; "|" &amp; C233</f>
        <v>FXF313102980.Vega|GIRR|EUR|10 year</v>
      </c>
    </row>
    <row r="264" spans="3:7" hidden="1" outlineLevel="1" x14ac:dyDescent="0.25">
      <c r="C264" s="21" t="s">
        <v>35</v>
      </c>
      <c r="D264" s="19">
        <f>SUMIFS(Sensitivities!$E$8:$E$1023,Sensitivities!$D$8:$D$1023,Vega_GIRR!$D$20,Sensitivities!$C$8:$C$1023,Vega_GIRR!G264)</f>
        <v>0</v>
      </c>
      <c r="E264" s="19"/>
      <c r="F264" s="19"/>
      <c r="G264" s="19" t="str">
        <f>C264 &amp; ".Vega|GIRR|" &amp; C19 &amp; "|" &amp; C233</f>
        <v>FXF168255439.Vega|GIRR|EUR|10 year</v>
      </c>
    </row>
    <row r="265" spans="3:7" hidden="1" outlineLevel="1" x14ac:dyDescent="0.25">
      <c r="C265" s="21" t="s">
        <v>36</v>
      </c>
      <c r="D265" s="19">
        <f>SUMIFS(Sensitivities!$E$8:$E$1023,Sensitivities!$D$8:$D$1023,Vega_GIRR!$D$20,Sensitivities!$C$8:$C$1023,Vega_GIRR!G265)</f>
        <v>0</v>
      </c>
      <c r="E265" s="19"/>
      <c r="F265" s="19"/>
      <c r="G265" s="19" t="str">
        <f>C265 &amp; ".Vega|GIRR|" &amp; C19 &amp; "|" &amp; C233</f>
        <v>FXF177155290.Vega|GIRR|EUR|10 year</v>
      </c>
    </row>
    <row r="266" spans="3:7" hidden="1" outlineLevel="1" x14ac:dyDescent="0.25">
      <c r="C266" s="21" t="s">
        <v>37</v>
      </c>
      <c r="D266" s="19">
        <f>SUMIFS(Sensitivities!$E$8:$E$1023,Sensitivities!$D$8:$D$1023,Vega_GIRR!$D$20,Sensitivities!$C$8:$C$1023,Vega_GIRR!G266)</f>
        <v>0</v>
      </c>
      <c r="E266" s="19"/>
      <c r="F266" s="19"/>
      <c r="G266" s="19" t="str">
        <f>C266 &amp; ".Vega|GIRR|" &amp; C19 &amp; "|" &amp; C233</f>
        <v>FXF598460264.Vega|GIRR|EUR|10 year</v>
      </c>
    </row>
    <row r="267" spans="3:7" hidden="1" outlineLevel="1" x14ac:dyDescent="0.25">
      <c r="C267" s="21" t="s">
        <v>38</v>
      </c>
      <c r="D267" s="19">
        <f>SUMIFS(Sensitivities!$E$8:$E$1023,Sensitivities!$D$8:$D$1023,Vega_GIRR!$D$20,Sensitivities!$C$8:$C$1023,Vega_GIRR!G267)</f>
        <v>0</v>
      </c>
      <c r="E267" s="19"/>
      <c r="F267" s="19"/>
      <c r="G267" s="19" t="str">
        <f>C267 &amp; ".Vega|GIRR|" &amp; C19 &amp; "|" &amp; C233</f>
        <v>FXO271821100.Vega|GIRR|EUR|10 year</v>
      </c>
    </row>
    <row r="268" spans="3:7" hidden="1" outlineLevel="1" x14ac:dyDescent="0.25">
      <c r="C268" s="21" t="s">
        <v>40</v>
      </c>
      <c r="D268" s="19">
        <f>SUMIFS(Sensitivities!$E$8:$E$1023,Sensitivities!$D$8:$D$1023,Vega_GIRR!$D$20,Sensitivities!$C$8:$C$1023,Vega_GIRR!G268)</f>
        <v>0</v>
      </c>
      <c r="E268" s="19"/>
      <c r="F268" s="19"/>
      <c r="G268" s="19" t="str">
        <f>C268 &amp; ".Vega|GIRR|" &amp; C19 &amp; "|" &amp; C233</f>
        <v>FXO136170122.Vega|GIRR|EUR|10 year</v>
      </c>
    </row>
    <row r="269" spans="3:7" hidden="1" outlineLevel="1" x14ac:dyDescent="0.25">
      <c r="C269" s="21" t="s">
        <v>1139</v>
      </c>
      <c r="D269" s="19">
        <f>SUMIFS(Sensitivities!$E$8:$E$1023,Sensitivities!$D$8:$D$1023,Vega_GIRR!$D$20,Sensitivities!$C$8:$C$1023,Vega_GIRR!G269)</f>
        <v>0</v>
      </c>
      <c r="E269" s="19"/>
      <c r="F269" s="19"/>
      <c r="G269" s="19" t="str">
        <f>C269 &amp; ".Vega|GIRR|" &amp; C19 &amp; "|" &amp; C233</f>
        <v>FXO623149061.Vega|GIRR|EUR|10 year</v>
      </c>
    </row>
    <row r="270" spans="3:7" hidden="1" outlineLevel="1" x14ac:dyDescent="0.25">
      <c r="C270" s="21" t="s">
        <v>41</v>
      </c>
      <c r="D270" s="19">
        <f>SUMIFS(Sensitivities!$E$8:$E$1023,Sensitivities!$D$8:$D$1023,Vega_GIRR!$D$20,Sensitivities!$C$8:$C$1023,Vega_GIRR!G270)</f>
        <v>0</v>
      </c>
      <c r="E270" s="19"/>
      <c r="F270" s="19"/>
      <c r="G270" s="19" t="str">
        <f>C270 &amp; ".Vega|GIRR|" &amp; C19 &amp; "|" &amp; C233</f>
        <v>FXO676548755.Vega|GIRR|EUR|10 year</v>
      </c>
    </row>
    <row r="271" spans="3:7" hidden="1" outlineLevel="1" x14ac:dyDescent="0.25">
      <c r="C271" s="21" t="s">
        <v>42</v>
      </c>
      <c r="D271" s="19">
        <f>SUMIFS(Sensitivities!$E$8:$E$1023,Sensitivities!$D$8:$D$1023,Vega_GIRR!$D$20,Sensitivities!$C$8:$C$1023,Vega_GIRR!G271)</f>
        <v>0</v>
      </c>
      <c r="E271" s="19"/>
      <c r="F271" s="19"/>
      <c r="G271" s="19" t="str">
        <f>C271 &amp; ".Vega|GIRR|" &amp; C19 &amp; "|" &amp; C233</f>
        <v>FXO403688438.Vega|GIRR|EUR|10 year</v>
      </c>
    </row>
    <row r="272" spans="3:7" hidden="1" outlineLevel="1" x14ac:dyDescent="0.25">
      <c r="C272" s="21" t="s">
        <v>43</v>
      </c>
      <c r="D272" s="19">
        <f>SUMIFS(Sensitivities!$E$8:$E$1023,Sensitivities!$D$8:$D$1023,Vega_GIRR!$D$20,Sensitivities!$C$8:$C$1023,Vega_GIRR!G272)</f>
        <v>0</v>
      </c>
      <c r="E272" s="19"/>
      <c r="F272" s="19"/>
      <c r="G272" s="19" t="str">
        <f>C272 &amp; ".Vega|GIRR|" &amp; C19 &amp; "|" &amp; C233</f>
        <v>FXO302436425.Vega|GIRR|EUR|10 year</v>
      </c>
    </row>
    <row r="273" spans="3:7" hidden="1" outlineLevel="1" x14ac:dyDescent="0.25">
      <c r="C273" s="21" t="s">
        <v>44</v>
      </c>
      <c r="D273" s="19">
        <f>SUMIFS(Sensitivities!$E$8:$E$1023,Sensitivities!$D$8:$D$1023,Vega_GIRR!$D$20,Sensitivities!$C$8:$C$1023,Vega_GIRR!G273)</f>
        <v>0</v>
      </c>
      <c r="E273" s="19"/>
      <c r="F273" s="19"/>
      <c r="G273" s="19" t="str">
        <f>C273 &amp; ".Vega|GIRR|" &amp; C19 &amp; "|" &amp; C233</f>
        <v>FXO920656386.Vega|GIRR|EUR|10 year</v>
      </c>
    </row>
    <row r="274" spans="3:7" hidden="1" outlineLevel="1" x14ac:dyDescent="0.25">
      <c r="C274" s="21" t="s">
        <v>45</v>
      </c>
      <c r="D274" s="19">
        <f>SUMIFS(Sensitivities!$E$8:$E$1023,Sensitivities!$D$8:$D$1023,Vega_GIRR!$D$20,Sensitivities!$C$8:$C$1023,Vega_GIRR!G274)</f>
        <v>0</v>
      </c>
      <c r="E274" s="19"/>
      <c r="F274" s="19"/>
      <c r="G274" s="19" t="str">
        <f>C274 &amp; ".Vega|GIRR|" &amp; C19 &amp; "|" &amp; C233</f>
        <v>FXO931276392.Vega|GIRR|EUR|10 year</v>
      </c>
    </row>
    <row r="275" spans="3:7" hidden="1" outlineLevel="1" x14ac:dyDescent="0.25">
      <c r="C275" s="21" t="s">
        <v>46</v>
      </c>
      <c r="D275" s="19">
        <f>SUMIFS(Sensitivities!$E$8:$E$1023,Sensitivities!$D$8:$D$1023,Vega_GIRR!$D$20,Sensitivities!$C$8:$C$1023,Vega_GIRR!G275)</f>
        <v>0</v>
      </c>
      <c r="E275" s="19"/>
      <c r="F275" s="19"/>
      <c r="G275" s="19" t="str">
        <f>C275 &amp; ".Vega|GIRR|" &amp; C19 &amp; "|" &amp; C233</f>
        <v>PRDC295207601.Vega|GIRR|EUR|10 year</v>
      </c>
    </row>
    <row r="276" spans="3:7" hidden="1" outlineLevel="1" x14ac:dyDescent="0.25">
      <c r="C276" s="21" t="s">
        <v>48</v>
      </c>
      <c r="D276" s="19">
        <f>SUMIFS(Sensitivities!$E$8:$E$1023,Sensitivities!$D$8:$D$1023,Vega_GIRR!$D$20,Sensitivities!$C$8:$C$1023,Vega_GIRR!G276)</f>
        <v>0</v>
      </c>
      <c r="E276" s="19"/>
      <c r="F276" s="19"/>
      <c r="G276" s="19" t="str">
        <f>C276 &amp; ".Vega|GIRR|" &amp; C19 &amp; "|" &amp; C233</f>
        <v>PRDC172891670.Vega|GIRR|EUR|10 year</v>
      </c>
    </row>
    <row r="277" spans="3:7" hidden="1" outlineLevel="1" x14ac:dyDescent="0.25">
      <c r="C277" s="21" t="s">
        <v>49</v>
      </c>
      <c r="D277" s="19">
        <f>SUMIFS(Sensitivities!$E$8:$E$1023,Sensitivities!$D$8:$D$1023,Vega_GIRR!$D$20,Sensitivities!$C$8:$C$1023,Vega_GIRR!G277)</f>
        <v>0</v>
      </c>
      <c r="E277" s="19"/>
      <c r="F277" s="19"/>
      <c r="G277" s="19" t="str">
        <f>C277 &amp; ".Vega|GIRR|" &amp; C19 &amp; "|" &amp; C233</f>
        <v>PRDC666969162.Vega|GIRR|EUR|10 year</v>
      </c>
    </row>
    <row r="278" spans="3:7" hidden="1" outlineLevel="1" x14ac:dyDescent="0.25">
      <c r="C278" s="21" t="s">
        <v>50</v>
      </c>
      <c r="D278" s="19">
        <f>SUMIFS(Sensitivities!$E$8:$E$1023,Sensitivities!$D$8:$D$1023,Vega_GIRR!$D$20,Sensitivities!$C$8:$C$1023,Vega_GIRR!G278)</f>
        <v>0</v>
      </c>
      <c r="E278" s="19"/>
      <c r="F278" s="19"/>
      <c r="G278" s="19" t="str">
        <f>C278 &amp; ".Vega|GIRR|" &amp; C19 &amp; "|" &amp; C233</f>
        <v>PRDC591610726.Vega|GIRR|EUR|10 year</v>
      </c>
    </row>
    <row r="279" spans="3:7" hidden="1" outlineLevel="1" x14ac:dyDescent="0.25">
      <c r="C279" s="21" t="s">
        <v>51</v>
      </c>
      <c r="D279" s="19">
        <f>SUMIFS(Sensitivities!$E$8:$E$1023,Sensitivities!$D$8:$D$1023,Vega_GIRR!$D$20,Sensitivities!$C$8:$C$1023,Vega_GIRR!G279)</f>
        <v>0</v>
      </c>
      <c r="E279" s="19"/>
      <c r="F279" s="19"/>
      <c r="G279" s="19" t="str">
        <f>C279 &amp; ".Vega|GIRR|" &amp; C19 &amp; "|" &amp; C233</f>
        <v>PRDC213021841.Vega|GIRR|EUR|10 year</v>
      </c>
    </row>
    <row r="280" spans="3:7" hidden="1" outlineLevel="1" x14ac:dyDescent="0.25">
      <c r="C280" s="21" t="s">
        <v>52</v>
      </c>
      <c r="D280" s="19">
        <f>SUMIFS(Sensitivities!$E$8:$E$1023,Sensitivities!$D$8:$D$1023,Vega_GIRR!$D$20,Sensitivities!$C$8:$C$1023,Vega_GIRR!G280)</f>
        <v>0</v>
      </c>
      <c r="E280" s="19"/>
      <c r="F280" s="19"/>
      <c r="G280" s="19" t="str">
        <f>C280 &amp; ".Vega|GIRR|" &amp; C19 &amp; "|" &amp; C233</f>
        <v>RA211261264.Vega|GIRR|EUR|10 year</v>
      </c>
    </row>
    <row r="281" spans="3:7" hidden="1" outlineLevel="1" x14ac:dyDescent="0.25">
      <c r="C281" s="21" t="s">
        <v>54</v>
      </c>
      <c r="D281" s="19">
        <f>SUMIFS(Sensitivities!$E$8:$E$1023,Sensitivities!$D$8:$D$1023,Vega_GIRR!$D$20,Sensitivities!$C$8:$C$1023,Vega_GIRR!G281)</f>
        <v>0</v>
      </c>
      <c r="E281" s="19"/>
      <c r="F281" s="19"/>
      <c r="G281" s="19" t="str">
        <f>C281 &amp; ".Vega|GIRR|" &amp; C19 &amp; "|" &amp; C233</f>
        <v>RA511169792.Vega|GIRR|EUR|10 year</v>
      </c>
    </row>
    <row r="282" spans="3:7" hidden="1" outlineLevel="1" x14ac:dyDescent="0.25">
      <c r="C282" s="21" t="s">
        <v>1143</v>
      </c>
      <c r="D282" s="19">
        <f>SUMIFS(Sensitivities!$E$8:$E$1023,Sensitivities!$D$8:$D$1023,Vega_GIRR!$D$20,Sensitivities!$C$8:$C$1023,Vega_GIRR!G282)</f>
        <v>0</v>
      </c>
      <c r="E282" s="19"/>
      <c r="F282" s="19"/>
      <c r="G282" s="19" t="str">
        <f>C282 &amp; ".Vega|GIRR|" &amp; C19 &amp; "|" &amp; C233</f>
        <v>RA844378540.Vega|GIRR|EUR|10 year</v>
      </c>
    </row>
    <row r="283" spans="3:7" hidden="1" outlineLevel="1" x14ac:dyDescent="0.25">
      <c r="C283" s="21" t="s">
        <v>55</v>
      </c>
      <c r="D283" s="19">
        <f>SUMIFS(Sensitivities!$E$8:$E$1023,Sensitivities!$D$8:$D$1023,Vega_GIRR!$D$20,Sensitivities!$C$8:$C$1023,Vega_GIRR!G283)</f>
        <v>0</v>
      </c>
      <c r="E283" s="19"/>
      <c r="F283" s="19"/>
      <c r="G283" s="19" t="str">
        <f>C283 &amp; ".Vega|GIRR|" &amp; C19 &amp; "|" &amp; C233</f>
        <v>RA488554347.Vega|GIRR|EUR|10 year</v>
      </c>
    </row>
    <row r="284" spans="3:7" hidden="1" outlineLevel="1" x14ac:dyDescent="0.25">
      <c r="C284" s="21" t="s">
        <v>56</v>
      </c>
      <c r="D284" s="19">
        <f>SUMIFS(Sensitivities!$E$8:$E$1023,Sensitivities!$D$8:$D$1023,Vega_GIRR!$D$20,Sensitivities!$C$8:$C$1023,Vega_GIRR!G284)</f>
        <v>0</v>
      </c>
      <c r="E284" s="19"/>
      <c r="F284" s="19"/>
      <c r="G284" s="19" t="str">
        <f>C284 &amp; ".Vega|GIRR|" &amp; C19 &amp; "|" &amp; C233</f>
        <v>RA899728209.Vega|GIRR|EUR|10 year</v>
      </c>
    </row>
    <row r="285" spans="3:7" hidden="1" outlineLevel="1" x14ac:dyDescent="0.25"/>
    <row r="287" spans="3:7" x14ac:dyDescent="0.25">
      <c r="C287" s="4" t="s">
        <v>82</v>
      </c>
    </row>
    <row r="288" spans="3:7" x14ac:dyDescent="0.25">
      <c r="C288" s="40" t="s">
        <v>60</v>
      </c>
      <c r="D288" s="74" t="s">
        <v>116</v>
      </c>
      <c r="E288" s="74" t="s">
        <v>66</v>
      </c>
      <c r="F288" s="104" t="s">
        <v>68</v>
      </c>
    </row>
    <row r="289" spans="3:7" collapsed="1" x14ac:dyDescent="0.25">
      <c r="C289" s="100" t="s">
        <v>61</v>
      </c>
      <c r="D289" s="102">
        <f>SUM(D291:D340)</f>
        <v>0</v>
      </c>
      <c r="E289" s="103">
        <f>$D$15</f>
        <v>1</v>
      </c>
      <c r="F289" s="105">
        <f>D289*E289</f>
        <v>0</v>
      </c>
    </row>
    <row r="290" spans="3:7" hidden="1" outlineLevel="1" x14ac:dyDescent="0.25">
      <c r="C290" s="40" t="s">
        <v>1138</v>
      </c>
      <c r="D290" s="101" t="s">
        <v>116</v>
      </c>
      <c r="E290" s="101" t="s">
        <v>66</v>
      </c>
      <c r="F290" s="101" t="s">
        <v>68</v>
      </c>
      <c r="G290" s="39" t="s">
        <v>57</v>
      </c>
    </row>
    <row r="291" spans="3:7" hidden="1" outlineLevel="1" x14ac:dyDescent="0.25">
      <c r="C291" s="42" t="s">
        <v>3</v>
      </c>
      <c r="D291" s="38">
        <f>SUMIFS(Sensitivities!$E$8:$E$1023,Sensitivities!$D$8:$D$1023,Vega_GIRR!$D$20,Sensitivities!$C$8:$C$1023,Vega_GIRR!G291)</f>
        <v>0</v>
      </c>
      <c r="E291" s="38"/>
      <c r="F291" s="38"/>
      <c r="G291" s="38" t="str">
        <f>C291 &amp; ".Vega|GIRR|" &amp; C287 &amp; "|" &amp; C289</f>
        <v>FRA791220419.Vega|GIRR|USD|0.5 year</v>
      </c>
    </row>
    <row r="292" spans="3:7" hidden="1" outlineLevel="1" x14ac:dyDescent="0.25">
      <c r="C292" s="21" t="s">
        <v>5</v>
      </c>
      <c r="D292" s="19">
        <f>SUMIFS(Sensitivities!$E$8:$E$1023,Sensitivities!$D$8:$D$1023,Vega_GIRR!$D$20,Sensitivities!$C$8:$C$1023,Vega_GIRR!G292)</f>
        <v>0</v>
      </c>
      <c r="E292" s="19"/>
      <c r="F292" s="19"/>
      <c r="G292" s="19" t="str">
        <f>C292 &amp; ".Vega|GIRR|" &amp; C287 &amp; "|" &amp; C289</f>
        <v>FRA983936126.Vega|GIRR|USD|0.5 year</v>
      </c>
    </row>
    <row r="293" spans="3:7" hidden="1" outlineLevel="1" x14ac:dyDescent="0.25">
      <c r="C293" s="21" t="s">
        <v>6</v>
      </c>
      <c r="D293" s="19">
        <f>SUMIFS(Sensitivities!$E$8:$E$1023,Sensitivities!$D$8:$D$1023,Vega_GIRR!$D$20,Sensitivities!$C$8:$C$1023,Vega_GIRR!G293)</f>
        <v>0</v>
      </c>
      <c r="E293" s="19"/>
      <c r="F293" s="19"/>
      <c r="G293" s="19" t="str">
        <f>C293 &amp; ".Vega|GIRR|" &amp; C287 &amp; "|" &amp; C289</f>
        <v>FRA592133890.Vega|GIRR|USD|0.5 year</v>
      </c>
    </row>
    <row r="294" spans="3:7" hidden="1" outlineLevel="1" x14ac:dyDescent="0.25">
      <c r="C294" s="21" t="s">
        <v>7</v>
      </c>
      <c r="D294" s="19">
        <f>SUMIFS(Sensitivities!$E$8:$E$1023,Sensitivities!$D$8:$D$1023,Vega_GIRR!$D$20,Sensitivities!$C$8:$C$1023,Vega_GIRR!G294)</f>
        <v>0</v>
      </c>
      <c r="E294" s="19"/>
      <c r="F294" s="19"/>
      <c r="G294" s="19" t="str">
        <f>C294 &amp; ".Vega|GIRR|" &amp; C287 &amp; "|" &amp; C289</f>
        <v>FRA554616290.Vega|GIRR|USD|0.5 year</v>
      </c>
    </row>
    <row r="295" spans="3:7" hidden="1" outlineLevel="1" x14ac:dyDescent="0.25">
      <c r="C295" s="21" t="s">
        <v>8</v>
      </c>
      <c r="D295" s="19">
        <f>SUMIFS(Sensitivities!$E$8:$E$1023,Sensitivities!$D$8:$D$1023,Vega_GIRR!$D$20,Sensitivities!$C$8:$C$1023,Vega_GIRR!G295)</f>
        <v>0</v>
      </c>
      <c r="E295" s="19"/>
      <c r="F295" s="19"/>
      <c r="G295" s="19" t="str">
        <f>C295 &amp; ".Vega|GIRR|" &amp; C287 &amp; "|" &amp; C289</f>
        <v>FRA822851518.Vega|GIRR|USD|0.5 year</v>
      </c>
    </row>
    <row r="296" spans="3:7" hidden="1" outlineLevel="1" x14ac:dyDescent="0.25">
      <c r="C296" s="21" t="s">
        <v>1140</v>
      </c>
      <c r="D296" s="19">
        <f>SUMIFS(Sensitivities!$E$8:$E$1023,Sensitivities!$D$8:$D$1023,Vega_GIRR!$D$20,Sensitivities!$C$8:$C$1023,Vega_GIRR!G296)</f>
        <v>0</v>
      </c>
      <c r="E296" s="19"/>
      <c r="F296" s="19"/>
      <c r="G296" s="19" t="str">
        <f>C296 &amp; ".Vega|GIRR|" &amp; C287 &amp; "|" &amp; C289</f>
        <v>FRA101797833.Vega|GIRR|USD|0.5 year</v>
      </c>
    </row>
    <row r="297" spans="3:7" hidden="1" outlineLevel="1" x14ac:dyDescent="0.25">
      <c r="C297" s="21" t="s">
        <v>9</v>
      </c>
      <c r="D297" s="19">
        <f>SUMIFS(Sensitivities!$E$8:$E$1023,Sensitivities!$D$8:$D$1023,Vega_GIRR!$D$20,Sensitivities!$C$8:$C$1023,Vega_GIRR!G297)</f>
        <v>0</v>
      </c>
      <c r="E297" s="19"/>
      <c r="F297" s="19"/>
      <c r="G297" s="19" t="str">
        <f>C297 &amp; ".Vega|GIRR|" &amp; C287 &amp; "|" &amp; C289</f>
        <v>IRS190841856.Vega|GIRR|USD|0.5 year</v>
      </c>
    </row>
    <row r="298" spans="3:7" hidden="1" outlineLevel="1" x14ac:dyDescent="0.25">
      <c r="C298" s="21" t="s">
        <v>11</v>
      </c>
      <c r="D298" s="19">
        <f>SUMIFS(Sensitivities!$E$8:$E$1023,Sensitivities!$D$8:$D$1023,Vega_GIRR!$D$20,Sensitivities!$C$8:$C$1023,Vega_GIRR!G298)</f>
        <v>0</v>
      </c>
      <c r="E298" s="19"/>
      <c r="F298" s="19"/>
      <c r="G298" s="19" t="str">
        <f>C298 &amp; ".Vega|GIRR|" &amp; C287 &amp; "|" &amp; C289</f>
        <v>IRS399330126.Vega|GIRR|USD|0.5 year</v>
      </c>
    </row>
    <row r="299" spans="3:7" hidden="1" outlineLevel="1" x14ac:dyDescent="0.25">
      <c r="C299" s="21" t="s">
        <v>12</v>
      </c>
      <c r="D299" s="19">
        <f>SUMIFS(Sensitivities!$E$8:$E$1023,Sensitivities!$D$8:$D$1023,Vega_GIRR!$D$20,Sensitivities!$C$8:$C$1023,Vega_GIRR!G299)</f>
        <v>0</v>
      </c>
      <c r="E299" s="19"/>
      <c r="F299" s="19"/>
      <c r="G299" s="19" t="str">
        <f>C299 &amp; ".Vega|GIRR|" &amp; C287 &amp; "|" &amp; C289</f>
        <v>IRS233250637.Vega|GIRR|USD|0.5 year</v>
      </c>
    </row>
    <row r="300" spans="3:7" hidden="1" outlineLevel="1" x14ac:dyDescent="0.25">
      <c r="C300" s="21" t="s">
        <v>13</v>
      </c>
      <c r="D300" s="19">
        <f>SUMIFS(Sensitivities!$E$8:$E$1023,Sensitivities!$D$8:$D$1023,Vega_GIRR!$D$20,Sensitivities!$C$8:$C$1023,Vega_GIRR!G300)</f>
        <v>0</v>
      </c>
      <c r="E300" s="19"/>
      <c r="F300" s="19"/>
      <c r="G300" s="19" t="str">
        <f>C300 &amp; ".Vega|GIRR|" &amp; C287 &amp; "|" &amp; C289</f>
        <v>CS768096133.Vega|GIRR|USD|0.5 year</v>
      </c>
    </row>
    <row r="301" spans="3:7" hidden="1" outlineLevel="1" x14ac:dyDescent="0.25">
      <c r="C301" s="21" t="s">
        <v>15</v>
      </c>
      <c r="D301" s="19">
        <f>SUMIFS(Sensitivities!$E$8:$E$1023,Sensitivities!$D$8:$D$1023,Vega_GIRR!$D$20,Sensitivities!$C$8:$C$1023,Vega_GIRR!G301)</f>
        <v>0</v>
      </c>
      <c r="E301" s="19"/>
      <c r="F301" s="19"/>
      <c r="G301" s="19" t="str">
        <f>C301 &amp; ".Vega|GIRR|" &amp; C287 &amp; "|" &amp; C289</f>
        <v>CS561670611.Vega|GIRR|USD|0.5 year</v>
      </c>
    </row>
    <row r="302" spans="3:7" hidden="1" outlineLevel="1" x14ac:dyDescent="0.25">
      <c r="C302" s="21" t="s">
        <v>16</v>
      </c>
      <c r="D302" s="19">
        <f>SUMIFS(Sensitivities!$E$8:$E$1023,Sensitivities!$D$8:$D$1023,Vega_GIRR!$D$20,Sensitivities!$C$8:$C$1023,Vega_GIRR!G302)</f>
        <v>0</v>
      </c>
      <c r="E302" s="19"/>
      <c r="F302" s="19"/>
      <c r="G302" s="19" t="str">
        <f>C302 &amp; ".Vega|GIRR|" &amp; C287 &amp; "|" &amp; C289</f>
        <v>CS931854092.Vega|GIRR|USD|0.5 year</v>
      </c>
    </row>
    <row r="303" spans="3:7" hidden="1" outlineLevel="1" x14ac:dyDescent="0.25">
      <c r="C303" s="21" t="s">
        <v>17</v>
      </c>
      <c r="D303" s="19">
        <f>SUMIFS(Sensitivities!$E$8:$E$1023,Sensitivities!$D$8:$D$1023,Vega_GIRR!$D$20,Sensitivities!$C$8:$C$1023,Vega_GIRR!G303)</f>
        <v>0</v>
      </c>
      <c r="E303" s="19"/>
      <c r="F303" s="19"/>
      <c r="G303" s="19" t="str">
        <f>C303 &amp; ".Vega|GIRR|" &amp; C287 &amp; "|" &amp; C289</f>
        <v>IRS307262619.Vega|GIRR|USD|0.5 year</v>
      </c>
    </row>
    <row r="304" spans="3:7" hidden="1" outlineLevel="1" x14ac:dyDescent="0.25">
      <c r="C304" s="21" t="s">
        <v>18</v>
      </c>
      <c r="D304" s="19">
        <f>SUMIFS(Sensitivities!$E$8:$E$1023,Sensitivities!$D$8:$D$1023,Vega_GIRR!$D$20,Sensitivities!$C$8:$C$1023,Vega_GIRR!G304)</f>
        <v>0</v>
      </c>
      <c r="E304" s="19"/>
      <c r="F304" s="19"/>
      <c r="G304" s="19" t="str">
        <f>C304 &amp; ".Vega|GIRR|" &amp; C287 &amp; "|" &amp; C289</f>
        <v>IRS686490893.Vega|GIRR|USD|0.5 year</v>
      </c>
    </row>
    <row r="305" spans="3:7" hidden="1" outlineLevel="1" x14ac:dyDescent="0.25">
      <c r="C305" s="21" t="s">
        <v>19</v>
      </c>
      <c r="D305" s="19">
        <f>SUMIFS(Sensitivities!$E$8:$E$1023,Sensitivities!$D$8:$D$1023,Vega_GIRR!$D$20,Sensitivities!$C$8:$C$1023,Vega_GIRR!G305)</f>
        <v>0</v>
      </c>
      <c r="E305" s="19"/>
      <c r="F305" s="19"/>
      <c r="G305" s="19" t="str">
        <f>C305 &amp; ".Vega|GIRR|" &amp; C287 &amp; "|" &amp; C289</f>
        <v>IRS682313805.Vega|GIRR|USD|0.5 year</v>
      </c>
    </row>
    <row r="306" spans="3:7" hidden="1" outlineLevel="1" x14ac:dyDescent="0.25">
      <c r="C306" s="21" t="s">
        <v>20</v>
      </c>
      <c r="D306" s="19">
        <f>SUMIFS(Sensitivities!$E$8:$E$1023,Sensitivities!$D$8:$D$1023,Vega_GIRR!$D$20,Sensitivities!$C$8:$C$1023,Vega_GIRR!G306)</f>
        <v>0</v>
      </c>
      <c r="E306" s="19"/>
      <c r="F306" s="19"/>
      <c r="G306" s="19" t="str">
        <f>C306 &amp; ".Vega|GIRR|" &amp; C287 &amp; "|" &amp; C289</f>
        <v>IRS545554400.Vega|GIRR|USD|0.5 year</v>
      </c>
    </row>
    <row r="307" spans="3:7" hidden="1" outlineLevel="1" x14ac:dyDescent="0.25">
      <c r="C307" s="21" t="s">
        <v>21</v>
      </c>
      <c r="D307" s="19">
        <f>SUMIFS(Sensitivities!$E$8:$E$1023,Sensitivities!$D$8:$D$1023,Vega_GIRR!$D$20,Sensitivities!$C$8:$C$1023,Vega_GIRR!G307)</f>
        <v>0</v>
      </c>
      <c r="E307" s="19"/>
      <c r="F307" s="19"/>
      <c r="G307" s="19" t="str">
        <f>C307 &amp; ".Vega|GIRR|" &amp; C287 &amp; "|" &amp; C289</f>
        <v>CS821810096.Vega|GIRR|USD|0.5 year</v>
      </c>
    </row>
    <row r="308" spans="3:7" hidden="1" outlineLevel="1" x14ac:dyDescent="0.25">
      <c r="C308" s="21" t="s">
        <v>22</v>
      </c>
      <c r="D308" s="19">
        <f>SUMIFS(Sensitivities!$E$8:$E$1023,Sensitivities!$D$8:$D$1023,Vega_GIRR!$D$20,Sensitivities!$C$8:$C$1023,Vega_GIRR!G308)</f>
        <v>0</v>
      </c>
      <c r="E308" s="19"/>
      <c r="F308" s="19"/>
      <c r="G308" s="19" t="str">
        <f>C308 &amp; ".Vega|GIRR|" &amp; C287 &amp; "|" &amp; C289</f>
        <v>CF832287444.Vega|GIRR|USD|0.5 year</v>
      </c>
    </row>
    <row r="309" spans="3:7" hidden="1" outlineLevel="1" x14ac:dyDescent="0.25">
      <c r="C309" s="21" t="s">
        <v>1141</v>
      </c>
      <c r="D309" s="19">
        <f>SUMIFS(Sensitivities!$E$8:$E$1023,Sensitivities!$D$8:$D$1023,Vega_GIRR!$D$20,Sensitivities!$C$8:$C$1023,Vega_GIRR!G309)</f>
        <v>0</v>
      </c>
      <c r="E309" s="19"/>
      <c r="F309" s="19"/>
      <c r="G309" s="19" t="str">
        <f>C309 &amp; ".Vega|GIRR|" &amp; C287 &amp; "|" &amp; C289</f>
        <v>CF505971413.Vega|GIRR|USD|0.5 year</v>
      </c>
    </row>
    <row r="310" spans="3:7" hidden="1" outlineLevel="1" x14ac:dyDescent="0.25">
      <c r="C310" s="21" t="s">
        <v>24</v>
      </c>
      <c r="D310" s="19">
        <f>SUMIFS(Sensitivities!$E$8:$E$1023,Sensitivities!$D$8:$D$1023,Vega_GIRR!$D$20,Sensitivities!$C$8:$C$1023,Vega_GIRR!G310)</f>
        <v>0</v>
      </c>
      <c r="E310" s="19"/>
      <c r="F310" s="19"/>
      <c r="G310" s="19" t="str">
        <f>C310 &amp; ".Vega|GIRR|" &amp; C287 &amp; "|" &amp; C289</f>
        <v>CF670766805.Vega|GIRR|USD|0.5 year</v>
      </c>
    </row>
    <row r="311" spans="3:7" hidden="1" outlineLevel="1" x14ac:dyDescent="0.25">
      <c r="C311" s="21" t="s">
        <v>25</v>
      </c>
      <c r="D311" s="19">
        <f>SUMIFS(Sensitivities!$E$8:$E$1023,Sensitivities!$D$8:$D$1023,Vega_GIRR!$D$20,Sensitivities!$C$8:$C$1023,Vega_GIRR!G311)</f>
        <v>0</v>
      </c>
      <c r="E311" s="19"/>
      <c r="F311" s="19"/>
      <c r="G311" s="19" t="str">
        <f>C311 &amp; ".Vega|GIRR|" &amp; C287 &amp; "|" &amp; C289</f>
        <v>CF558972956.Vega|GIRR|USD|0.5 year</v>
      </c>
    </row>
    <row r="312" spans="3:7" hidden="1" outlineLevel="1" x14ac:dyDescent="0.25">
      <c r="C312" s="21" t="s">
        <v>26</v>
      </c>
      <c r="D312" s="19">
        <f>SUMIFS(Sensitivities!$E$8:$E$1023,Sensitivities!$D$8:$D$1023,Vega_GIRR!$D$20,Sensitivities!$C$8:$C$1023,Vega_GIRR!G312)</f>
        <v>0</v>
      </c>
      <c r="E312" s="19"/>
      <c r="F312" s="19"/>
      <c r="G312" s="19" t="str">
        <f>C312 &amp; ".Vega|GIRR|" &amp; C287 &amp; "|" &amp; C289</f>
        <v>CF994071627.Vega|GIRR|USD|0.5 year</v>
      </c>
    </row>
    <row r="313" spans="3:7" hidden="1" outlineLevel="1" x14ac:dyDescent="0.25">
      <c r="C313" s="21" t="s">
        <v>27</v>
      </c>
      <c r="D313" s="19">
        <f>SUMIFS(Sensitivities!$E$8:$E$1023,Sensitivities!$D$8:$D$1023,Vega_GIRR!$D$20,Sensitivities!$C$8:$C$1023,Vega_GIRR!G313)</f>
        <v>0</v>
      </c>
      <c r="E313" s="19"/>
      <c r="F313" s="19"/>
      <c r="G313" s="19" t="str">
        <f>C313 &amp; ".Vega|GIRR|" &amp; C287 &amp; "|" &amp; C289</f>
        <v>CF546911893.Vega|GIRR|USD|0.5 year</v>
      </c>
    </row>
    <row r="314" spans="3:7" hidden="1" outlineLevel="1" x14ac:dyDescent="0.25">
      <c r="C314" s="21" t="s">
        <v>28</v>
      </c>
      <c r="D314" s="19">
        <f>SUMIFS(Sensitivities!$E$8:$E$1023,Sensitivities!$D$8:$D$1023,Vega_GIRR!$D$20,Sensitivities!$C$8:$C$1023,Vega_GIRR!G314)</f>
        <v>0</v>
      </c>
      <c r="E314" s="19"/>
      <c r="F314" s="19"/>
      <c r="G314" s="19" t="str">
        <f>C314 &amp; ".Vega|GIRR|" &amp; C287 &amp; "|" &amp; C289</f>
        <v>CF798421943.Vega|GIRR|USD|0.5 year</v>
      </c>
    </row>
    <row r="315" spans="3:7" hidden="1" outlineLevel="1" x14ac:dyDescent="0.25">
      <c r="C315" s="21" t="s">
        <v>29</v>
      </c>
      <c r="D315" s="19">
        <f>SUMIFS(Sensitivities!$E$8:$E$1023,Sensitivities!$D$8:$D$1023,Vega_GIRR!$D$20,Sensitivities!$C$8:$C$1023,Vega_GIRR!G315)</f>
        <v>0</v>
      </c>
      <c r="E315" s="19"/>
      <c r="F315" s="19"/>
      <c r="G315" s="19" t="str">
        <f>C315 &amp; ".Vega|GIRR|" &amp; C287 &amp; "|" &amp; C289</f>
        <v>SWN651253389.Vega|GIRR|USD|0.5 year</v>
      </c>
    </row>
    <row r="316" spans="3:7" hidden="1" outlineLevel="1" x14ac:dyDescent="0.25">
      <c r="C316" s="21" t="s">
        <v>31</v>
      </c>
      <c r="D316" s="19">
        <f>SUMIFS(Sensitivities!$E$8:$E$1023,Sensitivities!$D$8:$D$1023,Vega_GIRR!$D$20,Sensitivities!$C$8:$C$1023,Vega_GIRR!G316)</f>
        <v>0</v>
      </c>
      <c r="E316" s="19"/>
      <c r="F316" s="19"/>
      <c r="G316" s="19" t="str">
        <f>C316 &amp; ".Vega|GIRR|" &amp; C287 &amp; "|" &amp; C289</f>
        <v>FXF690057364.Vega|GIRR|USD|0.5 year</v>
      </c>
    </row>
    <row r="317" spans="3:7" hidden="1" outlineLevel="1" x14ac:dyDescent="0.25">
      <c r="C317" s="21" t="s">
        <v>1142</v>
      </c>
      <c r="D317" s="19">
        <f>SUMIFS(Sensitivities!$E$8:$E$1023,Sensitivities!$D$8:$D$1023,Vega_GIRR!$D$20,Sensitivities!$C$8:$C$1023,Vega_GIRR!G317)</f>
        <v>0</v>
      </c>
      <c r="E317" s="19"/>
      <c r="F317" s="19"/>
      <c r="G317" s="19" t="str">
        <f>C317 &amp; ".Vega|GIRR|" &amp; C287 &amp; "|" &amp; C289</f>
        <v>FXF276314354.Vega|GIRR|USD|0.5 year</v>
      </c>
    </row>
    <row r="318" spans="3:7" hidden="1" outlineLevel="1" x14ac:dyDescent="0.25">
      <c r="C318" s="21" t="s">
        <v>33</v>
      </c>
      <c r="D318" s="19">
        <f>SUMIFS(Sensitivities!$E$8:$E$1023,Sensitivities!$D$8:$D$1023,Vega_GIRR!$D$20,Sensitivities!$C$8:$C$1023,Vega_GIRR!G318)</f>
        <v>0</v>
      </c>
      <c r="E318" s="19"/>
      <c r="F318" s="19"/>
      <c r="G318" s="19" t="str">
        <f>C318 &amp; ".Vega|GIRR|" &amp; C287 &amp; "|" &amp; C289</f>
        <v>FXF811380623.Vega|GIRR|USD|0.5 year</v>
      </c>
    </row>
    <row r="319" spans="3:7" hidden="1" outlineLevel="1" x14ac:dyDescent="0.25">
      <c r="C319" s="21" t="s">
        <v>34</v>
      </c>
      <c r="D319" s="19">
        <f>SUMIFS(Sensitivities!$E$8:$E$1023,Sensitivities!$D$8:$D$1023,Vega_GIRR!$D$20,Sensitivities!$C$8:$C$1023,Vega_GIRR!G319)</f>
        <v>0</v>
      </c>
      <c r="E319" s="19"/>
      <c r="F319" s="19"/>
      <c r="G319" s="19" t="str">
        <f>C319 &amp; ".Vega|GIRR|" &amp; C287 &amp; "|" &amp; C289</f>
        <v>FXF313102980.Vega|GIRR|USD|0.5 year</v>
      </c>
    </row>
    <row r="320" spans="3:7" hidden="1" outlineLevel="1" x14ac:dyDescent="0.25">
      <c r="C320" s="21" t="s">
        <v>35</v>
      </c>
      <c r="D320" s="19">
        <f>SUMIFS(Sensitivities!$E$8:$E$1023,Sensitivities!$D$8:$D$1023,Vega_GIRR!$D$20,Sensitivities!$C$8:$C$1023,Vega_GIRR!G320)</f>
        <v>0</v>
      </c>
      <c r="E320" s="19"/>
      <c r="F320" s="19"/>
      <c r="G320" s="19" t="str">
        <f>C320 &amp; ".Vega|GIRR|" &amp; C287 &amp; "|" &amp; C289</f>
        <v>FXF168255439.Vega|GIRR|USD|0.5 year</v>
      </c>
    </row>
    <row r="321" spans="3:7" hidden="1" outlineLevel="1" x14ac:dyDescent="0.25">
      <c r="C321" s="21" t="s">
        <v>36</v>
      </c>
      <c r="D321" s="19">
        <f>SUMIFS(Sensitivities!$E$8:$E$1023,Sensitivities!$D$8:$D$1023,Vega_GIRR!$D$20,Sensitivities!$C$8:$C$1023,Vega_GIRR!G321)</f>
        <v>0</v>
      </c>
      <c r="E321" s="19"/>
      <c r="F321" s="19"/>
      <c r="G321" s="19" t="str">
        <f>C321 &amp; ".Vega|GIRR|" &amp; C287 &amp; "|" &amp; C289</f>
        <v>FXF177155290.Vega|GIRR|USD|0.5 year</v>
      </c>
    </row>
    <row r="322" spans="3:7" hidden="1" outlineLevel="1" x14ac:dyDescent="0.25">
      <c r="C322" s="21" t="s">
        <v>37</v>
      </c>
      <c r="D322" s="19">
        <f>SUMIFS(Sensitivities!$E$8:$E$1023,Sensitivities!$D$8:$D$1023,Vega_GIRR!$D$20,Sensitivities!$C$8:$C$1023,Vega_GIRR!G322)</f>
        <v>0</v>
      </c>
      <c r="E322" s="19"/>
      <c r="F322" s="19"/>
      <c r="G322" s="19" t="str">
        <f>C322 &amp; ".Vega|GIRR|" &amp; C287 &amp; "|" &amp; C289</f>
        <v>FXF598460264.Vega|GIRR|USD|0.5 year</v>
      </c>
    </row>
    <row r="323" spans="3:7" hidden="1" outlineLevel="1" x14ac:dyDescent="0.25">
      <c r="C323" s="21" t="s">
        <v>38</v>
      </c>
      <c r="D323" s="19">
        <f>SUMIFS(Sensitivities!$E$8:$E$1023,Sensitivities!$D$8:$D$1023,Vega_GIRR!$D$20,Sensitivities!$C$8:$C$1023,Vega_GIRR!G323)</f>
        <v>0</v>
      </c>
      <c r="E323" s="19"/>
      <c r="F323" s="19"/>
      <c r="G323" s="19" t="str">
        <f>C323 &amp; ".Vega|GIRR|" &amp; C287 &amp; "|" &amp; C289</f>
        <v>FXO271821100.Vega|GIRR|USD|0.5 year</v>
      </c>
    </row>
    <row r="324" spans="3:7" hidden="1" outlineLevel="1" x14ac:dyDescent="0.25">
      <c r="C324" s="21" t="s">
        <v>40</v>
      </c>
      <c r="D324" s="19">
        <f>SUMIFS(Sensitivities!$E$8:$E$1023,Sensitivities!$D$8:$D$1023,Vega_GIRR!$D$20,Sensitivities!$C$8:$C$1023,Vega_GIRR!G324)</f>
        <v>0</v>
      </c>
      <c r="E324" s="19"/>
      <c r="F324" s="19"/>
      <c r="G324" s="19" t="str">
        <f>C324 &amp; ".Vega|GIRR|" &amp; C287 &amp; "|" &amp; C289</f>
        <v>FXO136170122.Vega|GIRR|USD|0.5 year</v>
      </c>
    </row>
    <row r="325" spans="3:7" hidden="1" outlineLevel="1" x14ac:dyDescent="0.25">
      <c r="C325" s="21" t="s">
        <v>1139</v>
      </c>
      <c r="D325" s="19">
        <f>SUMIFS(Sensitivities!$E$8:$E$1023,Sensitivities!$D$8:$D$1023,Vega_GIRR!$D$20,Sensitivities!$C$8:$C$1023,Vega_GIRR!G325)</f>
        <v>0</v>
      </c>
      <c r="E325" s="19"/>
      <c r="F325" s="19"/>
      <c r="G325" s="19" t="str">
        <f>C325 &amp; ".Vega|GIRR|" &amp; C287 &amp; "|" &amp; C289</f>
        <v>FXO623149061.Vega|GIRR|USD|0.5 year</v>
      </c>
    </row>
    <row r="326" spans="3:7" hidden="1" outlineLevel="1" x14ac:dyDescent="0.25">
      <c r="C326" s="21" t="s">
        <v>41</v>
      </c>
      <c r="D326" s="19">
        <f>SUMIFS(Sensitivities!$E$8:$E$1023,Sensitivities!$D$8:$D$1023,Vega_GIRR!$D$20,Sensitivities!$C$8:$C$1023,Vega_GIRR!G326)</f>
        <v>0</v>
      </c>
      <c r="E326" s="19"/>
      <c r="F326" s="19"/>
      <c r="G326" s="19" t="str">
        <f>C326 &amp; ".Vega|GIRR|" &amp; C287 &amp; "|" &amp; C289</f>
        <v>FXO676548755.Vega|GIRR|USD|0.5 year</v>
      </c>
    </row>
    <row r="327" spans="3:7" hidden="1" outlineLevel="1" x14ac:dyDescent="0.25">
      <c r="C327" s="21" t="s">
        <v>42</v>
      </c>
      <c r="D327" s="19">
        <f>SUMIFS(Sensitivities!$E$8:$E$1023,Sensitivities!$D$8:$D$1023,Vega_GIRR!$D$20,Sensitivities!$C$8:$C$1023,Vega_GIRR!G327)</f>
        <v>0</v>
      </c>
      <c r="E327" s="19"/>
      <c r="F327" s="19"/>
      <c r="G327" s="19" t="str">
        <f>C327 &amp; ".Vega|GIRR|" &amp; C287 &amp; "|" &amp; C289</f>
        <v>FXO403688438.Vega|GIRR|USD|0.5 year</v>
      </c>
    </row>
    <row r="328" spans="3:7" hidden="1" outlineLevel="1" x14ac:dyDescent="0.25">
      <c r="C328" s="21" t="s">
        <v>43</v>
      </c>
      <c r="D328" s="19">
        <f>SUMIFS(Sensitivities!$E$8:$E$1023,Sensitivities!$D$8:$D$1023,Vega_GIRR!$D$20,Sensitivities!$C$8:$C$1023,Vega_GIRR!G328)</f>
        <v>0</v>
      </c>
      <c r="E328" s="19"/>
      <c r="F328" s="19"/>
      <c r="G328" s="19" t="str">
        <f>C328 &amp; ".Vega|GIRR|" &amp; C287 &amp; "|" &amp; C289</f>
        <v>FXO302436425.Vega|GIRR|USD|0.5 year</v>
      </c>
    </row>
    <row r="329" spans="3:7" hidden="1" outlineLevel="1" x14ac:dyDescent="0.25">
      <c r="C329" s="21" t="s">
        <v>44</v>
      </c>
      <c r="D329" s="19">
        <f>SUMIFS(Sensitivities!$E$8:$E$1023,Sensitivities!$D$8:$D$1023,Vega_GIRR!$D$20,Sensitivities!$C$8:$C$1023,Vega_GIRR!G329)</f>
        <v>0</v>
      </c>
      <c r="E329" s="19"/>
      <c r="F329" s="19"/>
      <c r="G329" s="19" t="str">
        <f>C329 &amp; ".Vega|GIRR|" &amp; C287 &amp; "|" &amp; C289</f>
        <v>FXO920656386.Vega|GIRR|USD|0.5 year</v>
      </c>
    </row>
    <row r="330" spans="3:7" hidden="1" outlineLevel="1" x14ac:dyDescent="0.25">
      <c r="C330" s="21" t="s">
        <v>45</v>
      </c>
      <c r="D330" s="19">
        <f>SUMIFS(Sensitivities!$E$8:$E$1023,Sensitivities!$D$8:$D$1023,Vega_GIRR!$D$20,Sensitivities!$C$8:$C$1023,Vega_GIRR!G330)</f>
        <v>0</v>
      </c>
      <c r="E330" s="19"/>
      <c r="F330" s="19"/>
      <c r="G330" s="19" t="str">
        <f>C330 &amp; ".Vega|GIRR|" &amp; C287 &amp; "|" &amp; C289</f>
        <v>FXO931276392.Vega|GIRR|USD|0.5 year</v>
      </c>
    </row>
    <row r="331" spans="3:7" hidden="1" outlineLevel="1" x14ac:dyDescent="0.25">
      <c r="C331" s="21" t="s">
        <v>46</v>
      </c>
      <c r="D331" s="19">
        <f>SUMIFS(Sensitivities!$E$8:$E$1023,Sensitivities!$D$8:$D$1023,Vega_GIRR!$D$20,Sensitivities!$C$8:$C$1023,Vega_GIRR!G331)</f>
        <v>0</v>
      </c>
      <c r="E331" s="19"/>
      <c r="F331" s="19"/>
      <c r="G331" s="19" t="str">
        <f>C331 &amp; ".Vega|GIRR|" &amp; C287 &amp; "|" &amp; C289</f>
        <v>PRDC295207601.Vega|GIRR|USD|0.5 year</v>
      </c>
    </row>
    <row r="332" spans="3:7" hidden="1" outlineLevel="1" x14ac:dyDescent="0.25">
      <c r="C332" s="21" t="s">
        <v>48</v>
      </c>
      <c r="D332" s="19">
        <f>SUMIFS(Sensitivities!$E$8:$E$1023,Sensitivities!$D$8:$D$1023,Vega_GIRR!$D$20,Sensitivities!$C$8:$C$1023,Vega_GIRR!G332)</f>
        <v>0</v>
      </c>
      <c r="E332" s="19"/>
      <c r="F332" s="19"/>
      <c r="G332" s="19" t="str">
        <f>C332 &amp; ".Vega|GIRR|" &amp; C287 &amp; "|" &amp; C289</f>
        <v>PRDC172891670.Vega|GIRR|USD|0.5 year</v>
      </c>
    </row>
    <row r="333" spans="3:7" hidden="1" outlineLevel="1" x14ac:dyDescent="0.25">
      <c r="C333" s="21" t="s">
        <v>49</v>
      </c>
      <c r="D333" s="19">
        <f>SUMIFS(Sensitivities!$E$8:$E$1023,Sensitivities!$D$8:$D$1023,Vega_GIRR!$D$20,Sensitivities!$C$8:$C$1023,Vega_GIRR!G333)</f>
        <v>0</v>
      </c>
      <c r="E333" s="19"/>
      <c r="F333" s="19"/>
      <c r="G333" s="19" t="str">
        <f>C333 &amp; ".Vega|GIRR|" &amp; C287 &amp; "|" &amp; C289</f>
        <v>PRDC666969162.Vega|GIRR|USD|0.5 year</v>
      </c>
    </row>
    <row r="334" spans="3:7" hidden="1" outlineLevel="1" x14ac:dyDescent="0.25">
      <c r="C334" s="21" t="s">
        <v>50</v>
      </c>
      <c r="D334" s="19">
        <f>SUMIFS(Sensitivities!$E$8:$E$1023,Sensitivities!$D$8:$D$1023,Vega_GIRR!$D$20,Sensitivities!$C$8:$C$1023,Vega_GIRR!G334)</f>
        <v>0</v>
      </c>
      <c r="E334" s="19"/>
      <c r="F334" s="19"/>
      <c r="G334" s="19" t="str">
        <f>C334 &amp; ".Vega|GIRR|" &amp; C287 &amp; "|" &amp; C289</f>
        <v>PRDC591610726.Vega|GIRR|USD|0.5 year</v>
      </c>
    </row>
    <row r="335" spans="3:7" hidden="1" outlineLevel="1" x14ac:dyDescent="0.25">
      <c r="C335" s="21" t="s">
        <v>51</v>
      </c>
      <c r="D335" s="19">
        <f>SUMIFS(Sensitivities!$E$8:$E$1023,Sensitivities!$D$8:$D$1023,Vega_GIRR!$D$20,Sensitivities!$C$8:$C$1023,Vega_GIRR!G335)</f>
        <v>0</v>
      </c>
      <c r="E335" s="19"/>
      <c r="F335" s="19"/>
      <c r="G335" s="19" t="str">
        <f>C335 &amp; ".Vega|GIRR|" &amp; C287 &amp; "|" &amp; C289</f>
        <v>PRDC213021841.Vega|GIRR|USD|0.5 year</v>
      </c>
    </row>
    <row r="336" spans="3:7" hidden="1" outlineLevel="1" x14ac:dyDescent="0.25">
      <c r="C336" s="21" t="s">
        <v>52</v>
      </c>
      <c r="D336" s="19">
        <f>SUMIFS(Sensitivities!$E$8:$E$1023,Sensitivities!$D$8:$D$1023,Vega_GIRR!$D$20,Sensitivities!$C$8:$C$1023,Vega_GIRR!G336)</f>
        <v>0</v>
      </c>
      <c r="E336" s="19"/>
      <c r="F336" s="19"/>
      <c r="G336" s="19" t="str">
        <f>C336 &amp; ".Vega|GIRR|" &amp; C287 &amp; "|" &amp; C289</f>
        <v>RA211261264.Vega|GIRR|USD|0.5 year</v>
      </c>
    </row>
    <row r="337" spans="3:7" hidden="1" outlineLevel="1" x14ac:dyDescent="0.25">
      <c r="C337" s="21" t="s">
        <v>54</v>
      </c>
      <c r="D337" s="19">
        <f>SUMIFS(Sensitivities!$E$8:$E$1023,Sensitivities!$D$8:$D$1023,Vega_GIRR!$D$20,Sensitivities!$C$8:$C$1023,Vega_GIRR!G337)</f>
        <v>0</v>
      </c>
      <c r="E337" s="19"/>
      <c r="F337" s="19"/>
      <c r="G337" s="19" t="str">
        <f>C337 &amp; ".Vega|GIRR|" &amp; C287 &amp; "|" &amp; C289</f>
        <v>RA511169792.Vega|GIRR|USD|0.5 year</v>
      </c>
    </row>
    <row r="338" spans="3:7" hidden="1" outlineLevel="1" x14ac:dyDescent="0.25">
      <c r="C338" s="21" t="s">
        <v>1143</v>
      </c>
      <c r="D338" s="19">
        <f>SUMIFS(Sensitivities!$E$8:$E$1023,Sensitivities!$D$8:$D$1023,Vega_GIRR!$D$20,Sensitivities!$C$8:$C$1023,Vega_GIRR!G338)</f>
        <v>0</v>
      </c>
      <c r="E338" s="19"/>
      <c r="F338" s="19"/>
      <c r="G338" s="19" t="str">
        <f>C338 &amp; ".Vega|GIRR|" &amp; C287 &amp; "|" &amp; C289</f>
        <v>RA844378540.Vega|GIRR|USD|0.5 year</v>
      </c>
    </row>
    <row r="339" spans="3:7" hidden="1" outlineLevel="1" x14ac:dyDescent="0.25">
      <c r="C339" s="21" t="s">
        <v>55</v>
      </c>
      <c r="D339" s="19">
        <f>SUMIFS(Sensitivities!$E$8:$E$1023,Sensitivities!$D$8:$D$1023,Vega_GIRR!$D$20,Sensitivities!$C$8:$C$1023,Vega_GIRR!G339)</f>
        <v>0</v>
      </c>
      <c r="E339" s="19"/>
      <c r="F339" s="19"/>
      <c r="G339" s="19" t="str">
        <f>C339 &amp; ".Vega|GIRR|" &amp; C287 &amp; "|" &amp; C289</f>
        <v>RA488554347.Vega|GIRR|USD|0.5 year</v>
      </c>
    </row>
    <row r="340" spans="3:7" hidden="1" outlineLevel="1" x14ac:dyDescent="0.25">
      <c r="C340" s="21" t="s">
        <v>56</v>
      </c>
      <c r="D340" s="19">
        <f>SUMIFS(Sensitivities!$E$8:$E$1023,Sensitivities!$D$8:$D$1023,Vega_GIRR!$D$20,Sensitivities!$C$8:$C$1023,Vega_GIRR!G340)</f>
        <v>0</v>
      </c>
      <c r="E340" s="19"/>
      <c r="F340" s="19"/>
      <c r="G340" s="19" t="str">
        <f>C340 &amp; ".Vega|GIRR|" &amp; C287 &amp; "|" &amp; C289</f>
        <v>RA899728209.Vega|GIRR|USD|0.5 year</v>
      </c>
    </row>
    <row r="341" spans="3:7" hidden="1" outlineLevel="1" x14ac:dyDescent="0.25">
      <c r="C341" s="10"/>
      <c r="D341" s="13"/>
      <c r="E341" s="11"/>
      <c r="F341" s="12"/>
      <c r="G341" s="12"/>
    </row>
    <row r="342" spans="3:7" collapsed="1" x14ac:dyDescent="0.25">
      <c r="C342" s="106" t="s">
        <v>62</v>
      </c>
      <c r="D342" s="102">
        <f>SUM(D344:D393)</f>
        <v>0</v>
      </c>
      <c r="E342" s="103">
        <f>$D$15</f>
        <v>1</v>
      </c>
      <c r="F342" s="105">
        <f>D342*E342</f>
        <v>0</v>
      </c>
    </row>
    <row r="343" spans="3:7" hidden="1" outlineLevel="1" x14ac:dyDescent="0.25">
      <c r="C343" s="40" t="s">
        <v>1138</v>
      </c>
      <c r="D343" s="101" t="s">
        <v>116</v>
      </c>
      <c r="E343" s="101" t="s">
        <v>66</v>
      </c>
      <c r="F343" s="101" t="s">
        <v>68</v>
      </c>
      <c r="G343" s="39" t="s">
        <v>57</v>
      </c>
    </row>
    <row r="344" spans="3:7" hidden="1" outlineLevel="1" x14ac:dyDescent="0.25">
      <c r="C344" s="42" t="s">
        <v>3</v>
      </c>
      <c r="D344" s="38">
        <f>SUMIFS(Sensitivities!$E$8:$E$1023,Sensitivities!$D$8:$D$1023,Vega_GIRR!$D$20,Sensitivities!$C$8:$C$1023,Vega_GIRR!G344)</f>
        <v>0</v>
      </c>
      <c r="E344" s="38"/>
      <c r="F344" s="38"/>
      <c r="G344" s="38" t="str">
        <f>C344 &amp; ".Vega|GIRR|" &amp; C287 &amp; "|" &amp; C342</f>
        <v>FRA791220419.Vega|GIRR|USD|1 year</v>
      </c>
    </row>
    <row r="345" spans="3:7" hidden="1" outlineLevel="1" x14ac:dyDescent="0.25">
      <c r="C345" s="21" t="s">
        <v>5</v>
      </c>
      <c r="D345" s="19">
        <f>SUMIFS(Sensitivities!$E$8:$E$1023,Sensitivities!$D$8:$D$1023,Vega_GIRR!$D$20,Sensitivities!$C$8:$C$1023,Vega_GIRR!G345)</f>
        <v>0</v>
      </c>
      <c r="E345" s="19"/>
      <c r="F345" s="19"/>
      <c r="G345" s="19" t="str">
        <f>C345 &amp; ".Vega|GIRR|" &amp; C287 &amp; "|" &amp; C342</f>
        <v>FRA983936126.Vega|GIRR|USD|1 year</v>
      </c>
    </row>
    <row r="346" spans="3:7" hidden="1" outlineLevel="1" x14ac:dyDescent="0.25">
      <c r="C346" s="21" t="s">
        <v>6</v>
      </c>
      <c r="D346" s="19">
        <f>SUMIFS(Sensitivities!$E$8:$E$1023,Sensitivities!$D$8:$D$1023,Vega_GIRR!$D$20,Sensitivities!$C$8:$C$1023,Vega_GIRR!G346)</f>
        <v>0</v>
      </c>
      <c r="E346" s="19"/>
      <c r="F346" s="19"/>
      <c r="G346" s="19" t="str">
        <f>C346 &amp; ".Vega|GIRR|" &amp; C287 &amp; "|" &amp; C342</f>
        <v>FRA592133890.Vega|GIRR|USD|1 year</v>
      </c>
    </row>
    <row r="347" spans="3:7" hidden="1" outlineLevel="1" x14ac:dyDescent="0.25">
      <c r="C347" s="21" t="s">
        <v>7</v>
      </c>
      <c r="D347" s="19">
        <f>SUMIFS(Sensitivities!$E$8:$E$1023,Sensitivities!$D$8:$D$1023,Vega_GIRR!$D$20,Sensitivities!$C$8:$C$1023,Vega_GIRR!G347)</f>
        <v>0</v>
      </c>
      <c r="E347" s="19"/>
      <c r="F347" s="19"/>
      <c r="G347" s="19" t="str">
        <f>C347 &amp; ".Vega|GIRR|" &amp; C287 &amp; "|" &amp; C342</f>
        <v>FRA554616290.Vega|GIRR|USD|1 year</v>
      </c>
    </row>
    <row r="348" spans="3:7" hidden="1" outlineLevel="1" x14ac:dyDescent="0.25">
      <c r="C348" s="21" t="s">
        <v>8</v>
      </c>
      <c r="D348" s="19">
        <f>SUMIFS(Sensitivities!$E$8:$E$1023,Sensitivities!$D$8:$D$1023,Vega_GIRR!$D$20,Sensitivities!$C$8:$C$1023,Vega_GIRR!G348)</f>
        <v>0</v>
      </c>
      <c r="E348" s="19"/>
      <c r="F348" s="19"/>
      <c r="G348" s="19" t="str">
        <f>C348 &amp; ".Vega|GIRR|" &amp; C287 &amp; "|" &amp; C342</f>
        <v>FRA822851518.Vega|GIRR|USD|1 year</v>
      </c>
    </row>
    <row r="349" spans="3:7" hidden="1" outlineLevel="1" x14ac:dyDescent="0.25">
      <c r="C349" s="21" t="s">
        <v>1140</v>
      </c>
      <c r="D349" s="19">
        <f>SUMIFS(Sensitivities!$E$8:$E$1023,Sensitivities!$D$8:$D$1023,Vega_GIRR!$D$20,Sensitivities!$C$8:$C$1023,Vega_GIRR!G349)</f>
        <v>0</v>
      </c>
      <c r="E349" s="19"/>
      <c r="F349" s="19"/>
      <c r="G349" s="19" t="str">
        <f>C349 &amp; ".Vega|GIRR|" &amp; C287 &amp; "|" &amp; C342</f>
        <v>FRA101797833.Vega|GIRR|USD|1 year</v>
      </c>
    </row>
    <row r="350" spans="3:7" hidden="1" outlineLevel="1" x14ac:dyDescent="0.25">
      <c r="C350" s="21" t="s">
        <v>9</v>
      </c>
      <c r="D350" s="19">
        <f>SUMIFS(Sensitivities!$E$8:$E$1023,Sensitivities!$D$8:$D$1023,Vega_GIRR!$D$20,Sensitivities!$C$8:$C$1023,Vega_GIRR!G350)</f>
        <v>0</v>
      </c>
      <c r="E350" s="19"/>
      <c r="F350" s="19"/>
      <c r="G350" s="19" t="str">
        <f>C350 &amp; ".Vega|GIRR|" &amp; C287 &amp; "|" &amp; C342</f>
        <v>IRS190841856.Vega|GIRR|USD|1 year</v>
      </c>
    </row>
    <row r="351" spans="3:7" hidden="1" outlineLevel="1" x14ac:dyDescent="0.25">
      <c r="C351" s="21" t="s">
        <v>11</v>
      </c>
      <c r="D351" s="19">
        <f>SUMIFS(Sensitivities!$E$8:$E$1023,Sensitivities!$D$8:$D$1023,Vega_GIRR!$D$20,Sensitivities!$C$8:$C$1023,Vega_GIRR!G351)</f>
        <v>0</v>
      </c>
      <c r="E351" s="19"/>
      <c r="F351" s="19"/>
      <c r="G351" s="19" t="str">
        <f>C351 &amp; ".Vega|GIRR|" &amp; C287 &amp; "|" &amp; C342</f>
        <v>IRS399330126.Vega|GIRR|USD|1 year</v>
      </c>
    </row>
    <row r="352" spans="3:7" hidden="1" outlineLevel="1" x14ac:dyDescent="0.25">
      <c r="C352" s="21" t="s">
        <v>12</v>
      </c>
      <c r="D352" s="19">
        <f>SUMIFS(Sensitivities!$E$8:$E$1023,Sensitivities!$D$8:$D$1023,Vega_GIRR!$D$20,Sensitivities!$C$8:$C$1023,Vega_GIRR!G352)</f>
        <v>0</v>
      </c>
      <c r="E352" s="19"/>
      <c r="F352" s="19"/>
      <c r="G352" s="19" t="str">
        <f>C352 &amp; ".Vega|GIRR|" &amp; C287 &amp; "|" &amp; C342</f>
        <v>IRS233250637.Vega|GIRR|USD|1 year</v>
      </c>
    </row>
    <row r="353" spans="3:7" hidden="1" outlineLevel="1" x14ac:dyDescent="0.25">
      <c r="C353" s="21" t="s">
        <v>13</v>
      </c>
      <c r="D353" s="19">
        <f>SUMIFS(Sensitivities!$E$8:$E$1023,Sensitivities!$D$8:$D$1023,Vega_GIRR!$D$20,Sensitivities!$C$8:$C$1023,Vega_GIRR!G353)</f>
        <v>0</v>
      </c>
      <c r="E353" s="19"/>
      <c r="F353" s="19"/>
      <c r="G353" s="19" t="str">
        <f>C353 &amp; ".Vega|GIRR|" &amp; C287 &amp; "|" &amp; C342</f>
        <v>CS768096133.Vega|GIRR|USD|1 year</v>
      </c>
    </row>
    <row r="354" spans="3:7" hidden="1" outlineLevel="1" x14ac:dyDescent="0.25">
      <c r="C354" s="21" t="s">
        <v>15</v>
      </c>
      <c r="D354" s="19">
        <f>SUMIFS(Sensitivities!$E$8:$E$1023,Sensitivities!$D$8:$D$1023,Vega_GIRR!$D$20,Sensitivities!$C$8:$C$1023,Vega_GIRR!G354)</f>
        <v>0</v>
      </c>
      <c r="E354" s="19"/>
      <c r="F354" s="19"/>
      <c r="G354" s="19" t="str">
        <f>C354 &amp; ".Vega|GIRR|" &amp; C287 &amp; "|" &amp; C342</f>
        <v>CS561670611.Vega|GIRR|USD|1 year</v>
      </c>
    </row>
    <row r="355" spans="3:7" hidden="1" outlineLevel="1" x14ac:dyDescent="0.25">
      <c r="C355" s="21" t="s">
        <v>16</v>
      </c>
      <c r="D355" s="19">
        <f>SUMIFS(Sensitivities!$E$8:$E$1023,Sensitivities!$D$8:$D$1023,Vega_GIRR!$D$20,Sensitivities!$C$8:$C$1023,Vega_GIRR!G355)</f>
        <v>0</v>
      </c>
      <c r="E355" s="19"/>
      <c r="F355" s="19"/>
      <c r="G355" s="19" t="str">
        <f>C355 &amp; ".Vega|GIRR|" &amp; C287 &amp; "|" &amp; C342</f>
        <v>CS931854092.Vega|GIRR|USD|1 year</v>
      </c>
    </row>
    <row r="356" spans="3:7" hidden="1" outlineLevel="1" x14ac:dyDescent="0.25">
      <c r="C356" s="21" t="s">
        <v>17</v>
      </c>
      <c r="D356" s="19">
        <f>SUMIFS(Sensitivities!$E$8:$E$1023,Sensitivities!$D$8:$D$1023,Vega_GIRR!$D$20,Sensitivities!$C$8:$C$1023,Vega_GIRR!G356)</f>
        <v>0</v>
      </c>
      <c r="E356" s="19"/>
      <c r="F356" s="19"/>
      <c r="G356" s="19" t="str">
        <f>C356 &amp; ".Vega|GIRR|" &amp; C287 &amp; "|" &amp; C342</f>
        <v>IRS307262619.Vega|GIRR|USD|1 year</v>
      </c>
    </row>
    <row r="357" spans="3:7" hidden="1" outlineLevel="1" x14ac:dyDescent="0.25">
      <c r="C357" s="21" t="s">
        <v>18</v>
      </c>
      <c r="D357" s="19">
        <f>SUMIFS(Sensitivities!$E$8:$E$1023,Sensitivities!$D$8:$D$1023,Vega_GIRR!$D$20,Sensitivities!$C$8:$C$1023,Vega_GIRR!G357)</f>
        <v>0</v>
      </c>
      <c r="E357" s="19"/>
      <c r="F357" s="19"/>
      <c r="G357" s="19" t="str">
        <f>C357 &amp; ".Vega|GIRR|" &amp; C287 &amp; "|" &amp; C342</f>
        <v>IRS686490893.Vega|GIRR|USD|1 year</v>
      </c>
    </row>
    <row r="358" spans="3:7" hidden="1" outlineLevel="1" x14ac:dyDescent="0.25">
      <c r="C358" s="21" t="s">
        <v>19</v>
      </c>
      <c r="D358" s="19">
        <f>SUMIFS(Sensitivities!$E$8:$E$1023,Sensitivities!$D$8:$D$1023,Vega_GIRR!$D$20,Sensitivities!$C$8:$C$1023,Vega_GIRR!G358)</f>
        <v>0</v>
      </c>
      <c r="E358" s="19"/>
      <c r="F358" s="19"/>
      <c r="G358" s="19" t="str">
        <f>C358 &amp; ".Vega|GIRR|" &amp; C287 &amp; "|" &amp; C342</f>
        <v>IRS682313805.Vega|GIRR|USD|1 year</v>
      </c>
    </row>
    <row r="359" spans="3:7" hidden="1" outlineLevel="1" x14ac:dyDescent="0.25">
      <c r="C359" s="21" t="s">
        <v>20</v>
      </c>
      <c r="D359" s="19">
        <f>SUMIFS(Sensitivities!$E$8:$E$1023,Sensitivities!$D$8:$D$1023,Vega_GIRR!$D$20,Sensitivities!$C$8:$C$1023,Vega_GIRR!G359)</f>
        <v>0</v>
      </c>
      <c r="E359" s="19"/>
      <c r="F359" s="19"/>
      <c r="G359" s="19" t="str">
        <f>C359 &amp; ".Vega|GIRR|" &amp; C287 &amp; "|" &amp; C342</f>
        <v>IRS545554400.Vega|GIRR|USD|1 year</v>
      </c>
    </row>
    <row r="360" spans="3:7" hidden="1" outlineLevel="1" x14ac:dyDescent="0.25">
      <c r="C360" s="21" t="s">
        <v>21</v>
      </c>
      <c r="D360" s="19">
        <f>SUMIFS(Sensitivities!$E$8:$E$1023,Sensitivities!$D$8:$D$1023,Vega_GIRR!$D$20,Sensitivities!$C$8:$C$1023,Vega_GIRR!G360)</f>
        <v>0</v>
      </c>
      <c r="E360" s="19"/>
      <c r="F360" s="19"/>
      <c r="G360" s="19" t="str">
        <f>C360 &amp; ".Vega|GIRR|" &amp; C287 &amp; "|" &amp; C342</f>
        <v>CS821810096.Vega|GIRR|USD|1 year</v>
      </c>
    </row>
    <row r="361" spans="3:7" hidden="1" outlineLevel="1" x14ac:dyDescent="0.25">
      <c r="C361" s="21" t="s">
        <v>22</v>
      </c>
      <c r="D361" s="19">
        <f>SUMIFS(Sensitivities!$E$8:$E$1023,Sensitivities!$D$8:$D$1023,Vega_GIRR!$D$20,Sensitivities!$C$8:$C$1023,Vega_GIRR!G361)</f>
        <v>0</v>
      </c>
      <c r="E361" s="19"/>
      <c r="F361" s="19"/>
      <c r="G361" s="19" t="str">
        <f>C361 &amp; ".Vega|GIRR|" &amp; C287 &amp; "|" &amp; C342</f>
        <v>CF832287444.Vega|GIRR|USD|1 year</v>
      </c>
    </row>
    <row r="362" spans="3:7" hidden="1" outlineLevel="1" x14ac:dyDescent="0.25">
      <c r="C362" s="21" t="s">
        <v>1141</v>
      </c>
      <c r="D362" s="19">
        <f>SUMIFS(Sensitivities!$E$8:$E$1023,Sensitivities!$D$8:$D$1023,Vega_GIRR!$D$20,Sensitivities!$C$8:$C$1023,Vega_GIRR!G362)</f>
        <v>0</v>
      </c>
      <c r="E362" s="19"/>
      <c r="F362" s="19"/>
      <c r="G362" s="19" t="str">
        <f>C362 &amp; ".Vega|GIRR|" &amp; C287 &amp; "|" &amp; C342</f>
        <v>CF505971413.Vega|GIRR|USD|1 year</v>
      </c>
    </row>
    <row r="363" spans="3:7" hidden="1" outlineLevel="1" x14ac:dyDescent="0.25">
      <c r="C363" s="21" t="s">
        <v>24</v>
      </c>
      <c r="D363" s="19">
        <f>SUMIFS(Sensitivities!$E$8:$E$1023,Sensitivities!$D$8:$D$1023,Vega_GIRR!$D$20,Sensitivities!$C$8:$C$1023,Vega_GIRR!G363)</f>
        <v>0</v>
      </c>
      <c r="E363" s="19"/>
      <c r="F363" s="19"/>
      <c r="G363" s="19" t="str">
        <f>C363 &amp; ".Vega|GIRR|" &amp; C287 &amp; "|" &amp; C342</f>
        <v>CF670766805.Vega|GIRR|USD|1 year</v>
      </c>
    </row>
    <row r="364" spans="3:7" hidden="1" outlineLevel="1" x14ac:dyDescent="0.25">
      <c r="C364" s="21" t="s">
        <v>25</v>
      </c>
      <c r="D364" s="19">
        <f>SUMIFS(Sensitivities!$E$8:$E$1023,Sensitivities!$D$8:$D$1023,Vega_GIRR!$D$20,Sensitivities!$C$8:$C$1023,Vega_GIRR!G364)</f>
        <v>0</v>
      </c>
      <c r="E364" s="19"/>
      <c r="F364" s="19"/>
      <c r="G364" s="19" t="str">
        <f>C364 &amp; ".Vega|GIRR|" &amp; C287 &amp; "|" &amp; C342</f>
        <v>CF558972956.Vega|GIRR|USD|1 year</v>
      </c>
    </row>
    <row r="365" spans="3:7" hidden="1" outlineLevel="1" x14ac:dyDescent="0.25">
      <c r="C365" s="21" t="s">
        <v>26</v>
      </c>
      <c r="D365" s="19">
        <f>SUMIFS(Sensitivities!$E$8:$E$1023,Sensitivities!$D$8:$D$1023,Vega_GIRR!$D$20,Sensitivities!$C$8:$C$1023,Vega_GIRR!G365)</f>
        <v>0</v>
      </c>
      <c r="E365" s="19"/>
      <c r="F365" s="19"/>
      <c r="G365" s="19" t="str">
        <f>C365 &amp; ".Vega|GIRR|" &amp; C287 &amp; "|" &amp; C342</f>
        <v>CF994071627.Vega|GIRR|USD|1 year</v>
      </c>
    </row>
    <row r="366" spans="3:7" hidden="1" outlineLevel="1" x14ac:dyDescent="0.25">
      <c r="C366" s="21" t="s">
        <v>27</v>
      </c>
      <c r="D366" s="19">
        <f>SUMIFS(Sensitivities!$E$8:$E$1023,Sensitivities!$D$8:$D$1023,Vega_GIRR!$D$20,Sensitivities!$C$8:$C$1023,Vega_GIRR!G366)</f>
        <v>0</v>
      </c>
      <c r="E366" s="19"/>
      <c r="F366" s="19"/>
      <c r="G366" s="19" t="str">
        <f>C366 &amp; ".Vega|GIRR|" &amp; C287 &amp; "|" &amp; C342</f>
        <v>CF546911893.Vega|GIRR|USD|1 year</v>
      </c>
    </row>
    <row r="367" spans="3:7" hidden="1" outlineLevel="1" x14ac:dyDescent="0.25">
      <c r="C367" s="21" t="s">
        <v>28</v>
      </c>
      <c r="D367" s="19">
        <f>SUMIFS(Sensitivities!$E$8:$E$1023,Sensitivities!$D$8:$D$1023,Vega_GIRR!$D$20,Sensitivities!$C$8:$C$1023,Vega_GIRR!G367)</f>
        <v>0</v>
      </c>
      <c r="E367" s="19"/>
      <c r="F367" s="19"/>
      <c r="G367" s="19" t="str">
        <f>C367 &amp; ".Vega|GIRR|" &amp; C287 &amp; "|" &amp; C342</f>
        <v>CF798421943.Vega|GIRR|USD|1 year</v>
      </c>
    </row>
    <row r="368" spans="3:7" hidden="1" outlineLevel="1" x14ac:dyDescent="0.25">
      <c r="C368" s="21" t="s">
        <v>29</v>
      </c>
      <c r="D368" s="19">
        <f>SUMIFS(Sensitivities!$E$8:$E$1023,Sensitivities!$D$8:$D$1023,Vega_GIRR!$D$20,Sensitivities!$C$8:$C$1023,Vega_GIRR!G368)</f>
        <v>0</v>
      </c>
      <c r="E368" s="19"/>
      <c r="F368" s="19"/>
      <c r="G368" s="19" t="str">
        <f>C368 &amp; ".Vega|GIRR|" &amp; C287 &amp; "|" &amp; C342</f>
        <v>SWN651253389.Vega|GIRR|USD|1 year</v>
      </c>
    </row>
    <row r="369" spans="3:7" hidden="1" outlineLevel="1" x14ac:dyDescent="0.25">
      <c r="C369" s="21" t="s">
        <v>31</v>
      </c>
      <c r="D369" s="19">
        <f>SUMIFS(Sensitivities!$E$8:$E$1023,Sensitivities!$D$8:$D$1023,Vega_GIRR!$D$20,Sensitivities!$C$8:$C$1023,Vega_GIRR!G369)</f>
        <v>0</v>
      </c>
      <c r="E369" s="19"/>
      <c r="F369" s="19"/>
      <c r="G369" s="19" t="str">
        <f>C369 &amp; ".Vega|GIRR|" &amp; C287 &amp; "|" &amp; C342</f>
        <v>FXF690057364.Vega|GIRR|USD|1 year</v>
      </c>
    </row>
    <row r="370" spans="3:7" hidden="1" outlineLevel="1" x14ac:dyDescent="0.25">
      <c r="C370" s="21" t="s">
        <v>1142</v>
      </c>
      <c r="D370" s="19">
        <f>SUMIFS(Sensitivities!$E$8:$E$1023,Sensitivities!$D$8:$D$1023,Vega_GIRR!$D$20,Sensitivities!$C$8:$C$1023,Vega_GIRR!G370)</f>
        <v>0</v>
      </c>
      <c r="E370" s="19"/>
      <c r="F370" s="19"/>
      <c r="G370" s="19" t="str">
        <f>C370 &amp; ".Vega|GIRR|" &amp; C287 &amp; "|" &amp; C342</f>
        <v>FXF276314354.Vega|GIRR|USD|1 year</v>
      </c>
    </row>
    <row r="371" spans="3:7" hidden="1" outlineLevel="1" x14ac:dyDescent="0.25">
      <c r="C371" s="21" t="s">
        <v>33</v>
      </c>
      <c r="D371" s="19">
        <f>SUMIFS(Sensitivities!$E$8:$E$1023,Sensitivities!$D$8:$D$1023,Vega_GIRR!$D$20,Sensitivities!$C$8:$C$1023,Vega_GIRR!G371)</f>
        <v>0</v>
      </c>
      <c r="E371" s="19"/>
      <c r="F371" s="19"/>
      <c r="G371" s="19" t="str">
        <f>C371 &amp; ".Vega|GIRR|" &amp; C287 &amp; "|" &amp; C342</f>
        <v>FXF811380623.Vega|GIRR|USD|1 year</v>
      </c>
    </row>
    <row r="372" spans="3:7" hidden="1" outlineLevel="1" x14ac:dyDescent="0.25">
      <c r="C372" s="21" t="s">
        <v>34</v>
      </c>
      <c r="D372" s="19">
        <f>SUMIFS(Sensitivities!$E$8:$E$1023,Sensitivities!$D$8:$D$1023,Vega_GIRR!$D$20,Sensitivities!$C$8:$C$1023,Vega_GIRR!G372)</f>
        <v>0</v>
      </c>
      <c r="E372" s="19"/>
      <c r="F372" s="19"/>
      <c r="G372" s="19" t="str">
        <f>C372 &amp; ".Vega|GIRR|" &amp; C287 &amp; "|" &amp; C342</f>
        <v>FXF313102980.Vega|GIRR|USD|1 year</v>
      </c>
    </row>
    <row r="373" spans="3:7" hidden="1" outlineLevel="1" x14ac:dyDescent="0.25">
      <c r="C373" s="21" t="s">
        <v>35</v>
      </c>
      <c r="D373" s="19">
        <f>SUMIFS(Sensitivities!$E$8:$E$1023,Sensitivities!$D$8:$D$1023,Vega_GIRR!$D$20,Sensitivities!$C$8:$C$1023,Vega_GIRR!G373)</f>
        <v>0</v>
      </c>
      <c r="E373" s="19"/>
      <c r="F373" s="19"/>
      <c r="G373" s="19" t="str">
        <f>C373 &amp; ".Vega|GIRR|" &amp; C287 &amp; "|" &amp; C342</f>
        <v>FXF168255439.Vega|GIRR|USD|1 year</v>
      </c>
    </row>
    <row r="374" spans="3:7" hidden="1" outlineLevel="1" x14ac:dyDescent="0.25">
      <c r="C374" s="21" t="s">
        <v>36</v>
      </c>
      <c r="D374" s="19">
        <f>SUMIFS(Sensitivities!$E$8:$E$1023,Sensitivities!$D$8:$D$1023,Vega_GIRR!$D$20,Sensitivities!$C$8:$C$1023,Vega_GIRR!G374)</f>
        <v>0</v>
      </c>
      <c r="E374" s="19"/>
      <c r="F374" s="19"/>
      <c r="G374" s="19" t="str">
        <f>C374 &amp; ".Vega|GIRR|" &amp; C287 &amp; "|" &amp; C342</f>
        <v>FXF177155290.Vega|GIRR|USD|1 year</v>
      </c>
    </row>
    <row r="375" spans="3:7" hidden="1" outlineLevel="1" x14ac:dyDescent="0.25">
      <c r="C375" s="21" t="s">
        <v>37</v>
      </c>
      <c r="D375" s="19">
        <f>SUMIFS(Sensitivities!$E$8:$E$1023,Sensitivities!$D$8:$D$1023,Vega_GIRR!$D$20,Sensitivities!$C$8:$C$1023,Vega_GIRR!G375)</f>
        <v>0</v>
      </c>
      <c r="E375" s="19"/>
      <c r="F375" s="19"/>
      <c r="G375" s="19" t="str">
        <f>C375 &amp; ".Vega|GIRR|" &amp; C287 &amp; "|" &amp; C342</f>
        <v>FXF598460264.Vega|GIRR|USD|1 year</v>
      </c>
    </row>
    <row r="376" spans="3:7" hidden="1" outlineLevel="1" x14ac:dyDescent="0.25">
      <c r="C376" s="21" t="s">
        <v>38</v>
      </c>
      <c r="D376" s="19">
        <f>SUMIFS(Sensitivities!$E$8:$E$1023,Sensitivities!$D$8:$D$1023,Vega_GIRR!$D$20,Sensitivities!$C$8:$C$1023,Vega_GIRR!G376)</f>
        <v>0</v>
      </c>
      <c r="E376" s="19"/>
      <c r="F376" s="19"/>
      <c r="G376" s="19" t="str">
        <f>C376 &amp; ".Vega|GIRR|" &amp; C287 &amp; "|" &amp; C342</f>
        <v>FXO271821100.Vega|GIRR|USD|1 year</v>
      </c>
    </row>
    <row r="377" spans="3:7" hidden="1" outlineLevel="1" x14ac:dyDescent="0.25">
      <c r="C377" s="21" t="s">
        <v>40</v>
      </c>
      <c r="D377" s="19">
        <f>SUMIFS(Sensitivities!$E$8:$E$1023,Sensitivities!$D$8:$D$1023,Vega_GIRR!$D$20,Sensitivities!$C$8:$C$1023,Vega_GIRR!G377)</f>
        <v>0</v>
      </c>
      <c r="E377" s="19"/>
      <c r="F377" s="19"/>
      <c r="G377" s="19" t="str">
        <f>C377 &amp; ".Vega|GIRR|" &amp; C287 &amp; "|" &amp; C342</f>
        <v>FXO136170122.Vega|GIRR|USD|1 year</v>
      </c>
    </row>
    <row r="378" spans="3:7" hidden="1" outlineLevel="1" x14ac:dyDescent="0.25">
      <c r="C378" s="21" t="s">
        <v>1139</v>
      </c>
      <c r="D378" s="19">
        <f>SUMIFS(Sensitivities!$E$8:$E$1023,Sensitivities!$D$8:$D$1023,Vega_GIRR!$D$20,Sensitivities!$C$8:$C$1023,Vega_GIRR!G378)</f>
        <v>0</v>
      </c>
      <c r="E378" s="19"/>
      <c r="F378" s="19"/>
      <c r="G378" s="19" t="str">
        <f>C378 &amp; ".Vega|GIRR|" &amp; C287 &amp; "|" &amp; C342</f>
        <v>FXO623149061.Vega|GIRR|USD|1 year</v>
      </c>
    </row>
    <row r="379" spans="3:7" hidden="1" outlineLevel="1" x14ac:dyDescent="0.25">
      <c r="C379" s="21" t="s">
        <v>41</v>
      </c>
      <c r="D379" s="19">
        <f>SUMIFS(Sensitivities!$E$8:$E$1023,Sensitivities!$D$8:$D$1023,Vega_GIRR!$D$20,Sensitivities!$C$8:$C$1023,Vega_GIRR!G379)</f>
        <v>0</v>
      </c>
      <c r="E379" s="19"/>
      <c r="F379" s="19"/>
      <c r="G379" s="19" t="str">
        <f>C379 &amp; ".Vega|GIRR|" &amp; C287 &amp; "|" &amp; C342</f>
        <v>FXO676548755.Vega|GIRR|USD|1 year</v>
      </c>
    </row>
    <row r="380" spans="3:7" hidden="1" outlineLevel="1" x14ac:dyDescent="0.25">
      <c r="C380" s="21" t="s">
        <v>42</v>
      </c>
      <c r="D380" s="19">
        <f>SUMIFS(Sensitivities!$E$8:$E$1023,Sensitivities!$D$8:$D$1023,Vega_GIRR!$D$20,Sensitivities!$C$8:$C$1023,Vega_GIRR!G380)</f>
        <v>0</v>
      </c>
      <c r="E380" s="19"/>
      <c r="F380" s="19"/>
      <c r="G380" s="19" t="str">
        <f>C380 &amp; ".Vega|GIRR|" &amp; C287 &amp; "|" &amp; C342</f>
        <v>FXO403688438.Vega|GIRR|USD|1 year</v>
      </c>
    </row>
    <row r="381" spans="3:7" hidden="1" outlineLevel="1" x14ac:dyDescent="0.25">
      <c r="C381" s="21" t="s">
        <v>43</v>
      </c>
      <c r="D381" s="19">
        <f>SUMIFS(Sensitivities!$E$8:$E$1023,Sensitivities!$D$8:$D$1023,Vega_GIRR!$D$20,Sensitivities!$C$8:$C$1023,Vega_GIRR!G381)</f>
        <v>0</v>
      </c>
      <c r="E381" s="19"/>
      <c r="F381" s="19"/>
      <c r="G381" s="19" t="str">
        <f>C381 &amp; ".Vega|GIRR|" &amp; C287 &amp; "|" &amp; C342</f>
        <v>FXO302436425.Vega|GIRR|USD|1 year</v>
      </c>
    </row>
    <row r="382" spans="3:7" hidden="1" outlineLevel="1" x14ac:dyDescent="0.25">
      <c r="C382" s="21" t="s">
        <v>44</v>
      </c>
      <c r="D382" s="19">
        <f>SUMIFS(Sensitivities!$E$8:$E$1023,Sensitivities!$D$8:$D$1023,Vega_GIRR!$D$20,Sensitivities!$C$8:$C$1023,Vega_GIRR!G382)</f>
        <v>0</v>
      </c>
      <c r="E382" s="19"/>
      <c r="F382" s="19"/>
      <c r="G382" s="19" t="str">
        <f>C382 &amp; ".Vega|GIRR|" &amp; C287 &amp; "|" &amp; C342</f>
        <v>FXO920656386.Vega|GIRR|USD|1 year</v>
      </c>
    </row>
    <row r="383" spans="3:7" hidden="1" outlineLevel="1" x14ac:dyDescent="0.25">
      <c r="C383" s="21" t="s">
        <v>45</v>
      </c>
      <c r="D383" s="19">
        <f>SUMIFS(Sensitivities!$E$8:$E$1023,Sensitivities!$D$8:$D$1023,Vega_GIRR!$D$20,Sensitivities!$C$8:$C$1023,Vega_GIRR!G383)</f>
        <v>0</v>
      </c>
      <c r="E383" s="19"/>
      <c r="F383" s="19"/>
      <c r="G383" s="19" t="str">
        <f>C383 &amp; ".Vega|GIRR|" &amp; C287 &amp; "|" &amp; C342</f>
        <v>FXO931276392.Vega|GIRR|USD|1 year</v>
      </c>
    </row>
    <row r="384" spans="3:7" hidden="1" outlineLevel="1" x14ac:dyDescent="0.25">
      <c r="C384" s="21" t="s">
        <v>46</v>
      </c>
      <c r="D384" s="19">
        <f>SUMIFS(Sensitivities!$E$8:$E$1023,Sensitivities!$D$8:$D$1023,Vega_GIRR!$D$20,Sensitivities!$C$8:$C$1023,Vega_GIRR!G384)</f>
        <v>0</v>
      </c>
      <c r="E384" s="19"/>
      <c r="F384" s="19"/>
      <c r="G384" s="19" t="str">
        <f>C384 &amp; ".Vega|GIRR|" &amp; C287 &amp; "|" &amp; C342</f>
        <v>PRDC295207601.Vega|GIRR|USD|1 year</v>
      </c>
    </row>
    <row r="385" spans="3:7" hidden="1" outlineLevel="1" x14ac:dyDescent="0.25">
      <c r="C385" s="21" t="s">
        <v>48</v>
      </c>
      <c r="D385" s="19">
        <f>SUMIFS(Sensitivities!$E$8:$E$1023,Sensitivities!$D$8:$D$1023,Vega_GIRR!$D$20,Sensitivities!$C$8:$C$1023,Vega_GIRR!G385)</f>
        <v>0</v>
      </c>
      <c r="E385" s="19"/>
      <c r="F385" s="19"/>
      <c r="G385" s="19" t="str">
        <f>C385 &amp; ".Vega|GIRR|" &amp; C287 &amp; "|" &amp; C342</f>
        <v>PRDC172891670.Vega|GIRR|USD|1 year</v>
      </c>
    </row>
    <row r="386" spans="3:7" hidden="1" outlineLevel="1" x14ac:dyDescent="0.25">
      <c r="C386" s="21" t="s">
        <v>49</v>
      </c>
      <c r="D386" s="19">
        <f>SUMIFS(Sensitivities!$E$8:$E$1023,Sensitivities!$D$8:$D$1023,Vega_GIRR!$D$20,Sensitivities!$C$8:$C$1023,Vega_GIRR!G386)</f>
        <v>0</v>
      </c>
      <c r="E386" s="19"/>
      <c r="F386" s="19"/>
      <c r="G386" s="19" t="str">
        <f>C386 &amp; ".Vega|GIRR|" &amp; C287 &amp; "|" &amp; C342</f>
        <v>PRDC666969162.Vega|GIRR|USD|1 year</v>
      </c>
    </row>
    <row r="387" spans="3:7" hidden="1" outlineLevel="1" x14ac:dyDescent="0.25">
      <c r="C387" s="21" t="s">
        <v>50</v>
      </c>
      <c r="D387" s="19">
        <f>SUMIFS(Sensitivities!$E$8:$E$1023,Sensitivities!$D$8:$D$1023,Vega_GIRR!$D$20,Sensitivities!$C$8:$C$1023,Vega_GIRR!G387)</f>
        <v>0</v>
      </c>
      <c r="E387" s="19"/>
      <c r="F387" s="19"/>
      <c r="G387" s="19" t="str">
        <f>C387 &amp; ".Vega|GIRR|" &amp; C287 &amp; "|" &amp; C342</f>
        <v>PRDC591610726.Vega|GIRR|USD|1 year</v>
      </c>
    </row>
    <row r="388" spans="3:7" hidden="1" outlineLevel="1" x14ac:dyDescent="0.25">
      <c r="C388" s="21" t="s">
        <v>51</v>
      </c>
      <c r="D388" s="19">
        <f>SUMIFS(Sensitivities!$E$8:$E$1023,Sensitivities!$D$8:$D$1023,Vega_GIRR!$D$20,Sensitivities!$C$8:$C$1023,Vega_GIRR!G388)</f>
        <v>0</v>
      </c>
      <c r="E388" s="19"/>
      <c r="F388" s="19"/>
      <c r="G388" s="19" t="str">
        <f>C388 &amp; ".Vega|GIRR|" &amp; C287 &amp; "|" &amp; C342</f>
        <v>PRDC213021841.Vega|GIRR|USD|1 year</v>
      </c>
    </row>
    <row r="389" spans="3:7" hidden="1" outlineLevel="1" x14ac:dyDescent="0.25">
      <c r="C389" s="21" t="s">
        <v>52</v>
      </c>
      <c r="D389" s="19">
        <f>SUMIFS(Sensitivities!$E$8:$E$1023,Sensitivities!$D$8:$D$1023,Vega_GIRR!$D$20,Sensitivities!$C$8:$C$1023,Vega_GIRR!G389)</f>
        <v>0</v>
      </c>
      <c r="E389" s="19"/>
      <c r="F389" s="19"/>
      <c r="G389" s="19" t="str">
        <f>C389 &amp; ".Vega|GIRR|" &amp; C287 &amp; "|" &amp; C342</f>
        <v>RA211261264.Vega|GIRR|USD|1 year</v>
      </c>
    </row>
    <row r="390" spans="3:7" hidden="1" outlineLevel="1" x14ac:dyDescent="0.25">
      <c r="C390" s="21" t="s">
        <v>54</v>
      </c>
      <c r="D390" s="19">
        <f>SUMIFS(Sensitivities!$E$8:$E$1023,Sensitivities!$D$8:$D$1023,Vega_GIRR!$D$20,Sensitivities!$C$8:$C$1023,Vega_GIRR!G390)</f>
        <v>0</v>
      </c>
      <c r="E390" s="19"/>
      <c r="F390" s="19"/>
      <c r="G390" s="19" t="str">
        <f>C390 &amp; ".Vega|GIRR|" &amp; C287 &amp; "|" &amp; C342</f>
        <v>RA511169792.Vega|GIRR|USD|1 year</v>
      </c>
    </row>
    <row r="391" spans="3:7" hidden="1" outlineLevel="1" x14ac:dyDescent="0.25">
      <c r="C391" s="21" t="s">
        <v>1143</v>
      </c>
      <c r="D391" s="19">
        <f>SUMIFS(Sensitivities!$E$8:$E$1023,Sensitivities!$D$8:$D$1023,Vega_GIRR!$D$20,Sensitivities!$C$8:$C$1023,Vega_GIRR!G391)</f>
        <v>0</v>
      </c>
      <c r="E391" s="19"/>
      <c r="F391" s="19"/>
      <c r="G391" s="19" t="str">
        <f>C391 &amp; ".Vega|GIRR|" &amp; C287 &amp; "|" &amp; C342</f>
        <v>RA844378540.Vega|GIRR|USD|1 year</v>
      </c>
    </row>
    <row r="392" spans="3:7" hidden="1" outlineLevel="1" x14ac:dyDescent="0.25">
      <c r="C392" s="21" t="s">
        <v>55</v>
      </c>
      <c r="D392" s="19">
        <f>SUMIFS(Sensitivities!$E$8:$E$1023,Sensitivities!$D$8:$D$1023,Vega_GIRR!$D$20,Sensitivities!$C$8:$C$1023,Vega_GIRR!G392)</f>
        <v>0</v>
      </c>
      <c r="E392" s="19"/>
      <c r="F392" s="19"/>
      <c r="G392" s="19" t="str">
        <f>C392 &amp; ".Vega|GIRR|" &amp; C287 &amp; "|" &amp; C342</f>
        <v>RA488554347.Vega|GIRR|USD|1 year</v>
      </c>
    </row>
    <row r="393" spans="3:7" hidden="1" outlineLevel="1" x14ac:dyDescent="0.25">
      <c r="C393" s="21" t="s">
        <v>56</v>
      </c>
      <c r="D393" s="19">
        <f>SUMIFS(Sensitivities!$E$8:$E$1023,Sensitivities!$D$8:$D$1023,Vega_GIRR!$D$20,Sensitivities!$C$8:$C$1023,Vega_GIRR!G393)</f>
        <v>0</v>
      </c>
      <c r="E393" s="19"/>
      <c r="F393" s="19"/>
      <c r="G393" s="19" t="str">
        <f>C393 &amp; ".Vega|GIRR|" &amp; C287 &amp; "|" &amp; C342</f>
        <v>RA899728209.Vega|GIRR|USD|1 year</v>
      </c>
    </row>
    <row r="394" spans="3:7" hidden="1" outlineLevel="1" x14ac:dyDescent="0.25">
      <c r="C394" s="10"/>
      <c r="D394" s="13"/>
      <c r="E394" s="11"/>
      <c r="F394" s="12"/>
      <c r="G394" s="12"/>
    </row>
    <row r="395" spans="3:7" collapsed="1" x14ac:dyDescent="0.25">
      <c r="C395" s="106" t="s">
        <v>63</v>
      </c>
      <c r="D395" s="102">
        <f>SUM(D397:D446)</f>
        <v>0</v>
      </c>
      <c r="E395" s="103">
        <f>$D$15</f>
        <v>1</v>
      </c>
      <c r="F395" s="105">
        <f>D395*E395</f>
        <v>0</v>
      </c>
    </row>
    <row r="396" spans="3:7" hidden="1" outlineLevel="1" x14ac:dyDescent="0.25">
      <c r="C396" s="40" t="s">
        <v>1138</v>
      </c>
      <c r="D396" s="101" t="s">
        <v>116</v>
      </c>
      <c r="E396" s="101" t="s">
        <v>66</v>
      </c>
      <c r="F396" s="101" t="s">
        <v>68</v>
      </c>
      <c r="G396" s="39" t="s">
        <v>57</v>
      </c>
    </row>
    <row r="397" spans="3:7" hidden="1" outlineLevel="1" x14ac:dyDescent="0.25">
      <c r="C397" s="42" t="s">
        <v>3</v>
      </c>
      <c r="D397" s="38">
        <f>SUMIFS(Sensitivities!$E$8:$E$1023,Sensitivities!$D$8:$D$1023,Vega_GIRR!$D$20,Sensitivities!$C$8:$C$1023,Vega_GIRR!G397)</f>
        <v>0</v>
      </c>
      <c r="E397" s="38"/>
      <c r="F397" s="38"/>
      <c r="G397" s="38" t="str">
        <f>C397 &amp; ".Vega|GIRR|" &amp; C287 &amp; "|" &amp; C395</f>
        <v>FRA791220419.Vega|GIRR|USD|3 year</v>
      </c>
    </row>
    <row r="398" spans="3:7" hidden="1" outlineLevel="1" x14ac:dyDescent="0.25">
      <c r="C398" s="21" t="s">
        <v>5</v>
      </c>
      <c r="D398" s="19">
        <f>SUMIFS(Sensitivities!$E$8:$E$1023,Sensitivities!$D$8:$D$1023,Vega_GIRR!$D$20,Sensitivities!$C$8:$C$1023,Vega_GIRR!G398)</f>
        <v>0</v>
      </c>
      <c r="E398" s="19"/>
      <c r="F398" s="19"/>
      <c r="G398" s="19" t="str">
        <f>C398 &amp; ".Vega|GIRR|" &amp; C287 &amp; "|" &amp; C395</f>
        <v>FRA983936126.Vega|GIRR|USD|3 year</v>
      </c>
    </row>
    <row r="399" spans="3:7" hidden="1" outlineLevel="1" x14ac:dyDescent="0.25">
      <c r="C399" s="21" t="s">
        <v>6</v>
      </c>
      <c r="D399" s="19">
        <f>SUMIFS(Sensitivities!$E$8:$E$1023,Sensitivities!$D$8:$D$1023,Vega_GIRR!$D$20,Sensitivities!$C$8:$C$1023,Vega_GIRR!G399)</f>
        <v>0</v>
      </c>
      <c r="E399" s="19"/>
      <c r="F399" s="19"/>
      <c r="G399" s="19" t="str">
        <f>C399 &amp; ".Vega|GIRR|" &amp; C287 &amp; "|" &amp; C395</f>
        <v>FRA592133890.Vega|GIRR|USD|3 year</v>
      </c>
    </row>
    <row r="400" spans="3:7" hidden="1" outlineLevel="1" x14ac:dyDescent="0.25">
      <c r="C400" s="21" t="s">
        <v>7</v>
      </c>
      <c r="D400" s="19">
        <f>SUMIFS(Sensitivities!$E$8:$E$1023,Sensitivities!$D$8:$D$1023,Vega_GIRR!$D$20,Sensitivities!$C$8:$C$1023,Vega_GIRR!G400)</f>
        <v>0</v>
      </c>
      <c r="E400" s="19"/>
      <c r="F400" s="19"/>
      <c r="G400" s="19" t="str">
        <f>C400 &amp; ".Vega|GIRR|" &amp; C287 &amp; "|" &amp; C395</f>
        <v>FRA554616290.Vega|GIRR|USD|3 year</v>
      </c>
    </row>
    <row r="401" spans="3:7" hidden="1" outlineLevel="1" x14ac:dyDescent="0.25">
      <c r="C401" s="21" t="s">
        <v>8</v>
      </c>
      <c r="D401" s="19">
        <f>SUMIFS(Sensitivities!$E$8:$E$1023,Sensitivities!$D$8:$D$1023,Vega_GIRR!$D$20,Sensitivities!$C$8:$C$1023,Vega_GIRR!G401)</f>
        <v>0</v>
      </c>
      <c r="E401" s="19"/>
      <c r="F401" s="19"/>
      <c r="G401" s="19" t="str">
        <f>C401 &amp; ".Vega|GIRR|" &amp; C287 &amp; "|" &amp; C395</f>
        <v>FRA822851518.Vega|GIRR|USD|3 year</v>
      </c>
    </row>
    <row r="402" spans="3:7" hidden="1" outlineLevel="1" x14ac:dyDescent="0.25">
      <c r="C402" s="21" t="s">
        <v>1140</v>
      </c>
      <c r="D402" s="19">
        <f>SUMIFS(Sensitivities!$E$8:$E$1023,Sensitivities!$D$8:$D$1023,Vega_GIRR!$D$20,Sensitivities!$C$8:$C$1023,Vega_GIRR!G402)</f>
        <v>0</v>
      </c>
      <c r="E402" s="19"/>
      <c r="F402" s="19"/>
      <c r="G402" s="19" t="str">
        <f>C402 &amp; ".Vega|GIRR|" &amp; C287 &amp; "|" &amp; C395</f>
        <v>FRA101797833.Vega|GIRR|USD|3 year</v>
      </c>
    </row>
    <row r="403" spans="3:7" hidden="1" outlineLevel="1" x14ac:dyDescent="0.25">
      <c r="C403" s="21" t="s">
        <v>9</v>
      </c>
      <c r="D403" s="19">
        <f>SUMIFS(Sensitivities!$E$8:$E$1023,Sensitivities!$D$8:$D$1023,Vega_GIRR!$D$20,Sensitivities!$C$8:$C$1023,Vega_GIRR!G403)</f>
        <v>0</v>
      </c>
      <c r="E403" s="19"/>
      <c r="F403" s="19"/>
      <c r="G403" s="19" t="str">
        <f>C403 &amp; ".Vega|GIRR|" &amp; C287 &amp; "|" &amp; C395</f>
        <v>IRS190841856.Vega|GIRR|USD|3 year</v>
      </c>
    </row>
    <row r="404" spans="3:7" hidden="1" outlineLevel="1" x14ac:dyDescent="0.25">
      <c r="C404" s="21" t="s">
        <v>11</v>
      </c>
      <c r="D404" s="19">
        <f>SUMIFS(Sensitivities!$E$8:$E$1023,Sensitivities!$D$8:$D$1023,Vega_GIRR!$D$20,Sensitivities!$C$8:$C$1023,Vega_GIRR!G404)</f>
        <v>0</v>
      </c>
      <c r="E404" s="19"/>
      <c r="F404" s="19"/>
      <c r="G404" s="19" t="str">
        <f>C404 &amp; ".Vega|GIRR|" &amp; C287 &amp; "|" &amp; C395</f>
        <v>IRS399330126.Vega|GIRR|USD|3 year</v>
      </c>
    </row>
    <row r="405" spans="3:7" hidden="1" outlineLevel="1" x14ac:dyDescent="0.25">
      <c r="C405" s="21" t="s">
        <v>12</v>
      </c>
      <c r="D405" s="19">
        <f>SUMIFS(Sensitivities!$E$8:$E$1023,Sensitivities!$D$8:$D$1023,Vega_GIRR!$D$20,Sensitivities!$C$8:$C$1023,Vega_GIRR!G405)</f>
        <v>0</v>
      </c>
      <c r="E405" s="19"/>
      <c r="F405" s="19"/>
      <c r="G405" s="19" t="str">
        <f>C405 &amp; ".Vega|GIRR|" &amp; C287 &amp; "|" &amp; C395</f>
        <v>IRS233250637.Vega|GIRR|USD|3 year</v>
      </c>
    </row>
    <row r="406" spans="3:7" hidden="1" outlineLevel="1" x14ac:dyDescent="0.25">
      <c r="C406" s="21" t="s">
        <v>13</v>
      </c>
      <c r="D406" s="19">
        <f>SUMIFS(Sensitivities!$E$8:$E$1023,Sensitivities!$D$8:$D$1023,Vega_GIRR!$D$20,Sensitivities!$C$8:$C$1023,Vega_GIRR!G406)</f>
        <v>0</v>
      </c>
      <c r="E406" s="19"/>
      <c r="F406" s="19"/>
      <c r="G406" s="19" t="str">
        <f>C406 &amp; ".Vega|GIRR|" &amp; C287 &amp; "|" &amp; C395</f>
        <v>CS768096133.Vega|GIRR|USD|3 year</v>
      </c>
    </row>
    <row r="407" spans="3:7" hidden="1" outlineLevel="1" x14ac:dyDescent="0.25">
      <c r="C407" s="21" t="s">
        <v>15</v>
      </c>
      <c r="D407" s="19">
        <f>SUMIFS(Sensitivities!$E$8:$E$1023,Sensitivities!$D$8:$D$1023,Vega_GIRR!$D$20,Sensitivities!$C$8:$C$1023,Vega_GIRR!G407)</f>
        <v>0</v>
      </c>
      <c r="E407" s="19"/>
      <c r="F407" s="19"/>
      <c r="G407" s="19" t="str">
        <f>C407 &amp; ".Vega|GIRR|" &amp; C287 &amp; "|" &amp; C395</f>
        <v>CS561670611.Vega|GIRR|USD|3 year</v>
      </c>
    </row>
    <row r="408" spans="3:7" hidden="1" outlineLevel="1" x14ac:dyDescent="0.25">
      <c r="C408" s="21" t="s">
        <v>16</v>
      </c>
      <c r="D408" s="19">
        <f>SUMIFS(Sensitivities!$E$8:$E$1023,Sensitivities!$D$8:$D$1023,Vega_GIRR!$D$20,Sensitivities!$C$8:$C$1023,Vega_GIRR!G408)</f>
        <v>0</v>
      </c>
      <c r="E408" s="19"/>
      <c r="F408" s="19"/>
      <c r="G408" s="19" t="str">
        <f>C408 &amp; ".Vega|GIRR|" &amp; C287 &amp; "|" &amp; C395</f>
        <v>CS931854092.Vega|GIRR|USD|3 year</v>
      </c>
    </row>
    <row r="409" spans="3:7" hidden="1" outlineLevel="1" x14ac:dyDescent="0.25">
      <c r="C409" s="21" t="s">
        <v>17</v>
      </c>
      <c r="D409" s="19">
        <f>SUMIFS(Sensitivities!$E$8:$E$1023,Sensitivities!$D$8:$D$1023,Vega_GIRR!$D$20,Sensitivities!$C$8:$C$1023,Vega_GIRR!G409)</f>
        <v>0</v>
      </c>
      <c r="E409" s="19"/>
      <c r="F409" s="19"/>
      <c r="G409" s="19" t="str">
        <f>C409 &amp; ".Vega|GIRR|" &amp; C287 &amp; "|" &amp; C395</f>
        <v>IRS307262619.Vega|GIRR|USD|3 year</v>
      </c>
    </row>
    <row r="410" spans="3:7" hidden="1" outlineLevel="1" x14ac:dyDescent="0.25">
      <c r="C410" s="21" t="s">
        <v>18</v>
      </c>
      <c r="D410" s="19">
        <f>SUMIFS(Sensitivities!$E$8:$E$1023,Sensitivities!$D$8:$D$1023,Vega_GIRR!$D$20,Sensitivities!$C$8:$C$1023,Vega_GIRR!G410)</f>
        <v>0</v>
      </c>
      <c r="E410" s="19"/>
      <c r="F410" s="19"/>
      <c r="G410" s="19" t="str">
        <f>C410 &amp; ".Vega|GIRR|" &amp; C287 &amp; "|" &amp; C395</f>
        <v>IRS686490893.Vega|GIRR|USD|3 year</v>
      </c>
    </row>
    <row r="411" spans="3:7" hidden="1" outlineLevel="1" x14ac:dyDescent="0.25">
      <c r="C411" s="21" t="s">
        <v>19</v>
      </c>
      <c r="D411" s="19">
        <f>SUMIFS(Sensitivities!$E$8:$E$1023,Sensitivities!$D$8:$D$1023,Vega_GIRR!$D$20,Sensitivities!$C$8:$C$1023,Vega_GIRR!G411)</f>
        <v>0</v>
      </c>
      <c r="E411" s="19"/>
      <c r="F411" s="19"/>
      <c r="G411" s="19" t="str">
        <f>C411 &amp; ".Vega|GIRR|" &amp; C287 &amp; "|" &amp; C395</f>
        <v>IRS682313805.Vega|GIRR|USD|3 year</v>
      </c>
    </row>
    <row r="412" spans="3:7" hidden="1" outlineLevel="1" x14ac:dyDescent="0.25">
      <c r="C412" s="21" t="s">
        <v>20</v>
      </c>
      <c r="D412" s="19">
        <f>SUMIFS(Sensitivities!$E$8:$E$1023,Sensitivities!$D$8:$D$1023,Vega_GIRR!$D$20,Sensitivities!$C$8:$C$1023,Vega_GIRR!G412)</f>
        <v>0</v>
      </c>
      <c r="E412" s="19"/>
      <c r="F412" s="19"/>
      <c r="G412" s="19" t="str">
        <f>C412 &amp; ".Vega|GIRR|" &amp; C287 &amp; "|" &amp; C395</f>
        <v>IRS545554400.Vega|GIRR|USD|3 year</v>
      </c>
    </row>
    <row r="413" spans="3:7" hidden="1" outlineLevel="1" x14ac:dyDescent="0.25">
      <c r="C413" s="21" t="s">
        <v>21</v>
      </c>
      <c r="D413" s="19">
        <f>SUMIFS(Sensitivities!$E$8:$E$1023,Sensitivities!$D$8:$D$1023,Vega_GIRR!$D$20,Sensitivities!$C$8:$C$1023,Vega_GIRR!G413)</f>
        <v>0</v>
      </c>
      <c r="E413" s="19"/>
      <c r="F413" s="19"/>
      <c r="G413" s="19" t="str">
        <f>C413 &amp; ".Vega|GIRR|" &amp; C287 &amp; "|" &amp; C395</f>
        <v>CS821810096.Vega|GIRR|USD|3 year</v>
      </c>
    </row>
    <row r="414" spans="3:7" hidden="1" outlineLevel="1" x14ac:dyDescent="0.25">
      <c r="C414" s="21" t="s">
        <v>22</v>
      </c>
      <c r="D414" s="19">
        <f>SUMIFS(Sensitivities!$E$8:$E$1023,Sensitivities!$D$8:$D$1023,Vega_GIRR!$D$20,Sensitivities!$C$8:$C$1023,Vega_GIRR!G414)</f>
        <v>0</v>
      </c>
      <c r="E414" s="19"/>
      <c r="F414" s="19"/>
      <c r="G414" s="19" t="str">
        <f>C414 &amp; ".Vega|GIRR|" &amp; C287 &amp; "|" &amp; C395</f>
        <v>CF832287444.Vega|GIRR|USD|3 year</v>
      </c>
    </row>
    <row r="415" spans="3:7" hidden="1" outlineLevel="1" x14ac:dyDescent="0.25">
      <c r="C415" s="21" t="s">
        <v>1141</v>
      </c>
      <c r="D415" s="19">
        <f>SUMIFS(Sensitivities!$E$8:$E$1023,Sensitivities!$D$8:$D$1023,Vega_GIRR!$D$20,Sensitivities!$C$8:$C$1023,Vega_GIRR!G415)</f>
        <v>0</v>
      </c>
      <c r="E415" s="19"/>
      <c r="F415" s="19"/>
      <c r="G415" s="19" t="str">
        <f>C415 &amp; ".Vega|GIRR|" &amp; C287 &amp; "|" &amp; C395</f>
        <v>CF505971413.Vega|GIRR|USD|3 year</v>
      </c>
    </row>
    <row r="416" spans="3:7" hidden="1" outlineLevel="1" x14ac:dyDescent="0.25">
      <c r="C416" s="21" t="s">
        <v>24</v>
      </c>
      <c r="D416" s="19">
        <f>SUMIFS(Sensitivities!$E$8:$E$1023,Sensitivities!$D$8:$D$1023,Vega_GIRR!$D$20,Sensitivities!$C$8:$C$1023,Vega_GIRR!G416)</f>
        <v>0</v>
      </c>
      <c r="E416" s="19"/>
      <c r="F416" s="19"/>
      <c r="G416" s="19" t="str">
        <f>C416 &amp; ".Vega|GIRR|" &amp; C287 &amp; "|" &amp; C395</f>
        <v>CF670766805.Vega|GIRR|USD|3 year</v>
      </c>
    </row>
    <row r="417" spans="3:7" hidden="1" outlineLevel="1" x14ac:dyDescent="0.25">
      <c r="C417" s="21" t="s">
        <v>25</v>
      </c>
      <c r="D417" s="19">
        <f>SUMIFS(Sensitivities!$E$8:$E$1023,Sensitivities!$D$8:$D$1023,Vega_GIRR!$D$20,Sensitivities!$C$8:$C$1023,Vega_GIRR!G417)</f>
        <v>0</v>
      </c>
      <c r="E417" s="19"/>
      <c r="F417" s="19"/>
      <c r="G417" s="19" t="str">
        <f>C417 &amp; ".Vega|GIRR|" &amp; C287 &amp; "|" &amp; C395</f>
        <v>CF558972956.Vega|GIRR|USD|3 year</v>
      </c>
    </row>
    <row r="418" spans="3:7" hidden="1" outlineLevel="1" x14ac:dyDescent="0.25">
      <c r="C418" s="21" t="s">
        <v>26</v>
      </c>
      <c r="D418" s="19">
        <f>SUMIFS(Sensitivities!$E$8:$E$1023,Sensitivities!$D$8:$D$1023,Vega_GIRR!$D$20,Sensitivities!$C$8:$C$1023,Vega_GIRR!G418)</f>
        <v>0</v>
      </c>
      <c r="E418" s="19"/>
      <c r="F418" s="19"/>
      <c r="G418" s="19" t="str">
        <f>C418 &amp; ".Vega|GIRR|" &amp; C287 &amp; "|" &amp; C395</f>
        <v>CF994071627.Vega|GIRR|USD|3 year</v>
      </c>
    </row>
    <row r="419" spans="3:7" hidden="1" outlineLevel="1" x14ac:dyDescent="0.25">
      <c r="C419" s="21" t="s">
        <v>27</v>
      </c>
      <c r="D419" s="19">
        <f>SUMIFS(Sensitivities!$E$8:$E$1023,Sensitivities!$D$8:$D$1023,Vega_GIRR!$D$20,Sensitivities!$C$8:$C$1023,Vega_GIRR!G419)</f>
        <v>0</v>
      </c>
      <c r="E419" s="19"/>
      <c r="F419" s="19"/>
      <c r="G419" s="19" t="str">
        <f>C419 &amp; ".Vega|GIRR|" &amp; C287 &amp; "|" &amp; C395</f>
        <v>CF546911893.Vega|GIRR|USD|3 year</v>
      </c>
    </row>
    <row r="420" spans="3:7" hidden="1" outlineLevel="1" x14ac:dyDescent="0.25">
      <c r="C420" s="21" t="s">
        <v>28</v>
      </c>
      <c r="D420" s="19">
        <f>SUMIFS(Sensitivities!$E$8:$E$1023,Sensitivities!$D$8:$D$1023,Vega_GIRR!$D$20,Sensitivities!$C$8:$C$1023,Vega_GIRR!G420)</f>
        <v>0</v>
      </c>
      <c r="E420" s="19"/>
      <c r="F420" s="19"/>
      <c r="G420" s="19" t="str">
        <f>C420 &amp; ".Vega|GIRR|" &amp; C287 &amp; "|" &amp; C395</f>
        <v>CF798421943.Vega|GIRR|USD|3 year</v>
      </c>
    </row>
    <row r="421" spans="3:7" hidden="1" outlineLevel="1" x14ac:dyDescent="0.25">
      <c r="C421" s="21" t="s">
        <v>29</v>
      </c>
      <c r="D421" s="19">
        <f>SUMIFS(Sensitivities!$E$8:$E$1023,Sensitivities!$D$8:$D$1023,Vega_GIRR!$D$20,Sensitivities!$C$8:$C$1023,Vega_GIRR!G421)</f>
        <v>0</v>
      </c>
      <c r="E421" s="19"/>
      <c r="F421" s="19"/>
      <c r="G421" s="19" t="str">
        <f>C421 &amp; ".Vega|GIRR|" &amp; C287 &amp; "|" &amp; C395</f>
        <v>SWN651253389.Vega|GIRR|USD|3 year</v>
      </c>
    </row>
    <row r="422" spans="3:7" hidden="1" outlineLevel="1" x14ac:dyDescent="0.25">
      <c r="C422" s="21" t="s">
        <v>31</v>
      </c>
      <c r="D422" s="19">
        <f>SUMIFS(Sensitivities!$E$8:$E$1023,Sensitivities!$D$8:$D$1023,Vega_GIRR!$D$20,Sensitivities!$C$8:$C$1023,Vega_GIRR!G422)</f>
        <v>0</v>
      </c>
      <c r="E422" s="19"/>
      <c r="F422" s="19"/>
      <c r="G422" s="19" t="str">
        <f>C422 &amp; ".Vega|GIRR|" &amp; C287 &amp; "|" &amp; C395</f>
        <v>FXF690057364.Vega|GIRR|USD|3 year</v>
      </c>
    </row>
    <row r="423" spans="3:7" hidden="1" outlineLevel="1" x14ac:dyDescent="0.25">
      <c r="C423" s="21" t="s">
        <v>1142</v>
      </c>
      <c r="D423" s="19">
        <f>SUMIFS(Sensitivities!$E$8:$E$1023,Sensitivities!$D$8:$D$1023,Vega_GIRR!$D$20,Sensitivities!$C$8:$C$1023,Vega_GIRR!G423)</f>
        <v>0</v>
      </c>
      <c r="E423" s="19"/>
      <c r="F423" s="19"/>
      <c r="G423" s="19" t="str">
        <f>C423 &amp; ".Vega|GIRR|" &amp; C287 &amp; "|" &amp; C395</f>
        <v>FXF276314354.Vega|GIRR|USD|3 year</v>
      </c>
    </row>
    <row r="424" spans="3:7" hidden="1" outlineLevel="1" x14ac:dyDescent="0.25">
      <c r="C424" s="21" t="s">
        <v>33</v>
      </c>
      <c r="D424" s="19">
        <f>SUMIFS(Sensitivities!$E$8:$E$1023,Sensitivities!$D$8:$D$1023,Vega_GIRR!$D$20,Sensitivities!$C$8:$C$1023,Vega_GIRR!G424)</f>
        <v>0</v>
      </c>
      <c r="E424" s="19"/>
      <c r="F424" s="19"/>
      <c r="G424" s="19" t="str">
        <f>C424 &amp; ".Vega|GIRR|" &amp; C287 &amp; "|" &amp; C395</f>
        <v>FXF811380623.Vega|GIRR|USD|3 year</v>
      </c>
    </row>
    <row r="425" spans="3:7" hidden="1" outlineLevel="1" x14ac:dyDescent="0.25">
      <c r="C425" s="21" t="s">
        <v>34</v>
      </c>
      <c r="D425" s="19">
        <f>SUMIFS(Sensitivities!$E$8:$E$1023,Sensitivities!$D$8:$D$1023,Vega_GIRR!$D$20,Sensitivities!$C$8:$C$1023,Vega_GIRR!G425)</f>
        <v>0</v>
      </c>
      <c r="E425" s="19"/>
      <c r="F425" s="19"/>
      <c r="G425" s="19" t="str">
        <f>C425 &amp; ".Vega|GIRR|" &amp; C287 &amp; "|" &amp; C395</f>
        <v>FXF313102980.Vega|GIRR|USD|3 year</v>
      </c>
    </row>
    <row r="426" spans="3:7" hidden="1" outlineLevel="1" x14ac:dyDescent="0.25">
      <c r="C426" s="21" t="s">
        <v>35</v>
      </c>
      <c r="D426" s="19">
        <f>SUMIFS(Sensitivities!$E$8:$E$1023,Sensitivities!$D$8:$D$1023,Vega_GIRR!$D$20,Sensitivities!$C$8:$C$1023,Vega_GIRR!G426)</f>
        <v>0</v>
      </c>
      <c r="E426" s="19"/>
      <c r="F426" s="19"/>
      <c r="G426" s="19" t="str">
        <f>C426 &amp; ".Vega|GIRR|" &amp; C287 &amp; "|" &amp; C395</f>
        <v>FXF168255439.Vega|GIRR|USD|3 year</v>
      </c>
    </row>
    <row r="427" spans="3:7" hidden="1" outlineLevel="1" x14ac:dyDescent="0.25">
      <c r="C427" s="21" t="s">
        <v>36</v>
      </c>
      <c r="D427" s="19">
        <f>SUMIFS(Sensitivities!$E$8:$E$1023,Sensitivities!$D$8:$D$1023,Vega_GIRR!$D$20,Sensitivities!$C$8:$C$1023,Vega_GIRR!G427)</f>
        <v>0</v>
      </c>
      <c r="E427" s="19"/>
      <c r="F427" s="19"/>
      <c r="G427" s="19" t="str">
        <f>C427 &amp; ".Vega|GIRR|" &amp; C287 &amp; "|" &amp; C395</f>
        <v>FXF177155290.Vega|GIRR|USD|3 year</v>
      </c>
    </row>
    <row r="428" spans="3:7" hidden="1" outlineLevel="1" x14ac:dyDescent="0.25">
      <c r="C428" s="21" t="s">
        <v>37</v>
      </c>
      <c r="D428" s="19">
        <f>SUMIFS(Sensitivities!$E$8:$E$1023,Sensitivities!$D$8:$D$1023,Vega_GIRR!$D$20,Sensitivities!$C$8:$C$1023,Vega_GIRR!G428)</f>
        <v>0</v>
      </c>
      <c r="E428" s="19"/>
      <c r="F428" s="19"/>
      <c r="G428" s="19" t="str">
        <f>C428 &amp; ".Vega|GIRR|" &amp; C287 &amp; "|" &amp; C395</f>
        <v>FXF598460264.Vega|GIRR|USD|3 year</v>
      </c>
    </row>
    <row r="429" spans="3:7" hidden="1" outlineLevel="1" x14ac:dyDescent="0.25">
      <c r="C429" s="21" t="s">
        <v>38</v>
      </c>
      <c r="D429" s="19">
        <f>SUMIFS(Sensitivities!$E$8:$E$1023,Sensitivities!$D$8:$D$1023,Vega_GIRR!$D$20,Sensitivities!$C$8:$C$1023,Vega_GIRR!G429)</f>
        <v>0</v>
      </c>
      <c r="E429" s="19"/>
      <c r="F429" s="19"/>
      <c r="G429" s="19" t="str">
        <f>C429 &amp; ".Vega|GIRR|" &amp; C287 &amp; "|" &amp; C395</f>
        <v>FXO271821100.Vega|GIRR|USD|3 year</v>
      </c>
    </row>
    <row r="430" spans="3:7" hidden="1" outlineLevel="1" x14ac:dyDescent="0.25">
      <c r="C430" s="21" t="s">
        <v>40</v>
      </c>
      <c r="D430" s="19">
        <f>SUMIFS(Sensitivities!$E$8:$E$1023,Sensitivities!$D$8:$D$1023,Vega_GIRR!$D$20,Sensitivities!$C$8:$C$1023,Vega_GIRR!G430)</f>
        <v>0</v>
      </c>
      <c r="E430" s="19"/>
      <c r="F430" s="19"/>
      <c r="G430" s="19" t="str">
        <f>C430 &amp; ".Vega|GIRR|" &amp; C287 &amp; "|" &amp; C395</f>
        <v>FXO136170122.Vega|GIRR|USD|3 year</v>
      </c>
    </row>
    <row r="431" spans="3:7" hidden="1" outlineLevel="1" x14ac:dyDescent="0.25">
      <c r="C431" s="21" t="s">
        <v>1139</v>
      </c>
      <c r="D431" s="19">
        <f>SUMIFS(Sensitivities!$E$8:$E$1023,Sensitivities!$D$8:$D$1023,Vega_GIRR!$D$20,Sensitivities!$C$8:$C$1023,Vega_GIRR!G431)</f>
        <v>0</v>
      </c>
      <c r="E431" s="19"/>
      <c r="F431" s="19"/>
      <c r="G431" s="19" t="str">
        <f>C431 &amp; ".Vega|GIRR|" &amp; C287 &amp; "|" &amp; C395</f>
        <v>FXO623149061.Vega|GIRR|USD|3 year</v>
      </c>
    </row>
    <row r="432" spans="3:7" hidden="1" outlineLevel="1" x14ac:dyDescent="0.25">
      <c r="C432" s="21" t="s">
        <v>41</v>
      </c>
      <c r="D432" s="19">
        <f>SUMIFS(Sensitivities!$E$8:$E$1023,Sensitivities!$D$8:$D$1023,Vega_GIRR!$D$20,Sensitivities!$C$8:$C$1023,Vega_GIRR!G432)</f>
        <v>0</v>
      </c>
      <c r="E432" s="19"/>
      <c r="F432" s="19"/>
      <c r="G432" s="19" t="str">
        <f>C432 &amp; ".Vega|GIRR|" &amp; C287 &amp; "|" &amp; C395</f>
        <v>FXO676548755.Vega|GIRR|USD|3 year</v>
      </c>
    </row>
    <row r="433" spans="3:7" hidden="1" outlineLevel="1" x14ac:dyDescent="0.25">
      <c r="C433" s="21" t="s">
        <v>42</v>
      </c>
      <c r="D433" s="19">
        <f>SUMIFS(Sensitivities!$E$8:$E$1023,Sensitivities!$D$8:$D$1023,Vega_GIRR!$D$20,Sensitivities!$C$8:$C$1023,Vega_GIRR!G433)</f>
        <v>0</v>
      </c>
      <c r="E433" s="19"/>
      <c r="F433" s="19"/>
      <c r="G433" s="19" t="str">
        <f>C433 &amp; ".Vega|GIRR|" &amp; C287 &amp; "|" &amp; C395</f>
        <v>FXO403688438.Vega|GIRR|USD|3 year</v>
      </c>
    </row>
    <row r="434" spans="3:7" hidden="1" outlineLevel="1" x14ac:dyDescent="0.25">
      <c r="C434" s="21" t="s">
        <v>43</v>
      </c>
      <c r="D434" s="19">
        <f>SUMIFS(Sensitivities!$E$8:$E$1023,Sensitivities!$D$8:$D$1023,Vega_GIRR!$D$20,Sensitivities!$C$8:$C$1023,Vega_GIRR!G434)</f>
        <v>0</v>
      </c>
      <c r="E434" s="19"/>
      <c r="F434" s="19"/>
      <c r="G434" s="19" t="str">
        <f>C434 &amp; ".Vega|GIRR|" &amp; C287 &amp; "|" &amp; C395</f>
        <v>FXO302436425.Vega|GIRR|USD|3 year</v>
      </c>
    </row>
    <row r="435" spans="3:7" hidden="1" outlineLevel="1" x14ac:dyDescent="0.25">
      <c r="C435" s="21" t="s">
        <v>44</v>
      </c>
      <c r="D435" s="19">
        <f>SUMIFS(Sensitivities!$E$8:$E$1023,Sensitivities!$D$8:$D$1023,Vega_GIRR!$D$20,Sensitivities!$C$8:$C$1023,Vega_GIRR!G435)</f>
        <v>0</v>
      </c>
      <c r="E435" s="19"/>
      <c r="F435" s="19"/>
      <c r="G435" s="19" t="str">
        <f>C435 &amp; ".Vega|GIRR|" &amp; C287 &amp; "|" &amp; C395</f>
        <v>FXO920656386.Vega|GIRR|USD|3 year</v>
      </c>
    </row>
    <row r="436" spans="3:7" hidden="1" outlineLevel="1" x14ac:dyDescent="0.25">
      <c r="C436" s="21" t="s">
        <v>45</v>
      </c>
      <c r="D436" s="19">
        <f>SUMIFS(Sensitivities!$E$8:$E$1023,Sensitivities!$D$8:$D$1023,Vega_GIRR!$D$20,Sensitivities!$C$8:$C$1023,Vega_GIRR!G436)</f>
        <v>0</v>
      </c>
      <c r="E436" s="19"/>
      <c r="F436" s="19"/>
      <c r="G436" s="19" t="str">
        <f>C436 &amp; ".Vega|GIRR|" &amp; C287 &amp; "|" &amp; C395</f>
        <v>FXO931276392.Vega|GIRR|USD|3 year</v>
      </c>
    </row>
    <row r="437" spans="3:7" hidden="1" outlineLevel="1" x14ac:dyDescent="0.25">
      <c r="C437" s="21" t="s">
        <v>46</v>
      </c>
      <c r="D437" s="19">
        <f>SUMIFS(Sensitivities!$E$8:$E$1023,Sensitivities!$D$8:$D$1023,Vega_GIRR!$D$20,Sensitivities!$C$8:$C$1023,Vega_GIRR!G437)</f>
        <v>0</v>
      </c>
      <c r="E437" s="19"/>
      <c r="F437" s="19"/>
      <c r="G437" s="19" t="str">
        <f>C437 &amp; ".Vega|GIRR|" &amp; C287 &amp; "|" &amp; C395</f>
        <v>PRDC295207601.Vega|GIRR|USD|3 year</v>
      </c>
    </row>
    <row r="438" spans="3:7" hidden="1" outlineLevel="1" x14ac:dyDescent="0.25">
      <c r="C438" s="21" t="s">
        <v>48</v>
      </c>
      <c r="D438" s="19">
        <f>SUMIFS(Sensitivities!$E$8:$E$1023,Sensitivities!$D$8:$D$1023,Vega_GIRR!$D$20,Sensitivities!$C$8:$C$1023,Vega_GIRR!G438)</f>
        <v>0</v>
      </c>
      <c r="E438" s="19"/>
      <c r="F438" s="19"/>
      <c r="G438" s="19" t="str">
        <f>C438 &amp; ".Vega|GIRR|" &amp; C287 &amp; "|" &amp; C395</f>
        <v>PRDC172891670.Vega|GIRR|USD|3 year</v>
      </c>
    </row>
    <row r="439" spans="3:7" hidden="1" outlineLevel="1" x14ac:dyDescent="0.25">
      <c r="C439" s="21" t="s">
        <v>49</v>
      </c>
      <c r="D439" s="19">
        <f>SUMIFS(Sensitivities!$E$8:$E$1023,Sensitivities!$D$8:$D$1023,Vega_GIRR!$D$20,Sensitivities!$C$8:$C$1023,Vega_GIRR!G439)</f>
        <v>0</v>
      </c>
      <c r="E439" s="19"/>
      <c r="F439" s="19"/>
      <c r="G439" s="19" t="str">
        <f>C439 &amp; ".Vega|GIRR|" &amp; C287 &amp; "|" &amp; C395</f>
        <v>PRDC666969162.Vega|GIRR|USD|3 year</v>
      </c>
    </row>
    <row r="440" spans="3:7" hidden="1" outlineLevel="1" x14ac:dyDescent="0.25">
      <c r="C440" s="21" t="s">
        <v>50</v>
      </c>
      <c r="D440" s="19">
        <f>SUMIFS(Sensitivities!$E$8:$E$1023,Sensitivities!$D$8:$D$1023,Vega_GIRR!$D$20,Sensitivities!$C$8:$C$1023,Vega_GIRR!G440)</f>
        <v>0</v>
      </c>
      <c r="E440" s="19"/>
      <c r="F440" s="19"/>
      <c r="G440" s="19" t="str">
        <f>C440 &amp; ".Vega|GIRR|" &amp; C287 &amp; "|" &amp; C395</f>
        <v>PRDC591610726.Vega|GIRR|USD|3 year</v>
      </c>
    </row>
    <row r="441" spans="3:7" hidden="1" outlineLevel="1" x14ac:dyDescent="0.25">
      <c r="C441" s="21" t="s">
        <v>51</v>
      </c>
      <c r="D441" s="19">
        <f>SUMIFS(Sensitivities!$E$8:$E$1023,Sensitivities!$D$8:$D$1023,Vega_GIRR!$D$20,Sensitivities!$C$8:$C$1023,Vega_GIRR!G441)</f>
        <v>0</v>
      </c>
      <c r="E441" s="19"/>
      <c r="F441" s="19"/>
      <c r="G441" s="19" t="str">
        <f>C441 &amp; ".Vega|GIRR|" &amp; C287 &amp; "|" &amp; C395</f>
        <v>PRDC213021841.Vega|GIRR|USD|3 year</v>
      </c>
    </row>
    <row r="442" spans="3:7" hidden="1" outlineLevel="1" x14ac:dyDescent="0.25">
      <c r="C442" s="21" t="s">
        <v>52</v>
      </c>
      <c r="D442" s="19">
        <f>SUMIFS(Sensitivities!$E$8:$E$1023,Sensitivities!$D$8:$D$1023,Vega_GIRR!$D$20,Sensitivities!$C$8:$C$1023,Vega_GIRR!G442)</f>
        <v>0</v>
      </c>
      <c r="E442" s="19"/>
      <c r="F442" s="19"/>
      <c r="G442" s="19" t="str">
        <f>C442 &amp; ".Vega|GIRR|" &amp; C287 &amp; "|" &amp; C395</f>
        <v>RA211261264.Vega|GIRR|USD|3 year</v>
      </c>
    </row>
    <row r="443" spans="3:7" hidden="1" outlineLevel="1" x14ac:dyDescent="0.25">
      <c r="C443" s="21" t="s">
        <v>54</v>
      </c>
      <c r="D443" s="19">
        <f>SUMIFS(Sensitivities!$E$8:$E$1023,Sensitivities!$D$8:$D$1023,Vega_GIRR!$D$20,Sensitivities!$C$8:$C$1023,Vega_GIRR!G443)</f>
        <v>0</v>
      </c>
      <c r="E443" s="19"/>
      <c r="F443" s="19"/>
      <c r="G443" s="19" t="str">
        <f>C443 &amp; ".Vega|GIRR|" &amp; C287 &amp; "|" &amp; C395</f>
        <v>RA511169792.Vega|GIRR|USD|3 year</v>
      </c>
    </row>
    <row r="444" spans="3:7" hidden="1" outlineLevel="1" x14ac:dyDescent="0.25">
      <c r="C444" s="21" t="s">
        <v>1143</v>
      </c>
      <c r="D444" s="19">
        <f>SUMIFS(Sensitivities!$E$8:$E$1023,Sensitivities!$D$8:$D$1023,Vega_GIRR!$D$20,Sensitivities!$C$8:$C$1023,Vega_GIRR!G444)</f>
        <v>0</v>
      </c>
      <c r="E444" s="19"/>
      <c r="F444" s="19"/>
      <c r="G444" s="19" t="str">
        <f>C444 &amp; ".Vega|GIRR|" &amp; C287 &amp; "|" &amp; C395</f>
        <v>RA844378540.Vega|GIRR|USD|3 year</v>
      </c>
    </row>
    <row r="445" spans="3:7" hidden="1" outlineLevel="1" x14ac:dyDescent="0.25">
      <c r="C445" s="21" t="s">
        <v>55</v>
      </c>
      <c r="D445" s="19">
        <f>SUMIFS(Sensitivities!$E$8:$E$1023,Sensitivities!$D$8:$D$1023,Vega_GIRR!$D$20,Sensitivities!$C$8:$C$1023,Vega_GIRR!G445)</f>
        <v>0</v>
      </c>
      <c r="E445" s="19"/>
      <c r="F445" s="19"/>
      <c r="G445" s="19" t="str">
        <f>C445 &amp; ".Vega|GIRR|" &amp; C287 &amp; "|" &amp; C395</f>
        <v>RA488554347.Vega|GIRR|USD|3 year</v>
      </c>
    </row>
    <row r="446" spans="3:7" hidden="1" outlineLevel="1" x14ac:dyDescent="0.25">
      <c r="C446" s="21" t="s">
        <v>56</v>
      </c>
      <c r="D446" s="19">
        <f>SUMIFS(Sensitivities!$E$8:$E$1023,Sensitivities!$D$8:$D$1023,Vega_GIRR!$D$20,Sensitivities!$C$8:$C$1023,Vega_GIRR!G446)</f>
        <v>0</v>
      </c>
      <c r="E446" s="19"/>
      <c r="F446" s="19"/>
      <c r="G446" s="19" t="str">
        <f>C446 &amp; ".Vega|GIRR|" &amp; C287 &amp; "|" &amp; C395</f>
        <v>RA899728209.Vega|GIRR|USD|3 year</v>
      </c>
    </row>
    <row r="447" spans="3:7" hidden="1" outlineLevel="1" x14ac:dyDescent="0.25"/>
    <row r="448" spans="3:7" collapsed="1" x14ac:dyDescent="0.25">
      <c r="C448" s="106" t="s">
        <v>64</v>
      </c>
      <c r="D448" s="102">
        <f>SUM(D450:D499)</f>
        <v>254.74974650485407</v>
      </c>
      <c r="E448" s="103">
        <f>$D$15</f>
        <v>1</v>
      </c>
      <c r="F448" s="105">
        <f>D448*E448</f>
        <v>254.74974650485407</v>
      </c>
    </row>
    <row r="449" spans="3:7" hidden="1" outlineLevel="1" x14ac:dyDescent="0.25">
      <c r="C449" s="40" t="s">
        <v>1138</v>
      </c>
      <c r="D449" s="101" t="s">
        <v>116</v>
      </c>
      <c r="E449" s="101" t="s">
        <v>66</v>
      </c>
      <c r="F449" s="101" t="s">
        <v>68</v>
      </c>
      <c r="G449" s="39" t="s">
        <v>57</v>
      </c>
    </row>
    <row r="450" spans="3:7" hidden="1" outlineLevel="1" x14ac:dyDescent="0.25">
      <c r="C450" s="42" t="s">
        <v>3</v>
      </c>
      <c r="D450" s="38">
        <f>SUMIFS(Sensitivities!$E$8:$E$1023,Sensitivities!$D$8:$D$1023,Vega_GIRR!$D$20,Sensitivities!$C$8:$C$1023,Vega_GIRR!G450)</f>
        <v>0</v>
      </c>
      <c r="E450" s="38"/>
      <c r="F450" s="38"/>
      <c r="G450" s="38" t="str">
        <f>C450 &amp; ".Vega|GIRR|" &amp; C287 &amp; "|" &amp; C448</f>
        <v>FRA791220419.Vega|GIRR|USD|5 year</v>
      </c>
    </row>
    <row r="451" spans="3:7" hidden="1" outlineLevel="1" x14ac:dyDescent="0.25">
      <c r="C451" s="21" t="s">
        <v>5</v>
      </c>
      <c r="D451" s="19">
        <f>SUMIFS(Sensitivities!$E$8:$E$1023,Sensitivities!$D$8:$D$1023,Vega_GIRR!$D$20,Sensitivities!$C$8:$C$1023,Vega_GIRR!G451)</f>
        <v>0</v>
      </c>
      <c r="E451" s="19"/>
      <c r="F451" s="19"/>
      <c r="G451" s="19" t="str">
        <f>C451 &amp; ".Vega|GIRR|" &amp; C287 &amp; "|" &amp; C448</f>
        <v>FRA983936126.Vega|GIRR|USD|5 year</v>
      </c>
    </row>
    <row r="452" spans="3:7" hidden="1" outlineLevel="1" x14ac:dyDescent="0.25">
      <c r="C452" s="21" t="s">
        <v>6</v>
      </c>
      <c r="D452" s="19">
        <f>SUMIFS(Sensitivities!$E$8:$E$1023,Sensitivities!$D$8:$D$1023,Vega_GIRR!$D$20,Sensitivities!$C$8:$C$1023,Vega_GIRR!G452)</f>
        <v>0</v>
      </c>
      <c r="E452" s="19"/>
      <c r="F452" s="19"/>
      <c r="G452" s="19" t="str">
        <f>C452 &amp; ".Vega|GIRR|" &amp; C287 &amp; "|" &amp; C448</f>
        <v>FRA592133890.Vega|GIRR|USD|5 year</v>
      </c>
    </row>
    <row r="453" spans="3:7" hidden="1" outlineLevel="1" x14ac:dyDescent="0.25">
      <c r="C453" s="21" t="s">
        <v>7</v>
      </c>
      <c r="D453" s="19">
        <f>SUMIFS(Sensitivities!$E$8:$E$1023,Sensitivities!$D$8:$D$1023,Vega_GIRR!$D$20,Sensitivities!$C$8:$C$1023,Vega_GIRR!G453)</f>
        <v>0</v>
      </c>
      <c r="E453" s="19"/>
      <c r="F453" s="19"/>
      <c r="G453" s="19" t="str">
        <f>C453 &amp; ".Vega|GIRR|" &amp; C287 &amp; "|" &amp; C448</f>
        <v>FRA554616290.Vega|GIRR|USD|5 year</v>
      </c>
    </row>
    <row r="454" spans="3:7" hidden="1" outlineLevel="1" x14ac:dyDescent="0.25">
      <c r="C454" s="21" t="s">
        <v>8</v>
      </c>
      <c r="D454" s="19">
        <f>SUMIFS(Sensitivities!$E$8:$E$1023,Sensitivities!$D$8:$D$1023,Vega_GIRR!$D$20,Sensitivities!$C$8:$C$1023,Vega_GIRR!G454)</f>
        <v>0</v>
      </c>
      <c r="E454" s="19"/>
      <c r="F454" s="19"/>
      <c r="G454" s="19" t="str">
        <f>C454 &amp; ".Vega|GIRR|" &amp; C287 &amp; "|" &amp; C448</f>
        <v>FRA822851518.Vega|GIRR|USD|5 year</v>
      </c>
    </row>
    <row r="455" spans="3:7" hidden="1" outlineLevel="1" x14ac:dyDescent="0.25">
      <c r="C455" s="21" t="s">
        <v>1140</v>
      </c>
      <c r="D455" s="19">
        <f>SUMIFS(Sensitivities!$E$8:$E$1023,Sensitivities!$D$8:$D$1023,Vega_GIRR!$D$20,Sensitivities!$C$8:$C$1023,Vega_GIRR!G455)</f>
        <v>0</v>
      </c>
      <c r="E455" s="19"/>
      <c r="F455" s="19"/>
      <c r="G455" s="19" t="str">
        <f>C455 &amp; ".Vega|GIRR|" &amp; C287 &amp; "|" &amp; C448</f>
        <v>FRA101797833.Vega|GIRR|USD|5 year</v>
      </c>
    </row>
    <row r="456" spans="3:7" hidden="1" outlineLevel="1" x14ac:dyDescent="0.25">
      <c r="C456" s="21" t="s">
        <v>9</v>
      </c>
      <c r="D456" s="19">
        <f>SUMIFS(Sensitivities!$E$8:$E$1023,Sensitivities!$D$8:$D$1023,Vega_GIRR!$D$20,Sensitivities!$C$8:$C$1023,Vega_GIRR!G456)</f>
        <v>0</v>
      </c>
      <c r="E456" s="19"/>
      <c r="F456" s="19"/>
      <c r="G456" s="19" t="str">
        <f>C456 &amp; ".Vega|GIRR|" &amp; C287 &amp; "|" &amp; C448</f>
        <v>IRS190841856.Vega|GIRR|USD|5 year</v>
      </c>
    </row>
    <row r="457" spans="3:7" hidden="1" outlineLevel="1" x14ac:dyDescent="0.25">
      <c r="C457" s="21" t="s">
        <v>11</v>
      </c>
      <c r="D457" s="19">
        <f>SUMIFS(Sensitivities!$E$8:$E$1023,Sensitivities!$D$8:$D$1023,Vega_GIRR!$D$20,Sensitivities!$C$8:$C$1023,Vega_GIRR!G457)</f>
        <v>0</v>
      </c>
      <c r="E457" s="19"/>
      <c r="F457" s="19"/>
      <c r="G457" s="19" t="str">
        <f>C457 &amp; ".Vega|GIRR|" &amp; C287 &amp; "|" &amp; C448</f>
        <v>IRS399330126.Vega|GIRR|USD|5 year</v>
      </c>
    </row>
    <row r="458" spans="3:7" hidden="1" outlineLevel="1" x14ac:dyDescent="0.25">
      <c r="C458" s="21" t="s">
        <v>12</v>
      </c>
      <c r="D458" s="19">
        <f>SUMIFS(Sensitivities!$E$8:$E$1023,Sensitivities!$D$8:$D$1023,Vega_GIRR!$D$20,Sensitivities!$C$8:$C$1023,Vega_GIRR!G458)</f>
        <v>0</v>
      </c>
      <c r="E458" s="19"/>
      <c r="F458" s="19"/>
      <c r="G458" s="19" t="str">
        <f>C458 &amp; ".Vega|GIRR|" &amp; C287 &amp; "|" &amp; C448</f>
        <v>IRS233250637.Vega|GIRR|USD|5 year</v>
      </c>
    </row>
    <row r="459" spans="3:7" hidden="1" outlineLevel="1" x14ac:dyDescent="0.25">
      <c r="C459" s="21" t="s">
        <v>13</v>
      </c>
      <c r="D459" s="19">
        <f>SUMIFS(Sensitivities!$E$8:$E$1023,Sensitivities!$D$8:$D$1023,Vega_GIRR!$D$20,Sensitivities!$C$8:$C$1023,Vega_GIRR!G459)</f>
        <v>0</v>
      </c>
      <c r="E459" s="19"/>
      <c r="F459" s="19"/>
      <c r="G459" s="19" t="str">
        <f>C459 &amp; ".Vega|GIRR|" &amp; C287 &amp; "|" &amp; C448</f>
        <v>CS768096133.Vega|GIRR|USD|5 year</v>
      </c>
    </row>
    <row r="460" spans="3:7" hidden="1" outlineLevel="1" x14ac:dyDescent="0.25">
      <c r="C460" s="21" t="s">
        <v>15</v>
      </c>
      <c r="D460" s="19">
        <f>SUMIFS(Sensitivities!$E$8:$E$1023,Sensitivities!$D$8:$D$1023,Vega_GIRR!$D$20,Sensitivities!$C$8:$C$1023,Vega_GIRR!G460)</f>
        <v>0</v>
      </c>
      <c r="E460" s="19"/>
      <c r="F460" s="19"/>
      <c r="G460" s="19" t="str">
        <f>C460 &amp; ".Vega|GIRR|" &amp; C287 &amp; "|" &amp; C448</f>
        <v>CS561670611.Vega|GIRR|USD|5 year</v>
      </c>
    </row>
    <row r="461" spans="3:7" hidden="1" outlineLevel="1" x14ac:dyDescent="0.25">
      <c r="C461" s="21" t="s">
        <v>16</v>
      </c>
      <c r="D461" s="19">
        <f>SUMIFS(Sensitivities!$E$8:$E$1023,Sensitivities!$D$8:$D$1023,Vega_GIRR!$D$20,Sensitivities!$C$8:$C$1023,Vega_GIRR!G461)</f>
        <v>0</v>
      </c>
      <c r="E461" s="19"/>
      <c r="F461" s="19"/>
      <c r="G461" s="19" t="str">
        <f>C461 &amp; ".Vega|GIRR|" &amp; C287 &amp; "|" &amp; C448</f>
        <v>CS931854092.Vega|GIRR|USD|5 year</v>
      </c>
    </row>
    <row r="462" spans="3:7" hidden="1" outlineLevel="1" x14ac:dyDescent="0.25">
      <c r="C462" s="21" t="s">
        <v>17</v>
      </c>
      <c r="D462" s="19">
        <f>SUMIFS(Sensitivities!$E$8:$E$1023,Sensitivities!$D$8:$D$1023,Vega_GIRR!$D$20,Sensitivities!$C$8:$C$1023,Vega_GIRR!G462)</f>
        <v>0</v>
      </c>
      <c r="E462" s="19"/>
      <c r="F462" s="19"/>
      <c r="G462" s="19" t="str">
        <f>C462 &amp; ".Vega|GIRR|" &amp; C287 &amp; "|" &amp; C448</f>
        <v>IRS307262619.Vega|GIRR|USD|5 year</v>
      </c>
    </row>
    <row r="463" spans="3:7" hidden="1" outlineLevel="1" x14ac:dyDescent="0.25">
      <c r="C463" s="21" t="s">
        <v>18</v>
      </c>
      <c r="D463" s="19">
        <f>SUMIFS(Sensitivities!$E$8:$E$1023,Sensitivities!$D$8:$D$1023,Vega_GIRR!$D$20,Sensitivities!$C$8:$C$1023,Vega_GIRR!G463)</f>
        <v>0</v>
      </c>
      <c r="E463" s="19"/>
      <c r="F463" s="19"/>
      <c r="G463" s="19" t="str">
        <f>C463 &amp; ".Vega|GIRR|" &amp; C287 &amp; "|" &amp; C448</f>
        <v>IRS686490893.Vega|GIRR|USD|5 year</v>
      </c>
    </row>
    <row r="464" spans="3:7" hidden="1" outlineLevel="1" x14ac:dyDescent="0.25">
      <c r="C464" s="21" t="s">
        <v>19</v>
      </c>
      <c r="D464" s="19">
        <f>SUMIFS(Sensitivities!$E$8:$E$1023,Sensitivities!$D$8:$D$1023,Vega_GIRR!$D$20,Sensitivities!$C$8:$C$1023,Vega_GIRR!G464)</f>
        <v>0</v>
      </c>
      <c r="E464" s="19"/>
      <c r="F464" s="19"/>
      <c r="G464" s="19" t="str">
        <f>C464 &amp; ".Vega|GIRR|" &amp; C287 &amp; "|" &amp; C448</f>
        <v>IRS682313805.Vega|GIRR|USD|5 year</v>
      </c>
    </row>
    <row r="465" spans="3:7" hidden="1" outlineLevel="1" x14ac:dyDescent="0.25">
      <c r="C465" s="21" t="s">
        <v>20</v>
      </c>
      <c r="D465" s="19">
        <f>SUMIFS(Sensitivities!$E$8:$E$1023,Sensitivities!$D$8:$D$1023,Vega_GIRR!$D$20,Sensitivities!$C$8:$C$1023,Vega_GIRR!G465)</f>
        <v>0</v>
      </c>
      <c r="E465" s="19"/>
      <c r="F465" s="19"/>
      <c r="G465" s="19" t="str">
        <f>C465 &amp; ".Vega|GIRR|" &amp; C287 &amp; "|" &amp; C448</f>
        <v>IRS545554400.Vega|GIRR|USD|5 year</v>
      </c>
    </row>
    <row r="466" spans="3:7" hidden="1" outlineLevel="1" x14ac:dyDescent="0.25">
      <c r="C466" s="21" t="s">
        <v>21</v>
      </c>
      <c r="D466" s="19">
        <f>SUMIFS(Sensitivities!$E$8:$E$1023,Sensitivities!$D$8:$D$1023,Vega_GIRR!$D$20,Sensitivities!$C$8:$C$1023,Vega_GIRR!G466)</f>
        <v>0</v>
      </c>
      <c r="E466" s="19"/>
      <c r="F466" s="19"/>
      <c r="G466" s="19" t="str">
        <f>C466 &amp; ".Vega|GIRR|" &amp; C287 &amp; "|" &amp; C448</f>
        <v>CS821810096.Vega|GIRR|USD|5 year</v>
      </c>
    </row>
    <row r="467" spans="3:7" hidden="1" outlineLevel="1" x14ac:dyDescent="0.25">
      <c r="C467" s="21" t="s">
        <v>22</v>
      </c>
      <c r="D467" s="19">
        <f>SUMIFS(Sensitivities!$E$8:$E$1023,Sensitivities!$D$8:$D$1023,Vega_GIRR!$D$20,Sensitivities!$C$8:$C$1023,Vega_GIRR!G467)</f>
        <v>0.26500456385747401</v>
      </c>
      <c r="E467" s="19"/>
      <c r="F467" s="19"/>
      <c r="G467" s="19" t="str">
        <f>C467 &amp; ".Vega|GIRR|" &amp; C287 &amp; "|" &amp; C448</f>
        <v>CF832287444.Vega|GIRR|USD|5 year</v>
      </c>
    </row>
    <row r="468" spans="3:7" hidden="1" outlineLevel="1" x14ac:dyDescent="0.25">
      <c r="C468" s="21" t="s">
        <v>1141</v>
      </c>
      <c r="D468" s="19">
        <f>SUMIFS(Sensitivities!$E$8:$E$1023,Sensitivities!$D$8:$D$1023,Vega_GIRR!$D$20,Sensitivities!$C$8:$C$1023,Vega_GIRR!G468)</f>
        <v>135.716035225778</v>
      </c>
      <c r="E468" s="19"/>
      <c r="F468" s="19"/>
      <c r="G468" s="19" t="str">
        <f>C468 &amp; ".Vega|GIRR|" &amp; C287 &amp; "|" &amp; C448</f>
        <v>CF505971413.Vega|GIRR|USD|5 year</v>
      </c>
    </row>
    <row r="469" spans="3:7" hidden="1" outlineLevel="1" x14ac:dyDescent="0.25">
      <c r="C469" s="21" t="s">
        <v>24</v>
      </c>
      <c r="D469" s="19">
        <f>SUMIFS(Sensitivities!$E$8:$E$1023,Sensitivities!$D$8:$D$1023,Vega_GIRR!$D$20,Sensitivities!$C$8:$C$1023,Vega_GIRR!G469)</f>
        <v>0</v>
      </c>
      <c r="E469" s="19"/>
      <c r="F469" s="19"/>
      <c r="G469" s="19" t="str">
        <f>C469 &amp; ".Vega|GIRR|" &amp; C287 &amp; "|" &amp; C448</f>
        <v>CF670766805.Vega|GIRR|USD|5 year</v>
      </c>
    </row>
    <row r="470" spans="3:7" hidden="1" outlineLevel="1" x14ac:dyDescent="0.25">
      <c r="C470" s="21" t="s">
        <v>25</v>
      </c>
      <c r="D470" s="19">
        <f>SUMIFS(Sensitivities!$E$8:$E$1023,Sensitivities!$D$8:$D$1023,Vega_GIRR!$D$20,Sensitivities!$C$8:$C$1023,Vega_GIRR!G470)</f>
        <v>0</v>
      </c>
      <c r="E470" s="19"/>
      <c r="F470" s="19"/>
      <c r="G470" s="19" t="str">
        <f>C470 &amp; ".Vega|GIRR|" &amp; C287 &amp; "|" &amp; C448</f>
        <v>CF558972956.Vega|GIRR|USD|5 year</v>
      </c>
    </row>
    <row r="471" spans="3:7" hidden="1" outlineLevel="1" x14ac:dyDescent="0.25">
      <c r="C471" s="21" t="s">
        <v>26</v>
      </c>
      <c r="D471" s="19">
        <f>SUMIFS(Sensitivities!$E$8:$E$1023,Sensitivities!$D$8:$D$1023,Vega_GIRR!$D$20,Sensitivities!$C$8:$C$1023,Vega_GIRR!G471)</f>
        <v>105.906506988413</v>
      </c>
      <c r="E471" s="19"/>
      <c r="F471" s="19"/>
      <c r="G471" s="19" t="str">
        <f>C471 &amp; ".Vega|GIRR|" &amp; C287 &amp; "|" &amp; C448</f>
        <v>CF994071627.Vega|GIRR|USD|5 year</v>
      </c>
    </row>
    <row r="472" spans="3:7" hidden="1" outlineLevel="1" x14ac:dyDescent="0.25">
      <c r="C472" s="21" t="s">
        <v>27</v>
      </c>
      <c r="D472" s="19">
        <f>SUMIFS(Sensitivities!$E$8:$E$1023,Sensitivities!$D$8:$D$1023,Vega_GIRR!$D$20,Sensitivities!$C$8:$C$1023,Vega_GIRR!G472)</f>
        <v>0</v>
      </c>
      <c r="E472" s="19"/>
      <c r="F472" s="19"/>
      <c r="G472" s="19" t="str">
        <f>C472 &amp; ".Vega|GIRR|" &amp; C287 &amp; "|" &amp; C448</f>
        <v>CF546911893.Vega|GIRR|USD|5 year</v>
      </c>
    </row>
    <row r="473" spans="3:7" hidden="1" outlineLevel="1" x14ac:dyDescent="0.25">
      <c r="C473" s="21" t="s">
        <v>28</v>
      </c>
      <c r="D473" s="19">
        <f>SUMIFS(Sensitivities!$E$8:$E$1023,Sensitivities!$D$8:$D$1023,Vega_GIRR!$D$20,Sensitivities!$C$8:$C$1023,Vega_GIRR!G473)</f>
        <v>0</v>
      </c>
      <c r="E473" s="19"/>
      <c r="F473" s="19"/>
      <c r="G473" s="19" t="str">
        <f>C473 &amp; ".Vega|GIRR|" &amp; C287 &amp; "|" &amp; C448</f>
        <v>CF798421943.Vega|GIRR|USD|5 year</v>
      </c>
    </row>
    <row r="474" spans="3:7" hidden="1" outlineLevel="1" x14ac:dyDescent="0.25">
      <c r="C474" s="21" t="s">
        <v>29</v>
      </c>
      <c r="D474" s="19">
        <f>SUMIFS(Sensitivities!$E$8:$E$1023,Sensitivities!$D$8:$D$1023,Vega_GIRR!$D$20,Sensitivities!$C$8:$C$1023,Vega_GIRR!G474)</f>
        <v>12.460817396640801</v>
      </c>
      <c r="E474" s="19"/>
      <c r="F474" s="19"/>
      <c r="G474" s="19" t="str">
        <f>C474 &amp; ".Vega|GIRR|" &amp; C287 &amp; "|" &amp; C448</f>
        <v>SWN651253389.Vega|GIRR|USD|5 year</v>
      </c>
    </row>
    <row r="475" spans="3:7" hidden="1" outlineLevel="1" x14ac:dyDescent="0.25">
      <c r="C475" s="21" t="s">
        <v>31</v>
      </c>
      <c r="D475" s="19">
        <f>SUMIFS(Sensitivities!$E$8:$E$1023,Sensitivities!$D$8:$D$1023,Vega_GIRR!$D$20,Sensitivities!$C$8:$C$1023,Vega_GIRR!G475)</f>
        <v>0</v>
      </c>
      <c r="E475" s="19"/>
      <c r="F475" s="19"/>
      <c r="G475" s="19" t="str">
        <f>C475 &amp; ".Vega|GIRR|" &amp; C287 &amp; "|" &amp; C448</f>
        <v>FXF690057364.Vega|GIRR|USD|5 year</v>
      </c>
    </row>
    <row r="476" spans="3:7" hidden="1" outlineLevel="1" x14ac:dyDescent="0.25">
      <c r="C476" s="21" t="s">
        <v>1142</v>
      </c>
      <c r="D476" s="19">
        <f>SUMIFS(Sensitivities!$E$8:$E$1023,Sensitivities!$D$8:$D$1023,Vega_GIRR!$D$20,Sensitivities!$C$8:$C$1023,Vega_GIRR!G476)</f>
        <v>0</v>
      </c>
      <c r="E476" s="19"/>
      <c r="F476" s="19"/>
      <c r="G476" s="19" t="str">
        <f>C476 &amp; ".Vega|GIRR|" &amp; C287 &amp; "|" &amp; C448</f>
        <v>FXF276314354.Vega|GIRR|USD|5 year</v>
      </c>
    </row>
    <row r="477" spans="3:7" hidden="1" outlineLevel="1" x14ac:dyDescent="0.25">
      <c r="C477" s="21" t="s">
        <v>33</v>
      </c>
      <c r="D477" s="19">
        <f>SUMIFS(Sensitivities!$E$8:$E$1023,Sensitivities!$D$8:$D$1023,Vega_GIRR!$D$20,Sensitivities!$C$8:$C$1023,Vega_GIRR!G477)</f>
        <v>0</v>
      </c>
      <c r="E477" s="19"/>
      <c r="F477" s="19"/>
      <c r="G477" s="19" t="str">
        <f>C477 &amp; ".Vega|GIRR|" &amp; C287 &amp; "|" &amp; C448</f>
        <v>FXF811380623.Vega|GIRR|USD|5 year</v>
      </c>
    </row>
    <row r="478" spans="3:7" hidden="1" outlineLevel="1" x14ac:dyDescent="0.25">
      <c r="C478" s="21" t="s">
        <v>34</v>
      </c>
      <c r="D478" s="19">
        <f>SUMIFS(Sensitivities!$E$8:$E$1023,Sensitivities!$D$8:$D$1023,Vega_GIRR!$D$20,Sensitivities!$C$8:$C$1023,Vega_GIRR!G478)</f>
        <v>0</v>
      </c>
      <c r="E478" s="19"/>
      <c r="F478" s="19"/>
      <c r="G478" s="19" t="str">
        <f>C478 &amp; ".Vega|GIRR|" &amp; C287 &amp; "|" &amp; C448</f>
        <v>FXF313102980.Vega|GIRR|USD|5 year</v>
      </c>
    </row>
    <row r="479" spans="3:7" hidden="1" outlineLevel="1" x14ac:dyDescent="0.25">
      <c r="C479" s="21" t="s">
        <v>35</v>
      </c>
      <c r="D479" s="19">
        <f>SUMIFS(Sensitivities!$E$8:$E$1023,Sensitivities!$D$8:$D$1023,Vega_GIRR!$D$20,Sensitivities!$C$8:$C$1023,Vega_GIRR!G479)</f>
        <v>0</v>
      </c>
      <c r="E479" s="19"/>
      <c r="F479" s="19"/>
      <c r="G479" s="19" t="str">
        <f>C479 &amp; ".Vega|GIRR|" &amp; C287 &amp; "|" &amp; C448</f>
        <v>FXF168255439.Vega|GIRR|USD|5 year</v>
      </c>
    </row>
    <row r="480" spans="3:7" hidden="1" outlineLevel="1" x14ac:dyDescent="0.25">
      <c r="C480" s="21" t="s">
        <v>36</v>
      </c>
      <c r="D480" s="19">
        <f>SUMIFS(Sensitivities!$E$8:$E$1023,Sensitivities!$D$8:$D$1023,Vega_GIRR!$D$20,Sensitivities!$C$8:$C$1023,Vega_GIRR!G480)</f>
        <v>0</v>
      </c>
      <c r="E480" s="19"/>
      <c r="F480" s="19"/>
      <c r="G480" s="19" t="str">
        <f>C480 &amp; ".Vega|GIRR|" &amp; C287 &amp; "|" &amp; C448</f>
        <v>FXF177155290.Vega|GIRR|USD|5 year</v>
      </c>
    </row>
    <row r="481" spans="3:7" hidden="1" outlineLevel="1" x14ac:dyDescent="0.25">
      <c r="C481" s="21" t="s">
        <v>37</v>
      </c>
      <c r="D481" s="19">
        <f>SUMIFS(Sensitivities!$E$8:$E$1023,Sensitivities!$D$8:$D$1023,Vega_GIRR!$D$20,Sensitivities!$C$8:$C$1023,Vega_GIRR!G481)</f>
        <v>0</v>
      </c>
      <c r="E481" s="19"/>
      <c r="F481" s="19"/>
      <c r="G481" s="19" t="str">
        <f>C481 &amp; ".Vega|GIRR|" &amp; C287 &amp; "|" &amp; C448</f>
        <v>FXF598460264.Vega|GIRR|USD|5 year</v>
      </c>
    </row>
    <row r="482" spans="3:7" hidden="1" outlineLevel="1" x14ac:dyDescent="0.25">
      <c r="C482" s="21" t="s">
        <v>38</v>
      </c>
      <c r="D482" s="19">
        <f>SUMIFS(Sensitivities!$E$8:$E$1023,Sensitivities!$D$8:$D$1023,Vega_GIRR!$D$20,Sensitivities!$C$8:$C$1023,Vega_GIRR!G482)</f>
        <v>0</v>
      </c>
      <c r="E482" s="19"/>
      <c r="F482" s="19"/>
      <c r="G482" s="19" t="str">
        <f>C482 &amp; ".Vega|GIRR|" &amp; C287 &amp; "|" &amp; C448</f>
        <v>FXO271821100.Vega|GIRR|USD|5 year</v>
      </c>
    </row>
    <row r="483" spans="3:7" hidden="1" outlineLevel="1" x14ac:dyDescent="0.25">
      <c r="C483" s="21" t="s">
        <v>40</v>
      </c>
      <c r="D483" s="19">
        <f>SUMIFS(Sensitivities!$E$8:$E$1023,Sensitivities!$D$8:$D$1023,Vega_GIRR!$D$20,Sensitivities!$C$8:$C$1023,Vega_GIRR!G483)</f>
        <v>0</v>
      </c>
      <c r="E483" s="19"/>
      <c r="F483" s="19"/>
      <c r="G483" s="19" t="str">
        <f>C483 &amp; ".Vega|GIRR|" &amp; C287 &amp; "|" &amp; C448</f>
        <v>FXO136170122.Vega|GIRR|USD|5 year</v>
      </c>
    </row>
    <row r="484" spans="3:7" hidden="1" outlineLevel="1" x14ac:dyDescent="0.25">
      <c r="C484" s="21" t="s">
        <v>1139</v>
      </c>
      <c r="D484" s="19">
        <f>SUMIFS(Sensitivities!$E$8:$E$1023,Sensitivities!$D$8:$D$1023,Vega_GIRR!$D$20,Sensitivities!$C$8:$C$1023,Vega_GIRR!G484)</f>
        <v>0</v>
      </c>
      <c r="E484" s="19"/>
      <c r="F484" s="19"/>
      <c r="G484" s="19" t="str">
        <f>C484 &amp; ".Vega|GIRR|" &amp; C287 &amp; "|" &amp; C448</f>
        <v>FXO623149061.Vega|GIRR|USD|5 year</v>
      </c>
    </row>
    <row r="485" spans="3:7" hidden="1" outlineLevel="1" x14ac:dyDescent="0.25">
      <c r="C485" s="21" t="s">
        <v>41</v>
      </c>
      <c r="D485" s="19">
        <f>SUMIFS(Sensitivities!$E$8:$E$1023,Sensitivities!$D$8:$D$1023,Vega_GIRR!$D$20,Sensitivities!$C$8:$C$1023,Vega_GIRR!G485)</f>
        <v>0</v>
      </c>
      <c r="E485" s="19"/>
      <c r="F485" s="19"/>
      <c r="G485" s="19" t="str">
        <f>C485 &amp; ".Vega|GIRR|" &amp; C287 &amp; "|" &amp; C448</f>
        <v>FXO676548755.Vega|GIRR|USD|5 year</v>
      </c>
    </row>
    <row r="486" spans="3:7" hidden="1" outlineLevel="1" x14ac:dyDescent="0.25">
      <c r="C486" s="21" t="s">
        <v>42</v>
      </c>
      <c r="D486" s="19">
        <f>SUMIFS(Sensitivities!$E$8:$E$1023,Sensitivities!$D$8:$D$1023,Vega_GIRR!$D$20,Sensitivities!$C$8:$C$1023,Vega_GIRR!G486)</f>
        <v>0</v>
      </c>
      <c r="E486" s="19"/>
      <c r="F486" s="19"/>
      <c r="G486" s="19" t="str">
        <f>C486 &amp; ".Vega|GIRR|" &amp; C287 &amp; "|" &amp; C448</f>
        <v>FXO403688438.Vega|GIRR|USD|5 year</v>
      </c>
    </row>
    <row r="487" spans="3:7" hidden="1" outlineLevel="1" x14ac:dyDescent="0.25">
      <c r="C487" s="21" t="s">
        <v>43</v>
      </c>
      <c r="D487" s="19">
        <f>SUMIFS(Sensitivities!$E$8:$E$1023,Sensitivities!$D$8:$D$1023,Vega_GIRR!$D$20,Sensitivities!$C$8:$C$1023,Vega_GIRR!G487)</f>
        <v>0.40138233016477898</v>
      </c>
      <c r="E487" s="19"/>
      <c r="F487" s="19"/>
      <c r="G487" s="19" t="str">
        <f>C487 &amp; ".Vega|GIRR|" &amp; C287 &amp; "|" &amp; C448</f>
        <v>FXO302436425.Vega|GIRR|USD|5 year</v>
      </c>
    </row>
    <row r="488" spans="3:7" hidden="1" outlineLevel="1" x14ac:dyDescent="0.25">
      <c r="C488" s="21" t="s">
        <v>44</v>
      </c>
      <c r="D488" s="19">
        <f>SUMIFS(Sensitivities!$E$8:$E$1023,Sensitivities!$D$8:$D$1023,Vega_GIRR!$D$20,Sensitivities!$C$8:$C$1023,Vega_GIRR!G488)</f>
        <v>0</v>
      </c>
      <c r="E488" s="19"/>
      <c r="F488" s="19"/>
      <c r="G488" s="19" t="str">
        <f>C488 &amp; ".Vega|GIRR|" &amp; C287 &amp; "|" &amp; C448</f>
        <v>FXO920656386.Vega|GIRR|USD|5 year</v>
      </c>
    </row>
    <row r="489" spans="3:7" hidden="1" outlineLevel="1" x14ac:dyDescent="0.25">
      <c r="C489" s="21" t="s">
        <v>45</v>
      </c>
      <c r="D489" s="19">
        <f>SUMIFS(Sensitivities!$E$8:$E$1023,Sensitivities!$D$8:$D$1023,Vega_GIRR!$D$20,Sensitivities!$C$8:$C$1023,Vega_GIRR!G489)</f>
        <v>0</v>
      </c>
      <c r="E489" s="19"/>
      <c r="F489" s="19"/>
      <c r="G489" s="19" t="str">
        <f>C489 &amp; ".Vega|GIRR|" &amp; C287 &amp; "|" &amp; C448</f>
        <v>FXO931276392.Vega|GIRR|USD|5 year</v>
      </c>
    </row>
    <row r="490" spans="3:7" hidden="1" outlineLevel="1" x14ac:dyDescent="0.25">
      <c r="C490" s="21" t="s">
        <v>46</v>
      </c>
      <c r="D490" s="19">
        <f>SUMIFS(Sensitivities!$E$8:$E$1023,Sensitivities!$D$8:$D$1023,Vega_GIRR!$D$20,Sensitivities!$C$8:$C$1023,Vega_GIRR!G490)</f>
        <v>0</v>
      </c>
      <c r="E490" s="19"/>
      <c r="F490" s="19"/>
      <c r="G490" s="19" t="str">
        <f>C490 &amp; ".Vega|GIRR|" &amp; C287 &amp; "|" &amp; C448</f>
        <v>PRDC295207601.Vega|GIRR|USD|5 year</v>
      </c>
    </row>
    <row r="491" spans="3:7" hidden="1" outlineLevel="1" x14ac:dyDescent="0.25">
      <c r="C491" s="21" t="s">
        <v>48</v>
      </c>
      <c r="D491" s="19">
        <f>SUMIFS(Sensitivities!$E$8:$E$1023,Sensitivities!$D$8:$D$1023,Vega_GIRR!$D$20,Sensitivities!$C$8:$C$1023,Vega_GIRR!G491)</f>
        <v>0</v>
      </c>
      <c r="E491" s="19"/>
      <c r="F491" s="19"/>
      <c r="G491" s="19" t="str">
        <f>C491 &amp; ".Vega|GIRR|" &amp; C287 &amp; "|" &amp; C448</f>
        <v>PRDC172891670.Vega|GIRR|USD|5 year</v>
      </c>
    </row>
    <row r="492" spans="3:7" hidden="1" outlineLevel="1" x14ac:dyDescent="0.25">
      <c r="C492" s="21" t="s">
        <v>49</v>
      </c>
      <c r="D492" s="19">
        <f>SUMIFS(Sensitivities!$E$8:$E$1023,Sensitivities!$D$8:$D$1023,Vega_GIRR!$D$20,Sensitivities!$C$8:$C$1023,Vega_GIRR!G492)</f>
        <v>0</v>
      </c>
      <c r="E492" s="19"/>
      <c r="F492" s="19"/>
      <c r="G492" s="19" t="str">
        <f>C492 &amp; ".Vega|GIRR|" &amp; C287 &amp; "|" &amp; C448</f>
        <v>PRDC666969162.Vega|GIRR|USD|5 year</v>
      </c>
    </row>
    <row r="493" spans="3:7" hidden="1" outlineLevel="1" x14ac:dyDescent="0.25">
      <c r="C493" s="21" t="s">
        <v>50</v>
      </c>
      <c r="D493" s="19">
        <f>SUMIFS(Sensitivities!$E$8:$E$1023,Sensitivities!$D$8:$D$1023,Vega_GIRR!$D$20,Sensitivities!$C$8:$C$1023,Vega_GIRR!G493)</f>
        <v>0</v>
      </c>
      <c r="E493" s="19"/>
      <c r="F493" s="19"/>
      <c r="G493" s="19" t="str">
        <f>C493 &amp; ".Vega|GIRR|" &amp; C287 &amp; "|" &amp; C448</f>
        <v>PRDC591610726.Vega|GIRR|USD|5 year</v>
      </c>
    </row>
    <row r="494" spans="3:7" hidden="1" outlineLevel="1" x14ac:dyDescent="0.25">
      <c r="C494" s="21" t="s">
        <v>51</v>
      </c>
      <c r="D494" s="19">
        <f>SUMIFS(Sensitivities!$E$8:$E$1023,Sensitivities!$D$8:$D$1023,Vega_GIRR!$D$20,Sensitivities!$C$8:$C$1023,Vega_GIRR!G494)</f>
        <v>0</v>
      </c>
      <c r="E494" s="19"/>
      <c r="F494" s="19"/>
      <c r="G494" s="19" t="str">
        <f>C494 &amp; ".Vega|GIRR|" &amp; C287 &amp; "|" &amp; C448</f>
        <v>PRDC213021841.Vega|GIRR|USD|5 year</v>
      </c>
    </row>
    <row r="495" spans="3:7" hidden="1" outlineLevel="1" x14ac:dyDescent="0.25">
      <c r="C495" s="21" t="s">
        <v>52</v>
      </c>
      <c r="D495" s="19">
        <f>SUMIFS(Sensitivities!$E$8:$E$1023,Sensitivities!$D$8:$D$1023,Vega_GIRR!$D$20,Sensitivities!$C$8:$C$1023,Vega_GIRR!G495)</f>
        <v>0</v>
      </c>
      <c r="E495" s="19"/>
      <c r="F495" s="19"/>
      <c r="G495" s="19" t="str">
        <f>C495 &amp; ".Vega|GIRR|" &amp; C287 &amp; "|" &amp; C448</f>
        <v>RA211261264.Vega|GIRR|USD|5 year</v>
      </c>
    </row>
    <row r="496" spans="3:7" hidden="1" outlineLevel="1" x14ac:dyDescent="0.25">
      <c r="C496" s="21" t="s">
        <v>54</v>
      </c>
      <c r="D496" s="19">
        <f>SUMIFS(Sensitivities!$E$8:$E$1023,Sensitivities!$D$8:$D$1023,Vega_GIRR!$D$20,Sensitivities!$C$8:$C$1023,Vega_GIRR!G496)</f>
        <v>0</v>
      </c>
      <c r="E496" s="19"/>
      <c r="F496" s="19"/>
      <c r="G496" s="19" t="str">
        <f>C496 &amp; ".Vega|GIRR|" &amp; C287 &amp; "|" &amp; C448</f>
        <v>RA511169792.Vega|GIRR|USD|5 year</v>
      </c>
    </row>
    <row r="497" spans="3:7" hidden="1" outlineLevel="1" x14ac:dyDescent="0.25">
      <c r="C497" s="21" t="s">
        <v>1143</v>
      </c>
      <c r="D497" s="19">
        <f>SUMIFS(Sensitivities!$E$8:$E$1023,Sensitivities!$D$8:$D$1023,Vega_GIRR!$D$20,Sensitivities!$C$8:$C$1023,Vega_GIRR!G497)</f>
        <v>0</v>
      </c>
      <c r="E497" s="19"/>
      <c r="F497" s="19"/>
      <c r="G497" s="19" t="str">
        <f>C497 &amp; ".Vega|GIRR|" &amp; C287 &amp; "|" &amp; C448</f>
        <v>RA844378540.Vega|GIRR|USD|5 year</v>
      </c>
    </row>
    <row r="498" spans="3:7" hidden="1" outlineLevel="1" x14ac:dyDescent="0.25">
      <c r="C498" s="21" t="s">
        <v>55</v>
      </c>
      <c r="D498" s="19">
        <f>SUMIFS(Sensitivities!$E$8:$E$1023,Sensitivities!$D$8:$D$1023,Vega_GIRR!$D$20,Sensitivities!$C$8:$C$1023,Vega_GIRR!G498)</f>
        <v>0</v>
      </c>
      <c r="E498" s="19"/>
      <c r="F498" s="19"/>
      <c r="G498" s="19" t="str">
        <f>C498 &amp; ".Vega|GIRR|" &amp; C287 &amp; "|" &amp; C448</f>
        <v>RA488554347.Vega|GIRR|USD|5 year</v>
      </c>
    </row>
    <row r="499" spans="3:7" hidden="1" outlineLevel="1" x14ac:dyDescent="0.25">
      <c r="C499" s="21" t="s">
        <v>56</v>
      </c>
      <c r="D499" s="19">
        <f>SUMIFS(Sensitivities!$E$8:$E$1023,Sensitivities!$D$8:$D$1023,Vega_GIRR!$D$20,Sensitivities!$C$8:$C$1023,Vega_GIRR!G499)</f>
        <v>0</v>
      </c>
      <c r="E499" s="19"/>
      <c r="F499" s="19"/>
      <c r="G499" s="19" t="str">
        <f>C499 &amp; ".Vega|GIRR|" &amp; C287 &amp; "|" &amp; C448</f>
        <v>RA899728209.Vega|GIRR|USD|5 year</v>
      </c>
    </row>
    <row r="500" spans="3:7" hidden="1" outlineLevel="1" x14ac:dyDescent="0.25"/>
    <row r="501" spans="3:7" collapsed="1" x14ac:dyDescent="0.25">
      <c r="C501" s="106" t="s">
        <v>65</v>
      </c>
      <c r="D501" s="102">
        <f>SUM(D503:D552)</f>
        <v>0</v>
      </c>
      <c r="E501" s="103">
        <f>$D$15</f>
        <v>1</v>
      </c>
      <c r="F501" s="105">
        <f>D501*E501</f>
        <v>0</v>
      </c>
    </row>
    <row r="502" spans="3:7" hidden="1" outlineLevel="1" x14ac:dyDescent="0.25">
      <c r="C502" s="40" t="s">
        <v>1138</v>
      </c>
      <c r="D502" s="101" t="s">
        <v>116</v>
      </c>
      <c r="E502" s="101" t="s">
        <v>66</v>
      </c>
      <c r="F502" s="101" t="s">
        <v>68</v>
      </c>
      <c r="G502" s="39" t="s">
        <v>57</v>
      </c>
    </row>
    <row r="503" spans="3:7" hidden="1" outlineLevel="1" x14ac:dyDescent="0.25">
      <c r="C503" s="42" t="s">
        <v>3</v>
      </c>
      <c r="D503" s="38">
        <f>SUMIFS(Sensitivities!$E$8:$E$1023,Sensitivities!$D$8:$D$1023,Vega_GIRR!$D$20,Sensitivities!$C$8:$C$1023,Vega_GIRR!G503)</f>
        <v>0</v>
      </c>
      <c r="E503" s="38"/>
      <c r="F503" s="38"/>
      <c r="G503" s="38" t="str">
        <f>C503 &amp; ".Vega|GIRR|" &amp; C287 &amp; "|" &amp; C501</f>
        <v>FRA791220419.Vega|GIRR|USD|10 year</v>
      </c>
    </row>
    <row r="504" spans="3:7" hidden="1" outlineLevel="1" x14ac:dyDescent="0.25">
      <c r="C504" s="21" t="s">
        <v>5</v>
      </c>
      <c r="D504" s="19">
        <f>SUMIFS(Sensitivities!$E$8:$E$1023,Sensitivities!$D$8:$D$1023,Vega_GIRR!$D$20,Sensitivities!$C$8:$C$1023,Vega_GIRR!G504)</f>
        <v>0</v>
      </c>
      <c r="E504" s="19"/>
      <c r="F504" s="19"/>
      <c r="G504" s="19" t="str">
        <f>C504 &amp; ".Vega|GIRR|" &amp; C287 &amp; "|" &amp; C501</f>
        <v>FRA983936126.Vega|GIRR|USD|10 year</v>
      </c>
    </row>
    <row r="505" spans="3:7" hidden="1" outlineLevel="1" x14ac:dyDescent="0.25">
      <c r="C505" s="21" t="s">
        <v>6</v>
      </c>
      <c r="D505" s="19">
        <f>SUMIFS(Sensitivities!$E$8:$E$1023,Sensitivities!$D$8:$D$1023,Vega_GIRR!$D$20,Sensitivities!$C$8:$C$1023,Vega_GIRR!G505)</f>
        <v>0</v>
      </c>
      <c r="E505" s="19"/>
      <c r="F505" s="19"/>
      <c r="G505" s="19" t="str">
        <f>C505 &amp; ".Vega|GIRR|" &amp; C287 &amp; "|" &amp; C501</f>
        <v>FRA592133890.Vega|GIRR|USD|10 year</v>
      </c>
    </row>
    <row r="506" spans="3:7" hidden="1" outlineLevel="1" x14ac:dyDescent="0.25">
      <c r="C506" s="21" t="s">
        <v>7</v>
      </c>
      <c r="D506" s="19">
        <f>SUMIFS(Sensitivities!$E$8:$E$1023,Sensitivities!$D$8:$D$1023,Vega_GIRR!$D$20,Sensitivities!$C$8:$C$1023,Vega_GIRR!G506)</f>
        <v>0</v>
      </c>
      <c r="E506" s="19"/>
      <c r="F506" s="19"/>
      <c r="G506" s="19" t="str">
        <f>C506 &amp; ".Vega|GIRR|" &amp; C287 &amp; "|" &amp; C501</f>
        <v>FRA554616290.Vega|GIRR|USD|10 year</v>
      </c>
    </row>
    <row r="507" spans="3:7" hidden="1" outlineLevel="1" x14ac:dyDescent="0.25">
      <c r="C507" s="21" t="s">
        <v>8</v>
      </c>
      <c r="D507" s="19">
        <f>SUMIFS(Sensitivities!$E$8:$E$1023,Sensitivities!$D$8:$D$1023,Vega_GIRR!$D$20,Sensitivities!$C$8:$C$1023,Vega_GIRR!G507)</f>
        <v>0</v>
      </c>
      <c r="E507" s="19"/>
      <c r="F507" s="19"/>
      <c r="G507" s="19" t="str">
        <f>C507 &amp; ".Vega|GIRR|" &amp; C287 &amp; "|" &amp; C501</f>
        <v>FRA822851518.Vega|GIRR|USD|10 year</v>
      </c>
    </row>
    <row r="508" spans="3:7" hidden="1" outlineLevel="1" x14ac:dyDescent="0.25">
      <c r="C508" s="21" t="s">
        <v>1140</v>
      </c>
      <c r="D508" s="19">
        <f>SUMIFS(Sensitivities!$E$8:$E$1023,Sensitivities!$D$8:$D$1023,Vega_GIRR!$D$20,Sensitivities!$C$8:$C$1023,Vega_GIRR!G508)</f>
        <v>0</v>
      </c>
      <c r="E508" s="19"/>
      <c r="F508" s="19"/>
      <c r="G508" s="19" t="str">
        <f>C508 &amp; ".Vega|GIRR|" &amp; C287 &amp; "|" &amp; C501</f>
        <v>FRA101797833.Vega|GIRR|USD|10 year</v>
      </c>
    </row>
    <row r="509" spans="3:7" hidden="1" outlineLevel="1" x14ac:dyDescent="0.25">
      <c r="C509" s="21" t="s">
        <v>9</v>
      </c>
      <c r="D509" s="19">
        <f>SUMIFS(Sensitivities!$E$8:$E$1023,Sensitivities!$D$8:$D$1023,Vega_GIRR!$D$20,Sensitivities!$C$8:$C$1023,Vega_GIRR!G509)</f>
        <v>0</v>
      </c>
      <c r="E509" s="19"/>
      <c r="F509" s="19"/>
      <c r="G509" s="19" t="str">
        <f>C509 &amp; ".Vega|GIRR|" &amp; C287 &amp; "|" &amp; C501</f>
        <v>IRS190841856.Vega|GIRR|USD|10 year</v>
      </c>
    </row>
    <row r="510" spans="3:7" hidden="1" outlineLevel="1" x14ac:dyDescent="0.25">
      <c r="C510" s="21" t="s">
        <v>11</v>
      </c>
      <c r="D510" s="19">
        <f>SUMIFS(Sensitivities!$E$8:$E$1023,Sensitivities!$D$8:$D$1023,Vega_GIRR!$D$20,Sensitivities!$C$8:$C$1023,Vega_GIRR!G510)</f>
        <v>0</v>
      </c>
      <c r="E510" s="19"/>
      <c r="F510" s="19"/>
      <c r="G510" s="19" t="str">
        <f>C510 &amp; ".Vega|GIRR|" &amp; C287 &amp; "|" &amp; C501</f>
        <v>IRS399330126.Vega|GIRR|USD|10 year</v>
      </c>
    </row>
    <row r="511" spans="3:7" hidden="1" outlineLevel="1" x14ac:dyDescent="0.25">
      <c r="C511" s="21" t="s">
        <v>12</v>
      </c>
      <c r="D511" s="19">
        <f>SUMIFS(Sensitivities!$E$8:$E$1023,Sensitivities!$D$8:$D$1023,Vega_GIRR!$D$20,Sensitivities!$C$8:$C$1023,Vega_GIRR!G511)</f>
        <v>0</v>
      </c>
      <c r="E511" s="19"/>
      <c r="F511" s="19"/>
      <c r="G511" s="19" t="str">
        <f>C511 &amp; ".Vega|GIRR|" &amp; C287 &amp; "|" &amp; C501</f>
        <v>IRS233250637.Vega|GIRR|USD|10 year</v>
      </c>
    </row>
    <row r="512" spans="3:7" hidden="1" outlineLevel="1" x14ac:dyDescent="0.25">
      <c r="C512" s="21" t="s">
        <v>13</v>
      </c>
      <c r="D512" s="19">
        <f>SUMIFS(Sensitivities!$E$8:$E$1023,Sensitivities!$D$8:$D$1023,Vega_GIRR!$D$20,Sensitivities!$C$8:$C$1023,Vega_GIRR!G512)</f>
        <v>0</v>
      </c>
      <c r="E512" s="19"/>
      <c r="F512" s="19"/>
      <c r="G512" s="19" t="str">
        <f>C512 &amp; ".Vega|GIRR|" &amp; C287 &amp; "|" &amp; C501</f>
        <v>CS768096133.Vega|GIRR|USD|10 year</v>
      </c>
    </row>
    <row r="513" spans="3:7" hidden="1" outlineLevel="1" x14ac:dyDescent="0.25">
      <c r="C513" s="21" t="s">
        <v>15</v>
      </c>
      <c r="D513" s="19">
        <f>SUMIFS(Sensitivities!$E$8:$E$1023,Sensitivities!$D$8:$D$1023,Vega_GIRR!$D$20,Sensitivities!$C$8:$C$1023,Vega_GIRR!G513)</f>
        <v>0</v>
      </c>
      <c r="E513" s="19"/>
      <c r="F513" s="19"/>
      <c r="G513" s="19" t="str">
        <f>C513 &amp; ".Vega|GIRR|" &amp; C287 &amp; "|" &amp; C501</f>
        <v>CS561670611.Vega|GIRR|USD|10 year</v>
      </c>
    </row>
    <row r="514" spans="3:7" hidden="1" outlineLevel="1" x14ac:dyDescent="0.25">
      <c r="C514" s="21" t="s">
        <v>16</v>
      </c>
      <c r="D514" s="19">
        <f>SUMIFS(Sensitivities!$E$8:$E$1023,Sensitivities!$D$8:$D$1023,Vega_GIRR!$D$20,Sensitivities!$C$8:$C$1023,Vega_GIRR!G514)</f>
        <v>0</v>
      </c>
      <c r="E514" s="19"/>
      <c r="F514" s="19"/>
      <c r="G514" s="19" t="str">
        <f>C514 &amp; ".Vega|GIRR|" &amp; C287 &amp; "|" &amp; C501</f>
        <v>CS931854092.Vega|GIRR|USD|10 year</v>
      </c>
    </row>
    <row r="515" spans="3:7" hidden="1" outlineLevel="1" x14ac:dyDescent="0.25">
      <c r="C515" s="21" t="s">
        <v>17</v>
      </c>
      <c r="D515" s="19">
        <f>SUMIFS(Sensitivities!$E$8:$E$1023,Sensitivities!$D$8:$D$1023,Vega_GIRR!$D$20,Sensitivities!$C$8:$C$1023,Vega_GIRR!G515)</f>
        <v>0</v>
      </c>
      <c r="E515" s="19"/>
      <c r="F515" s="19"/>
      <c r="G515" s="19" t="str">
        <f>C515 &amp; ".Vega|GIRR|" &amp; C287 &amp; "|" &amp; C501</f>
        <v>IRS307262619.Vega|GIRR|USD|10 year</v>
      </c>
    </row>
    <row r="516" spans="3:7" hidden="1" outlineLevel="1" x14ac:dyDescent="0.25">
      <c r="C516" s="21" t="s">
        <v>18</v>
      </c>
      <c r="D516" s="19">
        <f>SUMIFS(Sensitivities!$E$8:$E$1023,Sensitivities!$D$8:$D$1023,Vega_GIRR!$D$20,Sensitivities!$C$8:$C$1023,Vega_GIRR!G516)</f>
        <v>0</v>
      </c>
      <c r="E516" s="19"/>
      <c r="F516" s="19"/>
      <c r="G516" s="19" t="str">
        <f>C516 &amp; ".Vega|GIRR|" &amp; C287 &amp; "|" &amp; C501</f>
        <v>IRS686490893.Vega|GIRR|USD|10 year</v>
      </c>
    </row>
    <row r="517" spans="3:7" hidden="1" outlineLevel="1" x14ac:dyDescent="0.25">
      <c r="C517" s="21" t="s">
        <v>19</v>
      </c>
      <c r="D517" s="19">
        <f>SUMIFS(Sensitivities!$E$8:$E$1023,Sensitivities!$D$8:$D$1023,Vega_GIRR!$D$20,Sensitivities!$C$8:$C$1023,Vega_GIRR!G517)</f>
        <v>0</v>
      </c>
      <c r="E517" s="19"/>
      <c r="F517" s="19"/>
      <c r="G517" s="19" t="str">
        <f>C517 &amp; ".Vega|GIRR|" &amp; C287 &amp; "|" &amp; C501</f>
        <v>IRS682313805.Vega|GIRR|USD|10 year</v>
      </c>
    </row>
    <row r="518" spans="3:7" hidden="1" outlineLevel="1" x14ac:dyDescent="0.25">
      <c r="C518" s="21" t="s">
        <v>20</v>
      </c>
      <c r="D518" s="19">
        <f>SUMIFS(Sensitivities!$E$8:$E$1023,Sensitivities!$D$8:$D$1023,Vega_GIRR!$D$20,Sensitivities!$C$8:$C$1023,Vega_GIRR!G518)</f>
        <v>0</v>
      </c>
      <c r="E518" s="19"/>
      <c r="F518" s="19"/>
      <c r="G518" s="19" t="str">
        <f>C518 &amp; ".Vega|GIRR|" &amp; C287 &amp; "|" &amp; C501</f>
        <v>IRS545554400.Vega|GIRR|USD|10 year</v>
      </c>
    </row>
    <row r="519" spans="3:7" hidden="1" outlineLevel="1" x14ac:dyDescent="0.25">
      <c r="C519" s="21" t="s">
        <v>21</v>
      </c>
      <c r="D519" s="19">
        <f>SUMIFS(Sensitivities!$E$8:$E$1023,Sensitivities!$D$8:$D$1023,Vega_GIRR!$D$20,Sensitivities!$C$8:$C$1023,Vega_GIRR!G519)</f>
        <v>0</v>
      </c>
      <c r="E519" s="19"/>
      <c r="F519" s="19"/>
      <c r="G519" s="19" t="str">
        <f>C519 &amp; ".Vega|GIRR|" &amp; C287 &amp; "|" &amp; C501</f>
        <v>CS821810096.Vega|GIRR|USD|10 year</v>
      </c>
    </row>
    <row r="520" spans="3:7" hidden="1" outlineLevel="1" x14ac:dyDescent="0.25">
      <c r="C520" s="21" t="s">
        <v>22</v>
      </c>
      <c r="D520" s="19">
        <f>SUMIFS(Sensitivities!$E$8:$E$1023,Sensitivities!$D$8:$D$1023,Vega_GIRR!$D$20,Sensitivities!$C$8:$C$1023,Vega_GIRR!G520)</f>
        <v>0</v>
      </c>
      <c r="E520" s="19"/>
      <c r="F520" s="19"/>
      <c r="G520" s="19" t="str">
        <f>C520 &amp; ".Vega|GIRR|" &amp; C287 &amp; "|" &amp; C501</f>
        <v>CF832287444.Vega|GIRR|USD|10 year</v>
      </c>
    </row>
    <row r="521" spans="3:7" hidden="1" outlineLevel="1" x14ac:dyDescent="0.25">
      <c r="C521" s="21" t="s">
        <v>1141</v>
      </c>
      <c r="D521" s="19">
        <f>SUMIFS(Sensitivities!$E$8:$E$1023,Sensitivities!$D$8:$D$1023,Vega_GIRR!$D$20,Sensitivities!$C$8:$C$1023,Vega_GIRR!G521)</f>
        <v>0</v>
      </c>
      <c r="E521" s="19"/>
      <c r="F521" s="19"/>
      <c r="G521" s="19" t="str">
        <f>C521 &amp; ".Vega|GIRR|" &amp; C287 &amp; "|" &amp; C501</f>
        <v>CF505971413.Vega|GIRR|USD|10 year</v>
      </c>
    </row>
    <row r="522" spans="3:7" hidden="1" outlineLevel="1" x14ac:dyDescent="0.25">
      <c r="C522" s="21" t="s">
        <v>24</v>
      </c>
      <c r="D522" s="19">
        <f>SUMIFS(Sensitivities!$E$8:$E$1023,Sensitivities!$D$8:$D$1023,Vega_GIRR!$D$20,Sensitivities!$C$8:$C$1023,Vega_GIRR!G522)</f>
        <v>0</v>
      </c>
      <c r="E522" s="19"/>
      <c r="F522" s="19"/>
      <c r="G522" s="19" t="str">
        <f>C522 &amp; ".Vega|GIRR|" &amp; C287 &amp; "|" &amp; C501</f>
        <v>CF670766805.Vega|GIRR|USD|10 year</v>
      </c>
    </row>
    <row r="523" spans="3:7" hidden="1" outlineLevel="1" x14ac:dyDescent="0.25">
      <c r="C523" s="21" t="s">
        <v>25</v>
      </c>
      <c r="D523" s="19">
        <f>SUMIFS(Sensitivities!$E$8:$E$1023,Sensitivities!$D$8:$D$1023,Vega_GIRR!$D$20,Sensitivities!$C$8:$C$1023,Vega_GIRR!G523)</f>
        <v>0</v>
      </c>
      <c r="E523" s="19"/>
      <c r="F523" s="19"/>
      <c r="G523" s="19" t="str">
        <f>C523 &amp; ".Vega|GIRR|" &amp; C287 &amp; "|" &amp; C501</f>
        <v>CF558972956.Vega|GIRR|USD|10 year</v>
      </c>
    </row>
    <row r="524" spans="3:7" hidden="1" outlineLevel="1" x14ac:dyDescent="0.25">
      <c r="C524" s="21" t="s">
        <v>26</v>
      </c>
      <c r="D524" s="19">
        <f>SUMIFS(Sensitivities!$E$8:$E$1023,Sensitivities!$D$8:$D$1023,Vega_GIRR!$D$20,Sensitivities!$C$8:$C$1023,Vega_GIRR!G524)</f>
        <v>0</v>
      </c>
      <c r="E524" s="19"/>
      <c r="F524" s="19"/>
      <c r="G524" s="19" t="str">
        <f>C524 &amp; ".Vega|GIRR|" &amp; C287 &amp; "|" &amp; C501</f>
        <v>CF994071627.Vega|GIRR|USD|10 year</v>
      </c>
    </row>
    <row r="525" spans="3:7" hidden="1" outlineLevel="1" x14ac:dyDescent="0.25">
      <c r="C525" s="21" t="s">
        <v>27</v>
      </c>
      <c r="D525" s="19">
        <f>SUMIFS(Sensitivities!$E$8:$E$1023,Sensitivities!$D$8:$D$1023,Vega_GIRR!$D$20,Sensitivities!$C$8:$C$1023,Vega_GIRR!G525)</f>
        <v>0</v>
      </c>
      <c r="E525" s="19"/>
      <c r="F525" s="19"/>
      <c r="G525" s="19" t="str">
        <f>C525 &amp; ".Vega|GIRR|" &amp; C287 &amp; "|" &amp; C501</f>
        <v>CF546911893.Vega|GIRR|USD|10 year</v>
      </c>
    </row>
    <row r="526" spans="3:7" hidden="1" outlineLevel="1" x14ac:dyDescent="0.25">
      <c r="C526" s="21" t="s">
        <v>28</v>
      </c>
      <c r="D526" s="19">
        <f>SUMIFS(Sensitivities!$E$8:$E$1023,Sensitivities!$D$8:$D$1023,Vega_GIRR!$D$20,Sensitivities!$C$8:$C$1023,Vega_GIRR!G526)</f>
        <v>0</v>
      </c>
      <c r="E526" s="19"/>
      <c r="F526" s="19"/>
      <c r="G526" s="19" t="str">
        <f>C526 &amp; ".Vega|GIRR|" &amp; C287 &amp; "|" &amp; C501</f>
        <v>CF798421943.Vega|GIRR|USD|10 year</v>
      </c>
    </row>
    <row r="527" spans="3:7" hidden="1" outlineLevel="1" x14ac:dyDescent="0.25">
      <c r="C527" s="21" t="s">
        <v>29</v>
      </c>
      <c r="D527" s="19">
        <f>SUMIFS(Sensitivities!$E$8:$E$1023,Sensitivities!$D$8:$D$1023,Vega_GIRR!$D$20,Sensitivities!$C$8:$C$1023,Vega_GIRR!G527)</f>
        <v>0</v>
      </c>
      <c r="E527" s="19"/>
      <c r="F527" s="19"/>
      <c r="G527" s="19" t="str">
        <f>C527 &amp; ".Vega|GIRR|" &amp; C287 &amp; "|" &amp; C501</f>
        <v>SWN651253389.Vega|GIRR|USD|10 year</v>
      </c>
    </row>
    <row r="528" spans="3:7" hidden="1" outlineLevel="1" x14ac:dyDescent="0.25">
      <c r="C528" s="21" t="s">
        <v>31</v>
      </c>
      <c r="D528" s="19">
        <f>SUMIFS(Sensitivities!$E$8:$E$1023,Sensitivities!$D$8:$D$1023,Vega_GIRR!$D$20,Sensitivities!$C$8:$C$1023,Vega_GIRR!G528)</f>
        <v>0</v>
      </c>
      <c r="E528" s="19"/>
      <c r="F528" s="19"/>
      <c r="G528" s="19" t="str">
        <f>C528 &amp; ".Vega|GIRR|" &amp; C287 &amp; "|" &amp; C501</f>
        <v>FXF690057364.Vega|GIRR|USD|10 year</v>
      </c>
    </row>
    <row r="529" spans="3:7" hidden="1" outlineLevel="1" x14ac:dyDescent="0.25">
      <c r="C529" s="21" t="s">
        <v>1142</v>
      </c>
      <c r="D529" s="19">
        <f>SUMIFS(Sensitivities!$E$8:$E$1023,Sensitivities!$D$8:$D$1023,Vega_GIRR!$D$20,Sensitivities!$C$8:$C$1023,Vega_GIRR!G529)</f>
        <v>0</v>
      </c>
      <c r="E529" s="19"/>
      <c r="F529" s="19"/>
      <c r="G529" s="19" t="str">
        <f>C529 &amp; ".Vega|GIRR|" &amp; C287 &amp; "|" &amp; C501</f>
        <v>FXF276314354.Vega|GIRR|USD|10 year</v>
      </c>
    </row>
    <row r="530" spans="3:7" hidden="1" outlineLevel="1" x14ac:dyDescent="0.25">
      <c r="C530" s="21" t="s">
        <v>33</v>
      </c>
      <c r="D530" s="19">
        <f>SUMIFS(Sensitivities!$E$8:$E$1023,Sensitivities!$D$8:$D$1023,Vega_GIRR!$D$20,Sensitivities!$C$8:$C$1023,Vega_GIRR!G530)</f>
        <v>0</v>
      </c>
      <c r="E530" s="19"/>
      <c r="F530" s="19"/>
      <c r="G530" s="19" t="str">
        <f>C530 &amp; ".Vega|GIRR|" &amp; C287 &amp; "|" &amp; C501</f>
        <v>FXF811380623.Vega|GIRR|USD|10 year</v>
      </c>
    </row>
    <row r="531" spans="3:7" hidden="1" outlineLevel="1" x14ac:dyDescent="0.25">
      <c r="C531" s="21" t="s">
        <v>34</v>
      </c>
      <c r="D531" s="19">
        <f>SUMIFS(Sensitivities!$E$8:$E$1023,Sensitivities!$D$8:$D$1023,Vega_GIRR!$D$20,Sensitivities!$C$8:$C$1023,Vega_GIRR!G531)</f>
        <v>0</v>
      </c>
      <c r="E531" s="19"/>
      <c r="F531" s="19"/>
      <c r="G531" s="19" t="str">
        <f>C531 &amp; ".Vega|GIRR|" &amp; C287 &amp; "|" &amp; C501</f>
        <v>FXF313102980.Vega|GIRR|USD|10 year</v>
      </c>
    </row>
    <row r="532" spans="3:7" hidden="1" outlineLevel="1" x14ac:dyDescent="0.25">
      <c r="C532" s="21" t="s">
        <v>35</v>
      </c>
      <c r="D532" s="19">
        <f>SUMIFS(Sensitivities!$E$8:$E$1023,Sensitivities!$D$8:$D$1023,Vega_GIRR!$D$20,Sensitivities!$C$8:$C$1023,Vega_GIRR!G532)</f>
        <v>0</v>
      </c>
      <c r="E532" s="19"/>
      <c r="F532" s="19"/>
      <c r="G532" s="19" t="str">
        <f>C532 &amp; ".Vega|GIRR|" &amp; C287 &amp; "|" &amp; C501</f>
        <v>FXF168255439.Vega|GIRR|USD|10 year</v>
      </c>
    </row>
    <row r="533" spans="3:7" hidden="1" outlineLevel="1" x14ac:dyDescent="0.25">
      <c r="C533" s="21" t="s">
        <v>36</v>
      </c>
      <c r="D533" s="19">
        <f>SUMIFS(Sensitivities!$E$8:$E$1023,Sensitivities!$D$8:$D$1023,Vega_GIRR!$D$20,Sensitivities!$C$8:$C$1023,Vega_GIRR!G533)</f>
        <v>0</v>
      </c>
      <c r="E533" s="19"/>
      <c r="F533" s="19"/>
      <c r="G533" s="19" t="str">
        <f>C533 &amp; ".Vega|GIRR|" &amp; C287 &amp; "|" &amp; C501</f>
        <v>FXF177155290.Vega|GIRR|USD|10 year</v>
      </c>
    </row>
    <row r="534" spans="3:7" hidden="1" outlineLevel="1" x14ac:dyDescent="0.25">
      <c r="C534" s="21" t="s">
        <v>37</v>
      </c>
      <c r="D534" s="19">
        <f>SUMIFS(Sensitivities!$E$8:$E$1023,Sensitivities!$D$8:$D$1023,Vega_GIRR!$D$20,Sensitivities!$C$8:$C$1023,Vega_GIRR!G534)</f>
        <v>0</v>
      </c>
      <c r="E534" s="19"/>
      <c r="F534" s="19"/>
      <c r="G534" s="19" t="str">
        <f>C534 &amp; ".Vega|GIRR|" &amp; C287 &amp; "|" &amp; C501</f>
        <v>FXF598460264.Vega|GIRR|USD|10 year</v>
      </c>
    </row>
    <row r="535" spans="3:7" hidden="1" outlineLevel="1" x14ac:dyDescent="0.25">
      <c r="C535" s="21" t="s">
        <v>38</v>
      </c>
      <c r="D535" s="19">
        <f>SUMIFS(Sensitivities!$E$8:$E$1023,Sensitivities!$D$8:$D$1023,Vega_GIRR!$D$20,Sensitivities!$C$8:$C$1023,Vega_GIRR!G535)</f>
        <v>0</v>
      </c>
      <c r="E535" s="19"/>
      <c r="F535" s="19"/>
      <c r="G535" s="19" t="str">
        <f>C535 &amp; ".Vega|GIRR|" &amp; C287 &amp; "|" &amp; C501</f>
        <v>FXO271821100.Vega|GIRR|USD|10 year</v>
      </c>
    </row>
    <row r="536" spans="3:7" hidden="1" outlineLevel="1" x14ac:dyDescent="0.25">
      <c r="C536" s="21" t="s">
        <v>40</v>
      </c>
      <c r="D536" s="19">
        <f>SUMIFS(Sensitivities!$E$8:$E$1023,Sensitivities!$D$8:$D$1023,Vega_GIRR!$D$20,Sensitivities!$C$8:$C$1023,Vega_GIRR!G536)</f>
        <v>0</v>
      </c>
      <c r="E536" s="19"/>
      <c r="F536" s="19"/>
      <c r="G536" s="19" t="str">
        <f>C536 &amp; ".Vega|GIRR|" &amp; C287 &amp; "|" &amp; C501</f>
        <v>FXO136170122.Vega|GIRR|USD|10 year</v>
      </c>
    </row>
    <row r="537" spans="3:7" hidden="1" outlineLevel="1" x14ac:dyDescent="0.25">
      <c r="C537" s="21" t="s">
        <v>1139</v>
      </c>
      <c r="D537" s="19">
        <f>SUMIFS(Sensitivities!$E$8:$E$1023,Sensitivities!$D$8:$D$1023,Vega_GIRR!$D$20,Sensitivities!$C$8:$C$1023,Vega_GIRR!G537)</f>
        <v>0</v>
      </c>
      <c r="E537" s="19"/>
      <c r="F537" s="19"/>
      <c r="G537" s="19" t="str">
        <f>C537 &amp; ".Vega|GIRR|" &amp; C287 &amp; "|" &amp; C501</f>
        <v>FXO623149061.Vega|GIRR|USD|10 year</v>
      </c>
    </row>
    <row r="538" spans="3:7" hidden="1" outlineLevel="1" x14ac:dyDescent="0.25">
      <c r="C538" s="21" t="s">
        <v>41</v>
      </c>
      <c r="D538" s="19">
        <f>SUMIFS(Sensitivities!$E$8:$E$1023,Sensitivities!$D$8:$D$1023,Vega_GIRR!$D$20,Sensitivities!$C$8:$C$1023,Vega_GIRR!G538)</f>
        <v>0</v>
      </c>
      <c r="E538" s="19"/>
      <c r="F538" s="19"/>
      <c r="G538" s="19" t="str">
        <f>C538 &amp; ".Vega|GIRR|" &amp; C287 &amp; "|" &amp; C501</f>
        <v>FXO676548755.Vega|GIRR|USD|10 year</v>
      </c>
    </row>
    <row r="539" spans="3:7" hidden="1" outlineLevel="1" x14ac:dyDescent="0.25">
      <c r="C539" s="21" t="s">
        <v>42</v>
      </c>
      <c r="D539" s="19">
        <f>SUMIFS(Sensitivities!$E$8:$E$1023,Sensitivities!$D$8:$D$1023,Vega_GIRR!$D$20,Sensitivities!$C$8:$C$1023,Vega_GIRR!G539)</f>
        <v>0</v>
      </c>
      <c r="E539" s="19"/>
      <c r="F539" s="19"/>
      <c r="G539" s="19" t="str">
        <f>C539 &amp; ".Vega|GIRR|" &amp; C287 &amp; "|" &amp; C501</f>
        <v>FXO403688438.Vega|GIRR|USD|10 year</v>
      </c>
    </row>
    <row r="540" spans="3:7" hidden="1" outlineLevel="1" x14ac:dyDescent="0.25">
      <c r="C540" s="21" t="s">
        <v>43</v>
      </c>
      <c r="D540" s="19">
        <f>SUMIFS(Sensitivities!$E$8:$E$1023,Sensitivities!$D$8:$D$1023,Vega_GIRR!$D$20,Sensitivities!$C$8:$C$1023,Vega_GIRR!G540)</f>
        <v>0</v>
      </c>
      <c r="E540" s="19"/>
      <c r="F540" s="19"/>
      <c r="G540" s="19" t="str">
        <f>C540 &amp; ".Vega|GIRR|" &amp; C287 &amp; "|" &amp; C501</f>
        <v>FXO302436425.Vega|GIRR|USD|10 year</v>
      </c>
    </row>
    <row r="541" spans="3:7" hidden="1" outlineLevel="1" x14ac:dyDescent="0.25">
      <c r="C541" s="21" t="s">
        <v>44</v>
      </c>
      <c r="D541" s="19">
        <f>SUMIFS(Sensitivities!$E$8:$E$1023,Sensitivities!$D$8:$D$1023,Vega_GIRR!$D$20,Sensitivities!$C$8:$C$1023,Vega_GIRR!G541)</f>
        <v>0</v>
      </c>
      <c r="E541" s="19"/>
      <c r="F541" s="19"/>
      <c r="G541" s="19" t="str">
        <f>C541 &amp; ".Vega|GIRR|" &amp; C287 &amp; "|" &amp; C501</f>
        <v>FXO920656386.Vega|GIRR|USD|10 year</v>
      </c>
    </row>
    <row r="542" spans="3:7" hidden="1" outlineLevel="1" x14ac:dyDescent="0.25">
      <c r="C542" s="21" t="s">
        <v>45</v>
      </c>
      <c r="D542" s="19">
        <f>SUMIFS(Sensitivities!$E$8:$E$1023,Sensitivities!$D$8:$D$1023,Vega_GIRR!$D$20,Sensitivities!$C$8:$C$1023,Vega_GIRR!G542)</f>
        <v>0</v>
      </c>
      <c r="E542" s="19"/>
      <c r="F542" s="19"/>
      <c r="G542" s="19" t="str">
        <f>C542 &amp; ".Vega|GIRR|" &amp; C287 &amp; "|" &amp; C501</f>
        <v>FXO931276392.Vega|GIRR|USD|10 year</v>
      </c>
    </row>
    <row r="543" spans="3:7" hidden="1" outlineLevel="1" x14ac:dyDescent="0.25">
      <c r="C543" s="21" t="s">
        <v>46</v>
      </c>
      <c r="D543" s="19">
        <f>SUMIFS(Sensitivities!$E$8:$E$1023,Sensitivities!$D$8:$D$1023,Vega_GIRR!$D$20,Sensitivities!$C$8:$C$1023,Vega_GIRR!G543)</f>
        <v>0</v>
      </c>
      <c r="E543" s="19"/>
      <c r="F543" s="19"/>
      <c r="G543" s="19" t="str">
        <f>C543 &amp; ".Vega|GIRR|" &amp; C287 &amp; "|" &amp; C501</f>
        <v>PRDC295207601.Vega|GIRR|USD|10 year</v>
      </c>
    </row>
    <row r="544" spans="3:7" hidden="1" outlineLevel="1" x14ac:dyDescent="0.25">
      <c r="C544" s="21" t="s">
        <v>48</v>
      </c>
      <c r="D544" s="19">
        <f>SUMIFS(Sensitivities!$E$8:$E$1023,Sensitivities!$D$8:$D$1023,Vega_GIRR!$D$20,Sensitivities!$C$8:$C$1023,Vega_GIRR!G544)</f>
        <v>0</v>
      </c>
      <c r="E544" s="19"/>
      <c r="F544" s="19"/>
      <c r="G544" s="19" t="str">
        <f>C544 &amp; ".Vega|GIRR|" &amp; C287 &amp; "|" &amp; C501</f>
        <v>PRDC172891670.Vega|GIRR|USD|10 year</v>
      </c>
    </row>
    <row r="545" spans="3:7" hidden="1" outlineLevel="1" x14ac:dyDescent="0.25">
      <c r="C545" s="21" t="s">
        <v>49</v>
      </c>
      <c r="D545" s="19">
        <f>SUMIFS(Sensitivities!$E$8:$E$1023,Sensitivities!$D$8:$D$1023,Vega_GIRR!$D$20,Sensitivities!$C$8:$C$1023,Vega_GIRR!G545)</f>
        <v>0</v>
      </c>
      <c r="E545" s="19"/>
      <c r="F545" s="19"/>
      <c r="G545" s="19" t="str">
        <f>C545 &amp; ".Vega|GIRR|" &amp; C287 &amp; "|" &amp; C501</f>
        <v>PRDC666969162.Vega|GIRR|USD|10 year</v>
      </c>
    </row>
    <row r="546" spans="3:7" hidden="1" outlineLevel="1" x14ac:dyDescent="0.25">
      <c r="C546" s="21" t="s">
        <v>50</v>
      </c>
      <c r="D546" s="19">
        <f>SUMIFS(Sensitivities!$E$8:$E$1023,Sensitivities!$D$8:$D$1023,Vega_GIRR!$D$20,Sensitivities!$C$8:$C$1023,Vega_GIRR!G546)</f>
        <v>0</v>
      </c>
      <c r="E546" s="19"/>
      <c r="F546" s="19"/>
      <c r="G546" s="19" t="str">
        <f>C546 &amp; ".Vega|GIRR|" &amp; C287 &amp; "|" &amp; C501</f>
        <v>PRDC591610726.Vega|GIRR|USD|10 year</v>
      </c>
    </row>
    <row r="547" spans="3:7" hidden="1" outlineLevel="1" x14ac:dyDescent="0.25">
      <c r="C547" s="21" t="s">
        <v>51</v>
      </c>
      <c r="D547" s="19">
        <f>SUMIFS(Sensitivities!$E$8:$E$1023,Sensitivities!$D$8:$D$1023,Vega_GIRR!$D$20,Sensitivities!$C$8:$C$1023,Vega_GIRR!G547)</f>
        <v>0</v>
      </c>
      <c r="E547" s="19"/>
      <c r="F547" s="19"/>
      <c r="G547" s="19" t="str">
        <f>C547 &amp; ".Vega|GIRR|" &amp; C287 &amp; "|" &amp; C501</f>
        <v>PRDC213021841.Vega|GIRR|USD|10 year</v>
      </c>
    </row>
    <row r="548" spans="3:7" hidden="1" outlineLevel="1" x14ac:dyDescent="0.25">
      <c r="C548" s="21" t="s">
        <v>52</v>
      </c>
      <c r="D548" s="19">
        <f>SUMIFS(Sensitivities!$E$8:$E$1023,Sensitivities!$D$8:$D$1023,Vega_GIRR!$D$20,Sensitivities!$C$8:$C$1023,Vega_GIRR!G548)</f>
        <v>0</v>
      </c>
      <c r="E548" s="19"/>
      <c r="F548" s="19"/>
      <c r="G548" s="19" t="str">
        <f>C548 &amp; ".Vega|GIRR|" &amp; C287 &amp; "|" &amp; C501</f>
        <v>RA211261264.Vega|GIRR|USD|10 year</v>
      </c>
    </row>
    <row r="549" spans="3:7" hidden="1" outlineLevel="1" x14ac:dyDescent="0.25">
      <c r="C549" s="21" t="s">
        <v>54</v>
      </c>
      <c r="D549" s="19">
        <f>SUMIFS(Sensitivities!$E$8:$E$1023,Sensitivities!$D$8:$D$1023,Vega_GIRR!$D$20,Sensitivities!$C$8:$C$1023,Vega_GIRR!G549)</f>
        <v>0</v>
      </c>
      <c r="E549" s="19"/>
      <c r="F549" s="19"/>
      <c r="G549" s="19" t="str">
        <f>C549 &amp; ".Vega|GIRR|" &amp; C287 &amp; "|" &amp; C501</f>
        <v>RA511169792.Vega|GIRR|USD|10 year</v>
      </c>
    </row>
    <row r="550" spans="3:7" hidden="1" outlineLevel="1" x14ac:dyDescent="0.25">
      <c r="C550" s="21" t="s">
        <v>1143</v>
      </c>
      <c r="D550" s="19">
        <f>SUMIFS(Sensitivities!$E$8:$E$1023,Sensitivities!$D$8:$D$1023,Vega_GIRR!$D$20,Sensitivities!$C$8:$C$1023,Vega_GIRR!G550)</f>
        <v>0</v>
      </c>
      <c r="E550" s="19"/>
      <c r="F550" s="19"/>
      <c r="G550" s="19" t="str">
        <f>C550 &amp; ".Vega|GIRR|" &amp; C287 &amp; "|" &amp; C501</f>
        <v>RA844378540.Vega|GIRR|USD|10 year</v>
      </c>
    </row>
    <row r="551" spans="3:7" hidden="1" outlineLevel="1" x14ac:dyDescent="0.25">
      <c r="C551" s="21" t="s">
        <v>55</v>
      </c>
      <c r="D551" s="19">
        <f>SUMIFS(Sensitivities!$E$8:$E$1023,Sensitivities!$D$8:$D$1023,Vega_GIRR!$D$20,Sensitivities!$C$8:$C$1023,Vega_GIRR!G551)</f>
        <v>0</v>
      </c>
      <c r="E551" s="19"/>
      <c r="F551" s="19"/>
      <c r="G551" s="19" t="str">
        <f>C551 &amp; ".Vega|GIRR|" &amp; C287 &amp; "|" &amp; C501</f>
        <v>RA488554347.Vega|GIRR|USD|10 year</v>
      </c>
    </row>
    <row r="552" spans="3:7" hidden="1" outlineLevel="1" x14ac:dyDescent="0.25">
      <c r="C552" s="21" t="s">
        <v>56</v>
      </c>
      <c r="D552" s="19">
        <f>SUMIFS(Sensitivities!$E$8:$E$1023,Sensitivities!$D$8:$D$1023,Vega_GIRR!$D$20,Sensitivities!$C$8:$C$1023,Vega_GIRR!G552)</f>
        <v>0</v>
      </c>
      <c r="E552" s="19"/>
      <c r="F552" s="19"/>
      <c r="G552" s="19" t="str">
        <f>C552 &amp; ".Vega|GIRR|" &amp; C287 &amp; "|" &amp; C501</f>
        <v>RA899728209.Vega|GIRR|USD|10 year</v>
      </c>
    </row>
    <row r="553" spans="3:7" hidden="1" outlineLevel="1" x14ac:dyDescent="0.25"/>
    <row r="554" spans="3:7" hidden="1" outlineLevel="1" x14ac:dyDescent="0.25"/>
    <row r="556" spans="3:7" x14ac:dyDescent="0.25">
      <c r="C556" s="4" t="s">
        <v>83</v>
      </c>
    </row>
    <row r="557" spans="3:7" x14ac:dyDescent="0.25">
      <c r="C557" s="40" t="s">
        <v>60</v>
      </c>
      <c r="D557" s="74" t="s">
        <v>116</v>
      </c>
      <c r="E557" s="74" t="s">
        <v>66</v>
      </c>
      <c r="F557" s="104" t="s">
        <v>68</v>
      </c>
    </row>
    <row r="558" spans="3:7" collapsed="1" x14ac:dyDescent="0.25">
      <c r="C558" s="100" t="s">
        <v>61</v>
      </c>
      <c r="D558" s="102">
        <f>SUM(D560:D609)</f>
        <v>0</v>
      </c>
      <c r="E558" s="103">
        <f>$D$15</f>
        <v>1</v>
      </c>
      <c r="F558" s="105">
        <f>D558*E558</f>
        <v>0</v>
      </c>
    </row>
    <row r="559" spans="3:7" hidden="1" outlineLevel="1" x14ac:dyDescent="0.25">
      <c r="C559" s="40" t="s">
        <v>1138</v>
      </c>
      <c r="D559" s="101" t="s">
        <v>116</v>
      </c>
      <c r="E559" s="101" t="s">
        <v>66</v>
      </c>
      <c r="F559" s="101" t="s">
        <v>68</v>
      </c>
      <c r="G559" s="39" t="s">
        <v>57</v>
      </c>
    </row>
    <row r="560" spans="3:7" hidden="1" outlineLevel="1" x14ac:dyDescent="0.25">
      <c r="C560" s="42" t="s">
        <v>3</v>
      </c>
      <c r="D560" s="38">
        <f>SUMIFS(Sensitivities!$E$8:$E$1023,Sensitivities!$D$8:$D$1023,Vega_GIRR!$D$20,Sensitivities!$C$8:$C$1023,Vega_GIRR!G560)</f>
        <v>0</v>
      </c>
      <c r="E560" s="38"/>
      <c r="F560" s="38"/>
      <c r="G560" s="38" t="str">
        <f>C560 &amp; ".Vega|GIRR|" &amp; C556 &amp; "|" &amp; C558</f>
        <v>FRA791220419.Vega|GIRR|GBP|0.5 year</v>
      </c>
    </row>
    <row r="561" spans="3:7" hidden="1" outlineLevel="1" x14ac:dyDescent="0.25">
      <c r="C561" s="21" t="s">
        <v>5</v>
      </c>
      <c r="D561" s="19">
        <f>SUMIFS(Sensitivities!$E$8:$E$1023,Sensitivities!$D$8:$D$1023,Vega_GIRR!$D$20,Sensitivities!$C$8:$C$1023,Vega_GIRR!G561)</f>
        <v>0</v>
      </c>
      <c r="E561" s="19"/>
      <c r="F561" s="19"/>
      <c r="G561" s="19" t="str">
        <f>C561 &amp; ".Vega|GIRR|" &amp; C556 &amp; "|" &amp; C558</f>
        <v>FRA983936126.Vega|GIRR|GBP|0.5 year</v>
      </c>
    </row>
    <row r="562" spans="3:7" hidden="1" outlineLevel="1" x14ac:dyDescent="0.25">
      <c r="C562" s="21" t="s">
        <v>6</v>
      </c>
      <c r="D562" s="19">
        <f>SUMIFS(Sensitivities!$E$8:$E$1023,Sensitivities!$D$8:$D$1023,Vega_GIRR!$D$20,Sensitivities!$C$8:$C$1023,Vega_GIRR!G562)</f>
        <v>0</v>
      </c>
      <c r="E562" s="19"/>
      <c r="F562" s="19"/>
      <c r="G562" s="19" t="str">
        <f>C562 &amp; ".Vega|GIRR|" &amp; C556 &amp; "|" &amp; C558</f>
        <v>FRA592133890.Vega|GIRR|GBP|0.5 year</v>
      </c>
    </row>
    <row r="563" spans="3:7" hidden="1" outlineLevel="1" x14ac:dyDescent="0.25">
      <c r="C563" s="21" t="s">
        <v>7</v>
      </c>
      <c r="D563" s="19">
        <f>SUMIFS(Sensitivities!$E$8:$E$1023,Sensitivities!$D$8:$D$1023,Vega_GIRR!$D$20,Sensitivities!$C$8:$C$1023,Vega_GIRR!G563)</f>
        <v>0</v>
      </c>
      <c r="E563" s="19"/>
      <c r="F563" s="19"/>
      <c r="G563" s="19" t="str">
        <f>C563 &amp; ".Vega|GIRR|" &amp; C556 &amp; "|" &amp; C558</f>
        <v>FRA554616290.Vega|GIRR|GBP|0.5 year</v>
      </c>
    </row>
    <row r="564" spans="3:7" hidden="1" outlineLevel="1" x14ac:dyDescent="0.25">
      <c r="C564" s="21" t="s">
        <v>8</v>
      </c>
      <c r="D564" s="19">
        <f>SUMIFS(Sensitivities!$E$8:$E$1023,Sensitivities!$D$8:$D$1023,Vega_GIRR!$D$20,Sensitivities!$C$8:$C$1023,Vega_GIRR!G564)</f>
        <v>0</v>
      </c>
      <c r="E564" s="19"/>
      <c r="F564" s="19"/>
      <c r="G564" s="19" t="str">
        <f>C564 &amp; ".Vega|GIRR|" &amp; C556 &amp; "|" &amp; C558</f>
        <v>FRA822851518.Vega|GIRR|GBP|0.5 year</v>
      </c>
    </row>
    <row r="565" spans="3:7" hidden="1" outlineLevel="1" x14ac:dyDescent="0.25">
      <c r="C565" s="21" t="s">
        <v>1140</v>
      </c>
      <c r="D565" s="19">
        <f>SUMIFS(Sensitivities!$E$8:$E$1023,Sensitivities!$D$8:$D$1023,Vega_GIRR!$D$20,Sensitivities!$C$8:$C$1023,Vega_GIRR!G565)</f>
        <v>0</v>
      </c>
      <c r="E565" s="19"/>
      <c r="F565" s="19"/>
      <c r="G565" s="19" t="str">
        <f>C565 &amp; ".Vega|GIRR|" &amp; C556 &amp; "|" &amp; C558</f>
        <v>FRA101797833.Vega|GIRR|GBP|0.5 year</v>
      </c>
    </row>
    <row r="566" spans="3:7" hidden="1" outlineLevel="1" x14ac:dyDescent="0.25">
      <c r="C566" s="21" t="s">
        <v>9</v>
      </c>
      <c r="D566" s="19">
        <f>SUMIFS(Sensitivities!$E$8:$E$1023,Sensitivities!$D$8:$D$1023,Vega_GIRR!$D$20,Sensitivities!$C$8:$C$1023,Vega_GIRR!G566)</f>
        <v>0</v>
      </c>
      <c r="E566" s="19"/>
      <c r="F566" s="19"/>
      <c r="G566" s="19" t="str">
        <f>C566 &amp; ".Vega|GIRR|" &amp; C556 &amp; "|" &amp; C558</f>
        <v>IRS190841856.Vega|GIRR|GBP|0.5 year</v>
      </c>
    </row>
    <row r="567" spans="3:7" hidden="1" outlineLevel="1" x14ac:dyDescent="0.25">
      <c r="C567" s="21" t="s">
        <v>11</v>
      </c>
      <c r="D567" s="19">
        <f>SUMIFS(Sensitivities!$E$8:$E$1023,Sensitivities!$D$8:$D$1023,Vega_GIRR!$D$20,Sensitivities!$C$8:$C$1023,Vega_GIRR!G567)</f>
        <v>0</v>
      </c>
      <c r="E567" s="19"/>
      <c r="F567" s="19"/>
      <c r="G567" s="19" t="str">
        <f>C567 &amp; ".Vega|GIRR|" &amp; C556 &amp; "|" &amp; C558</f>
        <v>IRS399330126.Vega|GIRR|GBP|0.5 year</v>
      </c>
    </row>
    <row r="568" spans="3:7" hidden="1" outlineLevel="1" x14ac:dyDescent="0.25">
      <c r="C568" s="21" t="s">
        <v>12</v>
      </c>
      <c r="D568" s="19">
        <f>SUMIFS(Sensitivities!$E$8:$E$1023,Sensitivities!$D$8:$D$1023,Vega_GIRR!$D$20,Sensitivities!$C$8:$C$1023,Vega_GIRR!G568)</f>
        <v>0</v>
      </c>
      <c r="E568" s="19"/>
      <c r="F568" s="19"/>
      <c r="G568" s="19" t="str">
        <f>C568 &amp; ".Vega|GIRR|" &amp; C556 &amp; "|" &amp; C558</f>
        <v>IRS233250637.Vega|GIRR|GBP|0.5 year</v>
      </c>
    </row>
    <row r="569" spans="3:7" hidden="1" outlineLevel="1" x14ac:dyDescent="0.25">
      <c r="C569" s="21" t="s">
        <v>13</v>
      </c>
      <c r="D569" s="19">
        <f>SUMIFS(Sensitivities!$E$8:$E$1023,Sensitivities!$D$8:$D$1023,Vega_GIRR!$D$20,Sensitivities!$C$8:$C$1023,Vega_GIRR!G569)</f>
        <v>0</v>
      </c>
      <c r="E569" s="19"/>
      <c r="F569" s="19"/>
      <c r="G569" s="19" t="str">
        <f>C569 &amp; ".Vega|GIRR|" &amp; C556 &amp; "|" &amp; C558</f>
        <v>CS768096133.Vega|GIRR|GBP|0.5 year</v>
      </c>
    </row>
    <row r="570" spans="3:7" hidden="1" outlineLevel="1" x14ac:dyDescent="0.25">
      <c r="C570" s="21" t="s">
        <v>15</v>
      </c>
      <c r="D570" s="19">
        <f>SUMIFS(Sensitivities!$E$8:$E$1023,Sensitivities!$D$8:$D$1023,Vega_GIRR!$D$20,Sensitivities!$C$8:$C$1023,Vega_GIRR!G570)</f>
        <v>0</v>
      </c>
      <c r="E570" s="19"/>
      <c r="F570" s="19"/>
      <c r="G570" s="19" t="str">
        <f>C570 &amp; ".Vega|GIRR|" &amp; C556 &amp; "|" &amp; C558</f>
        <v>CS561670611.Vega|GIRR|GBP|0.5 year</v>
      </c>
    </row>
    <row r="571" spans="3:7" hidden="1" outlineLevel="1" x14ac:dyDescent="0.25">
      <c r="C571" s="21" t="s">
        <v>16</v>
      </c>
      <c r="D571" s="19">
        <f>SUMIFS(Sensitivities!$E$8:$E$1023,Sensitivities!$D$8:$D$1023,Vega_GIRR!$D$20,Sensitivities!$C$8:$C$1023,Vega_GIRR!G571)</f>
        <v>0</v>
      </c>
      <c r="E571" s="19"/>
      <c r="F571" s="19"/>
      <c r="G571" s="19" t="str">
        <f>C571 &amp; ".Vega|GIRR|" &amp; C556 &amp; "|" &amp; C558</f>
        <v>CS931854092.Vega|GIRR|GBP|0.5 year</v>
      </c>
    </row>
    <row r="572" spans="3:7" hidden="1" outlineLevel="1" x14ac:dyDescent="0.25">
      <c r="C572" s="21" t="s">
        <v>17</v>
      </c>
      <c r="D572" s="19">
        <f>SUMIFS(Sensitivities!$E$8:$E$1023,Sensitivities!$D$8:$D$1023,Vega_GIRR!$D$20,Sensitivities!$C$8:$C$1023,Vega_GIRR!G572)</f>
        <v>0</v>
      </c>
      <c r="E572" s="19"/>
      <c r="F572" s="19"/>
      <c r="G572" s="19" t="str">
        <f>C572 &amp; ".Vega|GIRR|" &amp; C556 &amp; "|" &amp; C558</f>
        <v>IRS307262619.Vega|GIRR|GBP|0.5 year</v>
      </c>
    </row>
    <row r="573" spans="3:7" hidden="1" outlineLevel="1" x14ac:dyDescent="0.25">
      <c r="C573" s="21" t="s">
        <v>18</v>
      </c>
      <c r="D573" s="19">
        <f>SUMIFS(Sensitivities!$E$8:$E$1023,Sensitivities!$D$8:$D$1023,Vega_GIRR!$D$20,Sensitivities!$C$8:$C$1023,Vega_GIRR!G573)</f>
        <v>0</v>
      </c>
      <c r="E573" s="19"/>
      <c r="F573" s="19"/>
      <c r="G573" s="19" t="str">
        <f>C573 &amp; ".Vega|GIRR|" &amp; C556 &amp; "|" &amp; C558</f>
        <v>IRS686490893.Vega|GIRR|GBP|0.5 year</v>
      </c>
    </row>
    <row r="574" spans="3:7" hidden="1" outlineLevel="1" x14ac:dyDescent="0.25">
      <c r="C574" s="21" t="s">
        <v>19</v>
      </c>
      <c r="D574" s="19">
        <f>SUMIFS(Sensitivities!$E$8:$E$1023,Sensitivities!$D$8:$D$1023,Vega_GIRR!$D$20,Sensitivities!$C$8:$C$1023,Vega_GIRR!G574)</f>
        <v>0</v>
      </c>
      <c r="E574" s="19"/>
      <c r="F574" s="19"/>
      <c r="G574" s="19" t="str">
        <f>C574 &amp; ".Vega|GIRR|" &amp; C556 &amp; "|" &amp; C558</f>
        <v>IRS682313805.Vega|GIRR|GBP|0.5 year</v>
      </c>
    </row>
    <row r="575" spans="3:7" hidden="1" outlineLevel="1" x14ac:dyDescent="0.25">
      <c r="C575" s="21" t="s">
        <v>20</v>
      </c>
      <c r="D575" s="19">
        <f>SUMIFS(Sensitivities!$E$8:$E$1023,Sensitivities!$D$8:$D$1023,Vega_GIRR!$D$20,Sensitivities!$C$8:$C$1023,Vega_GIRR!G575)</f>
        <v>0</v>
      </c>
      <c r="E575" s="19"/>
      <c r="F575" s="19"/>
      <c r="G575" s="19" t="str">
        <f>C575 &amp; ".Vega|GIRR|" &amp; C556 &amp; "|" &amp; C558</f>
        <v>IRS545554400.Vega|GIRR|GBP|0.5 year</v>
      </c>
    </row>
    <row r="576" spans="3:7" hidden="1" outlineLevel="1" x14ac:dyDescent="0.25">
      <c r="C576" s="21" t="s">
        <v>21</v>
      </c>
      <c r="D576" s="19">
        <f>SUMIFS(Sensitivities!$E$8:$E$1023,Sensitivities!$D$8:$D$1023,Vega_GIRR!$D$20,Sensitivities!$C$8:$C$1023,Vega_GIRR!G576)</f>
        <v>0</v>
      </c>
      <c r="E576" s="19"/>
      <c r="F576" s="19"/>
      <c r="G576" s="19" t="str">
        <f>C576 &amp; ".Vega|GIRR|" &amp; C556 &amp; "|" &amp; C558</f>
        <v>CS821810096.Vega|GIRR|GBP|0.5 year</v>
      </c>
    </row>
    <row r="577" spans="3:7" hidden="1" outlineLevel="1" x14ac:dyDescent="0.25">
      <c r="C577" s="21" t="s">
        <v>22</v>
      </c>
      <c r="D577" s="19">
        <f>SUMIFS(Sensitivities!$E$8:$E$1023,Sensitivities!$D$8:$D$1023,Vega_GIRR!$D$20,Sensitivities!$C$8:$C$1023,Vega_GIRR!G577)</f>
        <v>0</v>
      </c>
      <c r="E577" s="19"/>
      <c r="F577" s="19"/>
      <c r="G577" s="19" t="str">
        <f>C577 &amp; ".Vega|GIRR|" &amp; C556 &amp; "|" &amp; C558</f>
        <v>CF832287444.Vega|GIRR|GBP|0.5 year</v>
      </c>
    </row>
    <row r="578" spans="3:7" hidden="1" outlineLevel="1" x14ac:dyDescent="0.25">
      <c r="C578" s="21" t="s">
        <v>1141</v>
      </c>
      <c r="D578" s="19">
        <f>SUMIFS(Sensitivities!$E$8:$E$1023,Sensitivities!$D$8:$D$1023,Vega_GIRR!$D$20,Sensitivities!$C$8:$C$1023,Vega_GIRR!G578)</f>
        <v>0</v>
      </c>
      <c r="E578" s="19"/>
      <c r="F578" s="19"/>
      <c r="G578" s="19" t="str">
        <f>C578 &amp; ".Vega|GIRR|" &amp; C556 &amp; "|" &amp; C558</f>
        <v>CF505971413.Vega|GIRR|GBP|0.5 year</v>
      </c>
    </row>
    <row r="579" spans="3:7" hidden="1" outlineLevel="1" x14ac:dyDescent="0.25">
      <c r="C579" s="21" t="s">
        <v>24</v>
      </c>
      <c r="D579" s="19">
        <f>SUMIFS(Sensitivities!$E$8:$E$1023,Sensitivities!$D$8:$D$1023,Vega_GIRR!$D$20,Sensitivities!$C$8:$C$1023,Vega_GIRR!G579)</f>
        <v>0</v>
      </c>
      <c r="E579" s="19"/>
      <c r="F579" s="19"/>
      <c r="G579" s="19" t="str">
        <f>C579 &amp; ".Vega|GIRR|" &amp; C556 &amp; "|" &amp; C558</f>
        <v>CF670766805.Vega|GIRR|GBP|0.5 year</v>
      </c>
    </row>
    <row r="580" spans="3:7" hidden="1" outlineLevel="1" x14ac:dyDescent="0.25">
      <c r="C580" s="21" t="s">
        <v>25</v>
      </c>
      <c r="D580" s="19">
        <f>SUMIFS(Sensitivities!$E$8:$E$1023,Sensitivities!$D$8:$D$1023,Vega_GIRR!$D$20,Sensitivities!$C$8:$C$1023,Vega_GIRR!G580)</f>
        <v>0</v>
      </c>
      <c r="E580" s="19"/>
      <c r="F580" s="19"/>
      <c r="G580" s="19" t="str">
        <f>C580 &amp; ".Vega|GIRR|" &amp; C556 &amp; "|" &amp; C558</f>
        <v>CF558972956.Vega|GIRR|GBP|0.5 year</v>
      </c>
    </row>
    <row r="581" spans="3:7" hidden="1" outlineLevel="1" x14ac:dyDescent="0.25">
      <c r="C581" s="21" t="s">
        <v>26</v>
      </c>
      <c r="D581" s="19">
        <f>SUMIFS(Sensitivities!$E$8:$E$1023,Sensitivities!$D$8:$D$1023,Vega_GIRR!$D$20,Sensitivities!$C$8:$C$1023,Vega_GIRR!G581)</f>
        <v>0</v>
      </c>
      <c r="E581" s="19"/>
      <c r="F581" s="19"/>
      <c r="G581" s="19" t="str">
        <f>C581 &amp; ".Vega|GIRR|" &amp; C556 &amp; "|" &amp; C558</f>
        <v>CF994071627.Vega|GIRR|GBP|0.5 year</v>
      </c>
    </row>
    <row r="582" spans="3:7" hidden="1" outlineLevel="1" x14ac:dyDescent="0.25">
      <c r="C582" s="21" t="s">
        <v>27</v>
      </c>
      <c r="D582" s="19">
        <f>SUMIFS(Sensitivities!$E$8:$E$1023,Sensitivities!$D$8:$D$1023,Vega_GIRR!$D$20,Sensitivities!$C$8:$C$1023,Vega_GIRR!G582)</f>
        <v>0</v>
      </c>
      <c r="E582" s="19"/>
      <c r="F582" s="19"/>
      <c r="G582" s="19" t="str">
        <f>C582 &amp; ".Vega|GIRR|" &amp; C556 &amp; "|" &amp; C558</f>
        <v>CF546911893.Vega|GIRR|GBP|0.5 year</v>
      </c>
    </row>
    <row r="583" spans="3:7" hidden="1" outlineLevel="1" x14ac:dyDescent="0.25">
      <c r="C583" s="21" t="s">
        <v>28</v>
      </c>
      <c r="D583" s="19">
        <f>SUMIFS(Sensitivities!$E$8:$E$1023,Sensitivities!$D$8:$D$1023,Vega_GIRR!$D$20,Sensitivities!$C$8:$C$1023,Vega_GIRR!G583)</f>
        <v>0</v>
      </c>
      <c r="E583" s="19"/>
      <c r="F583" s="19"/>
      <c r="G583" s="19" t="str">
        <f>C583 &amp; ".Vega|GIRR|" &amp; C556 &amp; "|" &amp; C558</f>
        <v>CF798421943.Vega|GIRR|GBP|0.5 year</v>
      </c>
    </row>
    <row r="584" spans="3:7" hidden="1" outlineLevel="1" x14ac:dyDescent="0.25">
      <c r="C584" s="21" t="s">
        <v>29</v>
      </c>
      <c r="D584" s="19">
        <f>SUMIFS(Sensitivities!$E$8:$E$1023,Sensitivities!$D$8:$D$1023,Vega_GIRR!$D$20,Sensitivities!$C$8:$C$1023,Vega_GIRR!G584)</f>
        <v>0</v>
      </c>
      <c r="E584" s="19"/>
      <c r="F584" s="19"/>
      <c r="G584" s="19" t="str">
        <f>C584 &amp; ".Vega|GIRR|" &amp; C556 &amp; "|" &amp; C558</f>
        <v>SWN651253389.Vega|GIRR|GBP|0.5 year</v>
      </c>
    </row>
    <row r="585" spans="3:7" hidden="1" outlineLevel="1" x14ac:dyDescent="0.25">
      <c r="C585" s="21" t="s">
        <v>31</v>
      </c>
      <c r="D585" s="19">
        <f>SUMIFS(Sensitivities!$E$8:$E$1023,Sensitivities!$D$8:$D$1023,Vega_GIRR!$D$20,Sensitivities!$C$8:$C$1023,Vega_GIRR!G585)</f>
        <v>0</v>
      </c>
      <c r="E585" s="19"/>
      <c r="F585" s="19"/>
      <c r="G585" s="19" t="str">
        <f>C585 &amp; ".Vega|GIRR|" &amp; C556 &amp; "|" &amp; C558</f>
        <v>FXF690057364.Vega|GIRR|GBP|0.5 year</v>
      </c>
    </row>
    <row r="586" spans="3:7" hidden="1" outlineLevel="1" x14ac:dyDescent="0.25">
      <c r="C586" s="21" t="s">
        <v>1142</v>
      </c>
      <c r="D586" s="19">
        <f>SUMIFS(Sensitivities!$E$8:$E$1023,Sensitivities!$D$8:$D$1023,Vega_GIRR!$D$20,Sensitivities!$C$8:$C$1023,Vega_GIRR!G586)</f>
        <v>0</v>
      </c>
      <c r="E586" s="19"/>
      <c r="F586" s="19"/>
      <c r="G586" s="19" t="str">
        <f>C586 &amp; ".Vega|GIRR|" &amp; C556 &amp; "|" &amp; C558</f>
        <v>FXF276314354.Vega|GIRR|GBP|0.5 year</v>
      </c>
    </row>
    <row r="587" spans="3:7" hidden="1" outlineLevel="1" x14ac:dyDescent="0.25">
      <c r="C587" s="21" t="s">
        <v>33</v>
      </c>
      <c r="D587" s="19">
        <f>SUMIFS(Sensitivities!$E$8:$E$1023,Sensitivities!$D$8:$D$1023,Vega_GIRR!$D$20,Sensitivities!$C$8:$C$1023,Vega_GIRR!G587)</f>
        <v>0</v>
      </c>
      <c r="E587" s="19"/>
      <c r="F587" s="19"/>
      <c r="G587" s="19" t="str">
        <f>C587 &amp; ".Vega|GIRR|" &amp; C556 &amp; "|" &amp; C558</f>
        <v>FXF811380623.Vega|GIRR|GBP|0.5 year</v>
      </c>
    </row>
    <row r="588" spans="3:7" hidden="1" outlineLevel="1" x14ac:dyDescent="0.25">
      <c r="C588" s="21" t="s">
        <v>34</v>
      </c>
      <c r="D588" s="19">
        <f>SUMIFS(Sensitivities!$E$8:$E$1023,Sensitivities!$D$8:$D$1023,Vega_GIRR!$D$20,Sensitivities!$C$8:$C$1023,Vega_GIRR!G588)</f>
        <v>0</v>
      </c>
      <c r="E588" s="19"/>
      <c r="F588" s="19"/>
      <c r="G588" s="19" t="str">
        <f>C588 &amp; ".Vega|GIRR|" &amp; C556 &amp; "|" &amp; C558</f>
        <v>FXF313102980.Vega|GIRR|GBP|0.5 year</v>
      </c>
    </row>
    <row r="589" spans="3:7" hidden="1" outlineLevel="1" x14ac:dyDescent="0.25">
      <c r="C589" s="21" t="s">
        <v>35</v>
      </c>
      <c r="D589" s="19">
        <f>SUMIFS(Sensitivities!$E$8:$E$1023,Sensitivities!$D$8:$D$1023,Vega_GIRR!$D$20,Sensitivities!$C$8:$C$1023,Vega_GIRR!G589)</f>
        <v>0</v>
      </c>
      <c r="E589" s="19"/>
      <c r="F589" s="19"/>
      <c r="G589" s="19" t="str">
        <f>C589 &amp; ".Vega|GIRR|" &amp; C556 &amp; "|" &amp; C558</f>
        <v>FXF168255439.Vega|GIRR|GBP|0.5 year</v>
      </c>
    </row>
    <row r="590" spans="3:7" hidden="1" outlineLevel="1" x14ac:dyDescent="0.25">
      <c r="C590" s="21" t="s">
        <v>36</v>
      </c>
      <c r="D590" s="19">
        <f>SUMIFS(Sensitivities!$E$8:$E$1023,Sensitivities!$D$8:$D$1023,Vega_GIRR!$D$20,Sensitivities!$C$8:$C$1023,Vega_GIRR!G590)</f>
        <v>0</v>
      </c>
      <c r="E590" s="19"/>
      <c r="F590" s="19"/>
      <c r="G590" s="19" t="str">
        <f>C590 &amp; ".Vega|GIRR|" &amp; C556 &amp; "|" &amp; C558</f>
        <v>FXF177155290.Vega|GIRR|GBP|0.5 year</v>
      </c>
    </row>
    <row r="591" spans="3:7" hidden="1" outlineLevel="1" x14ac:dyDescent="0.25">
      <c r="C591" s="21" t="s">
        <v>37</v>
      </c>
      <c r="D591" s="19">
        <f>SUMIFS(Sensitivities!$E$8:$E$1023,Sensitivities!$D$8:$D$1023,Vega_GIRR!$D$20,Sensitivities!$C$8:$C$1023,Vega_GIRR!G591)</f>
        <v>0</v>
      </c>
      <c r="E591" s="19"/>
      <c r="F591" s="19"/>
      <c r="G591" s="19" t="str">
        <f>C591 &amp; ".Vega|GIRR|" &amp; C556 &amp; "|" &amp; C558</f>
        <v>FXF598460264.Vega|GIRR|GBP|0.5 year</v>
      </c>
    </row>
    <row r="592" spans="3:7" hidden="1" outlineLevel="1" x14ac:dyDescent="0.25">
      <c r="C592" s="21" t="s">
        <v>38</v>
      </c>
      <c r="D592" s="19">
        <f>SUMIFS(Sensitivities!$E$8:$E$1023,Sensitivities!$D$8:$D$1023,Vega_GIRR!$D$20,Sensitivities!$C$8:$C$1023,Vega_GIRR!G592)</f>
        <v>0</v>
      </c>
      <c r="E592" s="19"/>
      <c r="F592" s="19"/>
      <c r="G592" s="19" t="str">
        <f>C592 &amp; ".Vega|GIRR|" &amp; C556 &amp; "|" &amp; C558</f>
        <v>FXO271821100.Vega|GIRR|GBP|0.5 year</v>
      </c>
    </row>
    <row r="593" spans="3:7" hidden="1" outlineLevel="1" x14ac:dyDescent="0.25">
      <c r="C593" s="21" t="s">
        <v>40</v>
      </c>
      <c r="D593" s="19">
        <f>SUMIFS(Sensitivities!$E$8:$E$1023,Sensitivities!$D$8:$D$1023,Vega_GIRR!$D$20,Sensitivities!$C$8:$C$1023,Vega_GIRR!G593)</f>
        <v>0</v>
      </c>
      <c r="E593" s="19"/>
      <c r="F593" s="19"/>
      <c r="G593" s="19" t="str">
        <f>C593 &amp; ".Vega|GIRR|" &amp; C556 &amp; "|" &amp; C558</f>
        <v>FXO136170122.Vega|GIRR|GBP|0.5 year</v>
      </c>
    </row>
    <row r="594" spans="3:7" hidden="1" outlineLevel="1" x14ac:dyDescent="0.25">
      <c r="C594" s="21" t="s">
        <v>1139</v>
      </c>
      <c r="D594" s="19">
        <f>SUMIFS(Sensitivities!$E$8:$E$1023,Sensitivities!$D$8:$D$1023,Vega_GIRR!$D$20,Sensitivities!$C$8:$C$1023,Vega_GIRR!G594)</f>
        <v>0</v>
      </c>
      <c r="E594" s="19"/>
      <c r="F594" s="19"/>
      <c r="G594" s="19" t="str">
        <f>C594 &amp; ".Vega|GIRR|" &amp; C556 &amp; "|" &amp; C558</f>
        <v>FXO623149061.Vega|GIRR|GBP|0.5 year</v>
      </c>
    </row>
    <row r="595" spans="3:7" hidden="1" outlineLevel="1" x14ac:dyDescent="0.25">
      <c r="C595" s="21" t="s">
        <v>41</v>
      </c>
      <c r="D595" s="19">
        <f>SUMIFS(Sensitivities!$E$8:$E$1023,Sensitivities!$D$8:$D$1023,Vega_GIRR!$D$20,Sensitivities!$C$8:$C$1023,Vega_GIRR!G595)</f>
        <v>0</v>
      </c>
      <c r="E595" s="19"/>
      <c r="F595" s="19"/>
      <c r="G595" s="19" t="str">
        <f>C595 &amp; ".Vega|GIRR|" &amp; C556 &amp; "|" &amp; C558</f>
        <v>FXO676548755.Vega|GIRR|GBP|0.5 year</v>
      </c>
    </row>
    <row r="596" spans="3:7" hidden="1" outlineLevel="1" x14ac:dyDescent="0.25">
      <c r="C596" s="21" t="s">
        <v>42</v>
      </c>
      <c r="D596" s="19">
        <f>SUMIFS(Sensitivities!$E$8:$E$1023,Sensitivities!$D$8:$D$1023,Vega_GIRR!$D$20,Sensitivities!$C$8:$C$1023,Vega_GIRR!G596)</f>
        <v>0</v>
      </c>
      <c r="E596" s="19"/>
      <c r="F596" s="19"/>
      <c r="G596" s="19" t="str">
        <f>C596 &amp; ".Vega|GIRR|" &amp; C556 &amp; "|" &amp; C558</f>
        <v>FXO403688438.Vega|GIRR|GBP|0.5 year</v>
      </c>
    </row>
    <row r="597" spans="3:7" hidden="1" outlineLevel="1" x14ac:dyDescent="0.25">
      <c r="C597" s="21" t="s">
        <v>43</v>
      </c>
      <c r="D597" s="19">
        <f>SUMIFS(Sensitivities!$E$8:$E$1023,Sensitivities!$D$8:$D$1023,Vega_GIRR!$D$20,Sensitivities!$C$8:$C$1023,Vega_GIRR!G597)</f>
        <v>0</v>
      </c>
      <c r="E597" s="19"/>
      <c r="F597" s="19"/>
      <c r="G597" s="19" t="str">
        <f>C597 &amp; ".Vega|GIRR|" &amp; C556 &amp; "|" &amp; C558</f>
        <v>FXO302436425.Vega|GIRR|GBP|0.5 year</v>
      </c>
    </row>
    <row r="598" spans="3:7" hidden="1" outlineLevel="1" x14ac:dyDescent="0.25">
      <c r="C598" s="21" t="s">
        <v>44</v>
      </c>
      <c r="D598" s="19">
        <f>SUMIFS(Sensitivities!$E$8:$E$1023,Sensitivities!$D$8:$D$1023,Vega_GIRR!$D$20,Sensitivities!$C$8:$C$1023,Vega_GIRR!G598)</f>
        <v>0</v>
      </c>
      <c r="E598" s="19"/>
      <c r="F598" s="19"/>
      <c r="G598" s="19" t="str">
        <f>C598 &amp; ".Vega|GIRR|" &amp; C556 &amp; "|" &amp; C558</f>
        <v>FXO920656386.Vega|GIRR|GBP|0.5 year</v>
      </c>
    </row>
    <row r="599" spans="3:7" hidden="1" outlineLevel="1" x14ac:dyDescent="0.25">
      <c r="C599" s="21" t="s">
        <v>45</v>
      </c>
      <c r="D599" s="19">
        <f>SUMIFS(Sensitivities!$E$8:$E$1023,Sensitivities!$D$8:$D$1023,Vega_GIRR!$D$20,Sensitivities!$C$8:$C$1023,Vega_GIRR!G599)</f>
        <v>0</v>
      </c>
      <c r="E599" s="19"/>
      <c r="F599" s="19"/>
      <c r="G599" s="19" t="str">
        <f>C599 &amp; ".Vega|GIRR|" &amp; C556 &amp; "|" &amp; C558</f>
        <v>FXO931276392.Vega|GIRR|GBP|0.5 year</v>
      </c>
    </row>
    <row r="600" spans="3:7" hidden="1" outlineLevel="1" x14ac:dyDescent="0.25">
      <c r="C600" s="21" t="s">
        <v>46</v>
      </c>
      <c r="D600" s="19">
        <f>SUMIFS(Sensitivities!$E$8:$E$1023,Sensitivities!$D$8:$D$1023,Vega_GIRR!$D$20,Sensitivities!$C$8:$C$1023,Vega_GIRR!G600)</f>
        <v>0</v>
      </c>
      <c r="E600" s="19"/>
      <c r="F600" s="19"/>
      <c r="G600" s="19" t="str">
        <f>C600 &amp; ".Vega|GIRR|" &amp; C556 &amp; "|" &amp; C558</f>
        <v>PRDC295207601.Vega|GIRR|GBP|0.5 year</v>
      </c>
    </row>
    <row r="601" spans="3:7" hidden="1" outlineLevel="1" x14ac:dyDescent="0.25">
      <c r="C601" s="21" t="s">
        <v>48</v>
      </c>
      <c r="D601" s="19">
        <f>SUMIFS(Sensitivities!$E$8:$E$1023,Sensitivities!$D$8:$D$1023,Vega_GIRR!$D$20,Sensitivities!$C$8:$C$1023,Vega_GIRR!G601)</f>
        <v>0</v>
      </c>
      <c r="E601" s="19"/>
      <c r="F601" s="19"/>
      <c r="G601" s="19" t="str">
        <f>C601 &amp; ".Vega|GIRR|" &amp; C556 &amp; "|" &amp; C558</f>
        <v>PRDC172891670.Vega|GIRR|GBP|0.5 year</v>
      </c>
    </row>
    <row r="602" spans="3:7" hidden="1" outlineLevel="1" x14ac:dyDescent="0.25">
      <c r="C602" s="21" t="s">
        <v>49</v>
      </c>
      <c r="D602" s="19">
        <f>SUMIFS(Sensitivities!$E$8:$E$1023,Sensitivities!$D$8:$D$1023,Vega_GIRR!$D$20,Sensitivities!$C$8:$C$1023,Vega_GIRR!G602)</f>
        <v>0</v>
      </c>
      <c r="E602" s="19"/>
      <c r="F602" s="19"/>
      <c r="G602" s="19" t="str">
        <f>C602 &amp; ".Vega|GIRR|" &amp; C556 &amp; "|" &amp; C558</f>
        <v>PRDC666969162.Vega|GIRR|GBP|0.5 year</v>
      </c>
    </row>
    <row r="603" spans="3:7" hidden="1" outlineLevel="1" x14ac:dyDescent="0.25">
      <c r="C603" s="21" t="s">
        <v>50</v>
      </c>
      <c r="D603" s="19">
        <f>SUMIFS(Sensitivities!$E$8:$E$1023,Sensitivities!$D$8:$D$1023,Vega_GIRR!$D$20,Sensitivities!$C$8:$C$1023,Vega_GIRR!G603)</f>
        <v>0</v>
      </c>
      <c r="E603" s="19"/>
      <c r="F603" s="19"/>
      <c r="G603" s="19" t="str">
        <f>C603 &amp; ".Vega|GIRR|" &amp; C556 &amp; "|" &amp; C558</f>
        <v>PRDC591610726.Vega|GIRR|GBP|0.5 year</v>
      </c>
    </row>
    <row r="604" spans="3:7" hidden="1" outlineLevel="1" x14ac:dyDescent="0.25">
      <c r="C604" s="21" t="s">
        <v>51</v>
      </c>
      <c r="D604" s="19">
        <f>SUMIFS(Sensitivities!$E$8:$E$1023,Sensitivities!$D$8:$D$1023,Vega_GIRR!$D$20,Sensitivities!$C$8:$C$1023,Vega_GIRR!G604)</f>
        <v>0</v>
      </c>
      <c r="E604" s="19"/>
      <c r="F604" s="19"/>
      <c r="G604" s="19" t="str">
        <f>C604 &amp; ".Vega|GIRR|" &amp; C556 &amp; "|" &amp; C558</f>
        <v>PRDC213021841.Vega|GIRR|GBP|0.5 year</v>
      </c>
    </row>
    <row r="605" spans="3:7" hidden="1" outlineLevel="1" x14ac:dyDescent="0.25">
      <c r="C605" s="21" t="s">
        <v>52</v>
      </c>
      <c r="D605" s="19">
        <f>SUMIFS(Sensitivities!$E$8:$E$1023,Sensitivities!$D$8:$D$1023,Vega_GIRR!$D$20,Sensitivities!$C$8:$C$1023,Vega_GIRR!G605)</f>
        <v>0</v>
      </c>
      <c r="E605" s="19"/>
      <c r="F605" s="19"/>
      <c r="G605" s="19" t="str">
        <f>C605 &amp; ".Vega|GIRR|" &amp; C556 &amp; "|" &amp; C558</f>
        <v>RA211261264.Vega|GIRR|GBP|0.5 year</v>
      </c>
    </row>
    <row r="606" spans="3:7" hidden="1" outlineLevel="1" x14ac:dyDescent="0.25">
      <c r="C606" s="21" t="s">
        <v>54</v>
      </c>
      <c r="D606" s="19">
        <f>SUMIFS(Sensitivities!$E$8:$E$1023,Sensitivities!$D$8:$D$1023,Vega_GIRR!$D$20,Sensitivities!$C$8:$C$1023,Vega_GIRR!G606)</f>
        <v>0</v>
      </c>
      <c r="E606" s="19"/>
      <c r="F606" s="19"/>
      <c r="G606" s="19" t="str">
        <f>C606 &amp; ".Vega|GIRR|" &amp; C556 &amp; "|" &amp; C558</f>
        <v>RA511169792.Vega|GIRR|GBP|0.5 year</v>
      </c>
    </row>
    <row r="607" spans="3:7" hidden="1" outlineLevel="1" x14ac:dyDescent="0.25">
      <c r="C607" s="21" t="s">
        <v>1143</v>
      </c>
      <c r="D607" s="19">
        <f>SUMIFS(Sensitivities!$E$8:$E$1023,Sensitivities!$D$8:$D$1023,Vega_GIRR!$D$20,Sensitivities!$C$8:$C$1023,Vega_GIRR!G607)</f>
        <v>0</v>
      </c>
      <c r="E607" s="19"/>
      <c r="F607" s="19"/>
      <c r="G607" s="19" t="str">
        <f>C607 &amp; ".Vega|GIRR|" &amp; C556 &amp; "|" &amp; C558</f>
        <v>RA844378540.Vega|GIRR|GBP|0.5 year</v>
      </c>
    </row>
    <row r="608" spans="3:7" hidden="1" outlineLevel="1" x14ac:dyDescent="0.25">
      <c r="C608" s="21" t="s">
        <v>55</v>
      </c>
      <c r="D608" s="19">
        <f>SUMIFS(Sensitivities!$E$8:$E$1023,Sensitivities!$D$8:$D$1023,Vega_GIRR!$D$20,Sensitivities!$C$8:$C$1023,Vega_GIRR!G608)</f>
        <v>0</v>
      </c>
      <c r="E608" s="19"/>
      <c r="F608" s="19"/>
      <c r="G608" s="19" t="str">
        <f>C608 &amp; ".Vega|GIRR|" &amp; C556 &amp; "|" &amp; C558</f>
        <v>RA488554347.Vega|GIRR|GBP|0.5 year</v>
      </c>
    </row>
    <row r="609" spans="3:7" hidden="1" outlineLevel="1" x14ac:dyDescent="0.25">
      <c r="C609" s="21" t="s">
        <v>56</v>
      </c>
      <c r="D609" s="19">
        <f>SUMIFS(Sensitivities!$E$8:$E$1023,Sensitivities!$D$8:$D$1023,Vega_GIRR!$D$20,Sensitivities!$C$8:$C$1023,Vega_GIRR!G609)</f>
        <v>0</v>
      </c>
      <c r="E609" s="19"/>
      <c r="F609" s="19"/>
      <c r="G609" s="19" t="str">
        <f>C609 &amp; ".Vega|GIRR|" &amp; C556 &amp; "|" &amp; C558</f>
        <v>RA899728209.Vega|GIRR|GBP|0.5 year</v>
      </c>
    </row>
    <row r="610" spans="3:7" hidden="1" outlineLevel="1" x14ac:dyDescent="0.25">
      <c r="C610" s="10"/>
      <c r="D610" s="13"/>
      <c r="E610" s="11"/>
      <c r="F610" s="12"/>
      <c r="G610" s="12"/>
    </row>
    <row r="611" spans="3:7" collapsed="1" x14ac:dyDescent="0.25">
      <c r="C611" s="106" t="s">
        <v>62</v>
      </c>
      <c r="D611" s="102">
        <f>SUM(D613:D662)</f>
        <v>0</v>
      </c>
      <c r="E611" s="103">
        <f>$D$15</f>
        <v>1</v>
      </c>
      <c r="F611" s="105">
        <f>D611*E611</f>
        <v>0</v>
      </c>
    </row>
    <row r="612" spans="3:7" hidden="1" outlineLevel="1" x14ac:dyDescent="0.25">
      <c r="C612" s="40" t="s">
        <v>1138</v>
      </c>
      <c r="D612" s="101" t="s">
        <v>116</v>
      </c>
      <c r="E612" s="101" t="s">
        <v>66</v>
      </c>
      <c r="F612" s="101" t="s">
        <v>68</v>
      </c>
      <c r="G612" s="39" t="s">
        <v>57</v>
      </c>
    </row>
    <row r="613" spans="3:7" hidden="1" outlineLevel="1" x14ac:dyDescent="0.25">
      <c r="C613" s="42" t="s">
        <v>3</v>
      </c>
      <c r="D613" s="38">
        <f>SUMIFS(Sensitivities!$E$8:$E$1023,Sensitivities!$D$8:$D$1023,Vega_GIRR!$D$20,Sensitivities!$C$8:$C$1023,Vega_GIRR!G613)</f>
        <v>0</v>
      </c>
      <c r="E613" s="38"/>
      <c r="F613" s="38"/>
      <c r="G613" s="38" t="str">
        <f>C613 &amp; ".Vega|GIRR|" &amp; C556 &amp; "|" &amp; C611</f>
        <v>FRA791220419.Vega|GIRR|GBP|1 year</v>
      </c>
    </row>
    <row r="614" spans="3:7" hidden="1" outlineLevel="1" x14ac:dyDescent="0.25">
      <c r="C614" s="21" t="s">
        <v>5</v>
      </c>
      <c r="D614" s="19">
        <f>SUMIFS(Sensitivities!$E$8:$E$1023,Sensitivities!$D$8:$D$1023,Vega_GIRR!$D$20,Sensitivities!$C$8:$C$1023,Vega_GIRR!G614)</f>
        <v>0</v>
      </c>
      <c r="E614" s="19"/>
      <c r="F614" s="19"/>
      <c r="G614" s="19" t="str">
        <f>C614 &amp; ".Vega|GIRR|" &amp; C556 &amp; "|" &amp; C611</f>
        <v>FRA983936126.Vega|GIRR|GBP|1 year</v>
      </c>
    </row>
    <row r="615" spans="3:7" hidden="1" outlineLevel="1" x14ac:dyDescent="0.25">
      <c r="C615" s="21" t="s">
        <v>6</v>
      </c>
      <c r="D615" s="19">
        <f>SUMIFS(Sensitivities!$E$8:$E$1023,Sensitivities!$D$8:$D$1023,Vega_GIRR!$D$20,Sensitivities!$C$8:$C$1023,Vega_GIRR!G615)</f>
        <v>0</v>
      </c>
      <c r="E615" s="19"/>
      <c r="F615" s="19"/>
      <c r="G615" s="19" t="str">
        <f>C615 &amp; ".Vega|GIRR|" &amp; C556 &amp; "|" &amp; C611</f>
        <v>FRA592133890.Vega|GIRR|GBP|1 year</v>
      </c>
    </row>
    <row r="616" spans="3:7" hidden="1" outlineLevel="1" x14ac:dyDescent="0.25">
      <c r="C616" s="21" t="s">
        <v>7</v>
      </c>
      <c r="D616" s="19">
        <f>SUMIFS(Sensitivities!$E$8:$E$1023,Sensitivities!$D$8:$D$1023,Vega_GIRR!$D$20,Sensitivities!$C$8:$C$1023,Vega_GIRR!G616)</f>
        <v>0</v>
      </c>
      <c r="E616" s="19"/>
      <c r="F616" s="19"/>
      <c r="G616" s="19" t="str">
        <f>C616 &amp; ".Vega|GIRR|" &amp; C556 &amp; "|" &amp; C611</f>
        <v>FRA554616290.Vega|GIRR|GBP|1 year</v>
      </c>
    </row>
    <row r="617" spans="3:7" hidden="1" outlineLevel="1" x14ac:dyDescent="0.25">
      <c r="C617" s="21" t="s">
        <v>8</v>
      </c>
      <c r="D617" s="19">
        <f>SUMIFS(Sensitivities!$E$8:$E$1023,Sensitivities!$D$8:$D$1023,Vega_GIRR!$D$20,Sensitivities!$C$8:$C$1023,Vega_GIRR!G617)</f>
        <v>0</v>
      </c>
      <c r="E617" s="19"/>
      <c r="F617" s="19"/>
      <c r="G617" s="19" t="str">
        <f>C617 &amp; ".Vega|GIRR|" &amp; C556 &amp; "|" &amp; C611</f>
        <v>FRA822851518.Vega|GIRR|GBP|1 year</v>
      </c>
    </row>
    <row r="618" spans="3:7" hidden="1" outlineLevel="1" x14ac:dyDescent="0.25">
      <c r="C618" s="21" t="s">
        <v>1140</v>
      </c>
      <c r="D618" s="19">
        <f>SUMIFS(Sensitivities!$E$8:$E$1023,Sensitivities!$D$8:$D$1023,Vega_GIRR!$D$20,Sensitivities!$C$8:$C$1023,Vega_GIRR!G618)</f>
        <v>0</v>
      </c>
      <c r="E618" s="19"/>
      <c r="F618" s="19"/>
      <c r="G618" s="19" t="str">
        <f>C618 &amp; ".Vega|GIRR|" &amp; C556 &amp; "|" &amp; C611</f>
        <v>FRA101797833.Vega|GIRR|GBP|1 year</v>
      </c>
    </row>
    <row r="619" spans="3:7" hidden="1" outlineLevel="1" x14ac:dyDescent="0.25">
      <c r="C619" s="21" t="s">
        <v>9</v>
      </c>
      <c r="D619" s="19">
        <f>SUMIFS(Sensitivities!$E$8:$E$1023,Sensitivities!$D$8:$D$1023,Vega_GIRR!$D$20,Sensitivities!$C$8:$C$1023,Vega_GIRR!G619)</f>
        <v>0</v>
      </c>
      <c r="E619" s="19"/>
      <c r="F619" s="19"/>
      <c r="G619" s="19" t="str">
        <f>C619 &amp; ".Vega|GIRR|" &amp; C556 &amp; "|" &amp; C611</f>
        <v>IRS190841856.Vega|GIRR|GBP|1 year</v>
      </c>
    </row>
    <row r="620" spans="3:7" hidden="1" outlineLevel="1" x14ac:dyDescent="0.25">
      <c r="C620" s="21" t="s">
        <v>11</v>
      </c>
      <c r="D620" s="19">
        <f>SUMIFS(Sensitivities!$E$8:$E$1023,Sensitivities!$D$8:$D$1023,Vega_GIRR!$D$20,Sensitivities!$C$8:$C$1023,Vega_GIRR!G620)</f>
        <v>0</v>
      </c>
      <c r="E620" s="19"/>
      <c r="F620" s="19"/>
      <c r="G620" s="19" t="str">
        <f>C620 &amp; ".Vega|GIRR|" &amp; C556 &amp; "|" &amp; C611</f>
        <v>IRS399330126.Vega|GIRR|GBP|1 year</v>
      </c>
    </row>
    <row r="621" spans="3:7" hidden="1" outlineLevel="1" x14ac:dyDescent="0.25">
      <c r="C621" s="21" t="s">
        <v>12</v>
      </c>
      <c r="D621" s="19">
        <f>SUMIFS(Sensitivities!$E$8:$E$1023,Sensitivities!$D$8:$D$1023,Vega_GIRR!$D$20,Sensitivities!$C$8:$C$1023,Vega_GIRR!G621)</f>
        <v>0</v>
      </c>
      <c r="E621" s="19"/>
      <c r="F621" s="19"/>
      <c r="G621" s="19" t="str">
        <f>C621 &amp; ".Vega|GIRR|" &amp; C556 &amp; "|" &amp; C611</f>
        <v>IRS233250637.Vega|GIRR|GBP|1 year</v>
      </c>
    </row>
    <row r="622" spans="3:7" hidden="1" outlineLevel="1" x14ac:dyDescent="0.25">
      <c r="C622" s="21" t="s">
        <v>13</v>
      </c>
      <c r="D622" s="19">
        <f>SUMIFS(Sensitivities!$E$8:$E$1023,Sensitivities!$D$8:$D$1023,Vega_GIRR!$D$20,Sensitivities!$C$8:$C$1023,Vega_GIRR!G622)</f>
        <v>0</v>
      </c>
      <c r="E622" s="19"/>
      <c r="F622" s="19"/>
      <c r="G622" s="19" t="str">
        <f>C622 &amp; ".Vega|GIRR|" &amp; C556 &amp; "|" &amp; C611</f>
        <v>CS768096133.Vega|GIRR|GBP|1 year</v>
      </c>
    </row>
    <row r="623" spans="3:7" hidden="1" outlineLevel="1" x14ac:dyDescent="0.25">
      <c r="C623" s="21" t="s">
        <v>15</v>
      </c>
      <c r="D623" s="19">
        <f>SUMIFS(Sensitivities!$E$8:$E$1023,Sensitivities!$D$8:$D$1023,Vega_GIRR!$D$20,Sensitivities!$C$8:$C$1023,Vega_GIRR!G623)</f>
        <v>0</v>
      </c>
      <c r="E623" s="19"/>
      <c r="F623" s="19"/>
      <c r="G623" s="19" t="str">
        <f>C623 &amp; ".Vega|GIRR|" &amp; C556 &amp; "|" &amp; C611</f>
        <v>CS561670611.Vega|GIRR|GBP|1 year</v>
      </c>
    </row>
    <row r="624" spans="3:7" hidden="1" outlineLevel="1" x14ac:dyDescent="0.25">
      <c r="C624" s="21" t="s">
        <v>16</v>
      </c>
      <c r="D624" s="19">
        <f>SUMIFS(Sensitivities!$E$8:$E$1023,Sensitivities!$D$8:$D$1023,Vega_GIRR!$D$20,Sensitivities!$C$8:$C$1023,Vega_GIRR!G624)</f>
        <v>0</v>
      </c>
      <c r="E624" s="19"/>
      <c r="F624" s="19"/>
      <c r="G624" s="19" t="str">
        <f>C624 &amp; ".Vega|GIRR|" &amp; C556 &amp; "|" &amp; C611</f>
        <v>CS931854092.Vega|GIRR|GBP|1 year</v>
      </c>
    </row>
    <row r="625" spans="3:7" hidden="1" outlineLevel="1" x14ac:dyDescent="0.25">
      <c r="C625" s="21" t="s">
        <v>17</v>
      </c>
      <c r="D625" s="19">
        <f>SUMIFS(Sensitivities!$E$8:$E$1023,Sensitivities!$D$8:$D$1023,Vega_GIRR!$D$20,Sensitivities!$C$8:$C$1023,Vega_GIRR!G625)</f>
        <v>0</v>
      </c>
      <c r="E625" s="19"/>
      <c r="F625" s="19"/>
      <c r="G625" s="19" t="str">
        <f>C625 &amp; ".Vega|GIRR|" &amp; C556 &amp; "|" &amp; C611</f>
        <v>IRS307262619.Vega|GIRR|GBP|1 year</v>
      </c>
    </row>
    <row r="626" spans="3:7" hidden="1" outlineLevel="1" x14ac:dyDescent="0.25">
      <c r="C626" s="21" t="s">
        <v>18</v>
      </c>
      <c r="D626" s="19">
        <f>SUMIFS(Sensitivities!$E$8:$E$1023,Sensitivities!$D$8:$D$1023,Vega_GIRR!$D$20,Sensitivities!$C$8:$C$1023,Vega_GIRR!G626)</f>
        <v>0</v>
      </c>
      <c r="E626" s="19"/>
      <c r="F626" s="19"/>
      <c r="G626" s="19" t="str">
        <f>C626 &amp; ".Vega|GIRR|" &amp; C556 &amp; "|" &amp; C611</f>
        <v>IRS686490893.Vega|GIRR|GBP|1 year</v>
      </c>
    </row>
    <row r="627" spans="3:7" hidden="1" outlineLevel="1" x14ac:dyDescent="0.25">
      <c r="C627" s="21" t="s">
        <v>19</v>
      </c>
      <c r="D627" s="19">
        <f>SUMIFS(Sensitivities!$E$8:$E$1023,Sensitivities!$D$8:$D$1023,Vega_GIRR!$D$20,Sensitivities!$C$8:$C$1023,Vega_GIRR!G627)</f>
        <v>0</v>
      </c>
      <c r="E627" s="19"/>
      <c r="F627" s="19"/>
      <c r="G627" s="19" t="str">
        <f>C627 &amp; ".Vega|GIRR|" &amp; C556 &amp; "|" &amp; C611</f>
        <v>IRS682313805.Vega|GIRR|GBP|1 year</v>
      </c>
    </row>
    <row r="628" spans="3:7" hidden="1" outlineLevel="1" x14ac:dyDescent="0.25">
      <c r="C628" s="21" t="s">
        <v>20</v>
      </c>
      <c r="D628" s="19">
        <f>SUMIFS(Sensitivities!$E$8:$E$1023,Sensitivities!$D$8:$D$1023,Vega_GIRR!$D$20,Sensitivities!$C$8:$C$1023,Vega_GIRR!G628)</f>
        <v>0</v>
      </c>
      <c r="E628" s="19"/>
      <c r="F628" s="19"/>
      <c r="G628" s="19" t="str">
        <f>C628 &amp; ".Vega|GIRR|" &amp; C556 &amp; "|" &amp; C611</f>
        <v>IRS545554400.Vega|GIRR|GBP|1 year</v>
      </c>
    </row>
    <row r="629" spans="3:7" hidden="1" outlineLevel="1" x14ac:dyDescent="0.25">
      <c r="C629" s="21" t="s">
        <v>21</v>
      </c>
      <c r="D629" s="19">
        <f>SUMIFS(Sensitivities!$E$8:$E$1023,Sensitivities!$D$8:$D$1023,Vega_GIRR!$D$20,Sensitivities!$C$8:$C$1023,Vega_GIRR!G629)</f>
        <v>0</v>
      </c>
      <c r="E629" s="19"/>
      <c r="F629" s="19"/>
      <c r="G629" s="19" t="str">
        <f>C629 &amp; ".Vega|GIRR|" &amp; C556 &amp; "|" &amp; C611</f>
        <v>CS821810096.Vega|GIRR|GBP|1 year</v>
      </c>
    </row>
    <row r="630" spans="3:7" hidden="1" outlineLevel="1" x14ac:dyDescent="0.25">
      <c r="C630" s="21" t="s">
        <v>22</v>
      </c>
      <c r="D630" s="19">
        <f>SUMIFS(Sensitivities!$E$8:$E$1023,Sensitivities!$D$8:$D$1023,Vega_GIRR!$D$20,Sensitivities!$C$8:$C$1023,Vega_GIRR!G630)</f>
        <v>0</v>
      </c>
      <c r="E630" s="19"/>
      <c r="F630" s="19"/>
      <c r="G630" s="19" t="str">
        <f>C630 &amp; ".Vega|GIRR|" &amp; C556 &amp; "|" &amp; C611</f>
        <v>CF832287444.Vega|GIRR|GBP|1 year</v>
      </c>
    </row>
    <row r="631" spans="3:7" hidden="1" outlineLevel="1" x14ac:dyDescent="0.25">
      <c r="C631" s="21" t="s">
        <v>1141</v>
      </c>
      <c r="D631" s="19">
        <f>SUMIFS(Sensitivities!$E$8:$E$1023,Sensitivities!$D$8:$D$1023,Vega_GIRR!$D$20,Sensitivities!$C$8:$C$1023,Vega_GIRR!G631)</f>
        <v>0</v>
      </c>
      <c r="E631" s="19"/>
      <c r="F631" s="19"/>
      <c r="G631" s="19" t="str">
        <f>C631 &amp; ".Vega|GIRR|" &amp; C556 &amp; "|" &amp; C611</f>
        <v>CF505971413.Vega|GIRR|GBP|1 year</v>
      </c>
    </row>
    <row r="632" spans="3:7" hidden="1" outlineLevel="1" x14ac:dyDescent="0.25">
      <c r="C632" s="21" t="s">
        <v>24</v>
      </c>
      <c r="D632" s="19">
        <f>SUMIFS(Sensitivities!$E$8:$E$1023,Sensitivities!$D$8:$D$1023,Vega_GIRR!$D$20,Sensitivities!$C$8:$C$1023,Vega_GIRR!G632)</f>
        <v>0</v>
      </c>
      <c r="E632" s="19"/>
      <c r="F632" s="19"/>
      <c r="G632" s="19" t="str">
        <f>C632 &amp; ".Vega|GIRR|" &amp; C556 &amp; "|" &amp; C611</f>
        <v>CF670766805.Vega|GIRR|GBP|1 year</v>
      </c>
    </row>
    <row r="633" spans="3:7" hidden="1" outlineLevel="1" x14ac:dyDescent="0.25">
      <c r="C633" s="21" t="s">
        <v>25</v>
      </c>
      <c r="D633" s="19">
        <f>SUMIFS(Sensitivities!$E$8:$E$1023,Sensitivities!$D$8:$D$1023,Vega_GIRR!$D$20,Sensitivities!$C$8:$C$1023,Vega_GIRR!G633)</f>
        <v>0</v>
      </c>
      <c r="E633" s="19"/>
      <c r="F633" s="19"/>
      <c r="G633" s="19" t="str">
        <f>C633 &amp; ".Vega|GIRR|" &amp; C556 &amp; "|" &amp; C611</f>
        <v>CF558972956.Vega|GIRR|GBP|1 year</v>
      </c>
    </row>
    <row r="634" spans="3:7" hidden="1" outlineLevel="1" x14ac:dyDescent="0.25">
      <c r="C634" s="21" t="s">
        <v>26</v>
      </c>
      <c r="D634" s="19">
        <f>SUMIFS(Sensitivities!$E$8:$E$1023,Sensitivities!$D$8:$D$1023,Vega_GIRR!$D$20,Sensitivities!$C$8:$C$1023,Vega_GIRR!G634)</f>
        <v>0</v>
      </c>
      <c r="E634" s="19"/>
      <c r="F634" s="19"/>
      <c r="G634" s="19" t="str">
        <f>C634 &amp; ".Vega|GIRR|" &amp; C556 &amp; "|" &amp; C611</f>
        <v>CF994071627.Vega|GIRR|GBP|1 year</v>
      </c>
    </row>
    <row r="635" spans="3:7" hidden="1" outlineLevel="1" x14ac:dyDescent="0.25">
      <c r="C635" s="21" t="s">
        <v>27</v>
      </c>
      <c r="D635" s="19">
        <f>SUMIFS(Sensitivities!$E$8:$E$1023,Sensitivities!$D$8:$D$1023,Vega_GIRR!$D$20,Sensitivities!$C$8:$C$1023,Vega_GIRR!G635)</f>
        <v>0</v>
      </c>
      <c r="E635" s="19"/>
      <c r="F635" s="19"/>
      <c r="G635" s="19" t="str">
        <f>C635 &amp; ".Vega|GIRR|" &amp; C556 &amp; "|" &amp; C611</f>
        <v>CF546911893.Vega|GIRR|GBP|1 year</v>
      </c>
    </row>
    <row r="636" spans="3:7" hidden="1" outlineLevel="1" x14ac:dyDescent="0.25">
      <c r="C636" s="21" t="s">
        <v>28</v>
      </c>
      <c r="D636" s="19">
        <f>SUMIFS(Sensitivities!$E$8:$E$1023,Sensitivities!$D$8:$D$1023,Vega_GIRR!$D$20,Sensitivities!$C$8:$C$1023,Vega_GIRR!G636)</f>
        <v>0</v>
      </c>
      <c r="E636" s="19"/>
      <c r="F636" s="19"/>
      <c r="G636" s="19" t="str">
        <f>C636 &amp; ".Vega|GIRR|" &amp; C556 &amp; "|" &amp; C611</f>
        <v>CF798421943.Vega|GIRR|GBP|1 year</v>
      </c>
    </row>
    <row r="637" spans="3:7" hidden="1" outlineLevel="1" x14ac:dyDescent="0.25">
      <c r="C637" s="21" t="s">
        <v>29</v>
      </c>
      <c r="D637" s="19">
        <f>SUMIFS(Sensitivities!$E$8:$E$1023,Sensitivities!$D$8:$D$1023,Vega_GIRR!$D$20,Sensitivities!$C$8:$C$1023,Vega_GIRR!G637)</f>
        <v>0</v>
      </c>
      <c r="E637" s="19"/>
      <c r="F637" s="19"/>
      <c r="G637" s="19" t="str">
        <f>C637 &amp; ".Vega|GIRR|" &amp; C556 &amp; "|" &amp; C611</f>
        <v>SWN651253389.Vega|GIRR|GBP|1 year</v>
      </c>
    </row>
    <row r="638" spans="3:7" hidden="1" outlineLevel="1" x14ac:dyDescent="0.25">
      <c r="C638" s="21" t="s">
        <v>31</v>
      </c>
      <c r="D638" s="19">
        <f>SUMIFS(Sensitivities!$E$8:$E$1023,Sensitivities!$D$8:$D$1023,Vega_GIRR!$D$20,Sensitivities!$C$8:$C$1023,Vega_GIRR!G638)</f>
        <v>0</v>
      </c>
      <c r="E638" s="19"/>
      <c r="F638" s="19"/>
      <c r="G638" s="19" t="str">
        <f>C638 &amp; ".Vega|GIRR|" &amp; C556 &amp; "|" &amp; C611</f>
        <v>FXF690057364.Vega|GIRR|GBP|1 year</v>
      </c>
    </row>
    <row r="639" spans="3:7" hidden="1" outlineLevel="1" x14ac:dyDescent="0.25">
      <c r="C639" s="21" t="s">
        <v>1142</v>
      </c>
      <c r="D639" s="19">
        <f>SUMIFS(Sensitivities!$E$8:$E$1023,Sensitivities!$D$8:$D$1023,Vega_GIRR!$D$20,Sensitivities!$C$8:$C$1023,Vega_GIRR!G639)</f>
        <v>0</v>
      </c>
      <c r="E639" s="19"/>
      <c r="F639" s="19"/>
      <c r="G639" s="19" t="str">
        <f>C639 &amp; ".Vega|GIRR|" &amp; C556 &amp; "|" &amp; C611</f>
        <v>FXF276314354.Vega|GIRR|GBP|1 year</v>
      </c>
    </row>
    <row r="640" spans="3:7" hidden="1" outlineLevel="1" x14ac:dyDescent="0.25">
      <c r="C640" s="21" t="s">
        <v>33</v>
      </c>
      <c r="D640" s="19">
        <f>SUMIFS(Sensitivities!$E$8:$E$1023,Sensitivities!$D$8:$D$1023,Vega_GIRR!$D$20,Sensitivities!$C$8:$C$1023,Vega_GIRR!G640)</f>
        <v>0</v>
      </c>
      <c r="E640" s="19"/>
      <c r="F640" s="19"/>
      <c r="G640" s="19" t="str">
        <f>C640 &amp; ".Vega|GIRR|" &amp; C556 &amp; "|" &amp; C611</f>
        <v>FXF811380623.Vega|GIRR|GBP|1 year</v>
      </c>
    </row>
    <row r="641" spans="3:7" hidden="1" outlineLevel="1" x14ac:dyDescent="0.25">
      <c r="C641" s="21" t="s">
        <v>34</v>
      </c>
      <c r="D641" s="19">
        <f>SUMIFS(Sensitivities!$E$8:$E$1023,Sensitivities!$D$8:$D$1023,Vega_GIRR!$D$20,Sensitivities!$C$8:$C$1023,Vega_GIRR!G641)</f>
        <v>0</v>
      </c>
      <c r="E641" s="19"/>
      <c r="F641" s="19"/>
      <c r="G641" s="19" t="str">
        <f>C641 &amp; ".Vega|GIRR|" &amp; C556 &amp; "|" &amp; C611</f>
        <v>FXF313102980.Vega|GIRR|GBP|1 year</v>
      </c>
    </row>
    <row r="642" spans="3:7" hidden="1" outlineLevel="1" x14ac:dyDescent="0.25">
      <c r="C642" s="21" t="s">
        <v>35</v>
      </c>
      <c r="D642" s="19">
        <f>SUMIFS(Sensitivities!$E$8:$E$1023,Sensitivities!$D$8:$D$1023,Vega_GIRR!$D$20,Sensitivities!$C$8:$C$1023,Vega_GIRR!G642)</f>
        <v>0</v>
      </c>
      <c r="E642" s="19"/>
      <c r="F642" s="19"/>
      <c r="G642" s="19" t="str">
        <f>C642 &amp; ".Vega|GIRR|" &amp; C556 &amp; "|" &amp; C611</f>
        <v>FXF168255439.Vega|GIRR|GBP|1 year</v>
      </c>
    </row>
    <row r="643" spans="3:7" hidden="1" outlineLevel="1" x14ac:dyDescent="0.25">
      <c r="C643" s="21" t="s">
        <v>36</v>
      </c>
      <c r="D643" s="19">
        <f>SUMIFS(Sensitivities!$E$8:$E$1023,Sensitivities!$D$8:$D$1023,Vega_GIRR!$D$20,Sensitivities!$C$8:$C$1023,Vega_GIRR!G643)</f>
        <v>0</v>
      </c>
      <c r="E643" s="19"/>
      <c r="F643" s="19"/>
      <c r="G643" s="19" t="str">
        <f>C643 &amp; ".Vega|GIRR|" &amp; C556 &amp; "|" &amp; C611</f>
        <v>FXF177155290.Vega|GIRR|GBP|1 year</v>
      </c>
    </row>
    <row r="644" spans="3:7" hidden="1" outlineLevel="1" x14ac:dyDescent="0.25">
      <c r="C644" s="21" t="s">
        <v>37</v>
      </c>
      <c r="D644" s="19">
        <f>SUMIFS(Sensitivities!$E$8:$E$1023,Sensitivities!$D$8:$D$1023,Vega_GIRR!$D$20,Sensitivities!$C$8:$C$1023,Vega_GIRR!G644)</f>
        <v>0</v>
      </c>
      <c r="E644" s="19"/>
      <c r="F644" s="19"/>
      <c r="G644" s="19" t="str">
        <f>C644 &amp; ".Vega|GIRR|" &amp; C556 &amp; "|" &amp; C611</f>
        <v>FXF598460264.Vega|GIRR|GBP|1 year</v>
      </c>
    </row>
    <row r="645" spans="3:7" hidden="1" outlineLevel="1" x14ac:dyDescent="0.25">
      <c r="C645" s="21" t="s">
        <v>38</v>
      </c>
      <c r="D645" s="19">
        <f>SUMIFS(Sensitivities!$E$8:$E$1023,Sensitivities!$D$8:$D$1023,Vega_GIRR!$D$20,Sensitivities!$C$8:$C$1023,Vega_GIRR!G645)</f>
        <v>0</v>
      </c>
      <c r="E645" s="19"/>
      <c r="F645" s="19"/>
      <c r="G645" s="19" t="str">
        <f>C645 &amp; ".Vega|GIRR|" &amp; C556 &amp; "|" &amp; C611</f>
        <v>FXO271821100.Vega|GIRR|GBP|1 year</v>
      </c>
    </row>
    <row r="646" spans="3:7" hidden="1" outlineLevel="1" x14ac:dyDescent="0.25">
      <c r="C646" s="21" t="s">
        <v>40</v>
      </c>
      <c r="D646" s="19">
        <f>SUMIFS(Sensitivities!$E$8:$E$1023,Sensitivities!$D$8:$D$1023,Vega_GIRR!$D$20,Sensitivities!$C$8:$C$1023,Vega_GIRR!G646)</f>
        <v>0</v>
      </c>
      <c r="E646" s="19"/>
      <c r="F646" s="19"/>
      <c r="G646" s="19" t="str">
        <f>C646 &amp; ".Vega|GIRR|" &amp; C556 &amp; "|" &amp; C611</f>
        <v>FXO136170122.Vega|GIRR|GBP|1 year</v>
      </c>
    </row>
    <row r="647" spans="3:7" hidden="1" outlineLevel="1" x14ac:dyDescent="0.25">
      <c r="C647" s="21" t="s">
        <v>1139</v>
      </c>
      <c r="D647" s="19">
        <f>SUMIFS(Sensitivities!$E$8:$E$1023,Sensitivities!$D$8:$D$1023,Vega_GIRR!$D$20,Sensitivities!$C$8:$C$1023,Vega_GIRR!G647)</f>
        <v>0</v>
      </c>
      <c r="E647" s="19"/>
      <c r="F647" s="19"/>
      <c r="G647" s="19" t="str">
        <f>C647 &amp; ".Vega|GIRR|" &amp; C556 &amp; "|" &amp; C611</f>
        <v>FXO623149061.Vega|GIRR|GBP|1 year</v>
      </c>
    </row>
    <row r="648" spans="3:7" hidden="1" outlineLevel="1" x14ac:dyDescent="0.25">
      <c r="C648" s="21" t="s">
        <v>41</v>
      </c>
      <c r="D648" s="19">
        <f>SUMIFS(Sensitivities!$E$8:$E$1023,Sensitivities!$D$8:$D$1023,Vega_GIRR!$D$20,Sensitivities!$C$8:$C$1023,Vega_GIRR!G648)</f>
        <v>0</v>
      </c>
      <c r="E648" s="19"/>
      <c r="F648" s="19"/>
      <c r="G648" s="19" t="str">
        <f>C648 &amp; ".Vega|GIRR|" &amp; C556 &amp; "|" &amp; C611</f>
        <v>FXO676548755.Vega|GIRR|GBP|1 year</v>
      </c>
    </row>
    <row r="649" spans="3:7" hidden="1" outlineLevel="1" x14ac:dyDescent="0.25">
      <c r="C649" s="21" t="s">
        <v>42</v>
      </c>
      <c r="D649" s="19">
        <f>SUMIFS(Sensitivities!$E$8:$E$1023,Sensitivities!$D$8:$D$1023,Vega_GIRR!$D$20,Sensitivities!$C$8:$C$1023,Vega_GIRR!G649)</f>
        <v>0</v>
      </c>
      <c r="E649" s="19"/>
      <c r="F649" s="19"/>
      <c r="G649" s="19" t="str">
        <f>C649 &amp; ".Vega|GIRR|" &amp; C556 &amp; "|" &amp; C611</f>
        <v>FXO403688438.Vega|GIRR|GBP|1 year</v>
      </c>
    </row>
    <row r="650" spans="3:7" hidden="1" outlineLevel="1" x14ac:dyDescent="0.25">
      <c r="C650" s="21" t="s">
        <v>43</v>
      </c>
      <c r="D650" s="19">
        <f>SUMIFS(Sensitivities!$E$8:$E$1023,Sensitivities!$D$8:$D$1023,Vega_GIRR!$D$20,Sensitivities!$C$8:$C$1023,Vega_GIRR!G650)</f>
        <v>0</v>
      </c>
      <c r="E650" s="19"/>
      <c r="F650" s="19"/>
      <c r="G650" s="19" t="str">
        <f>C650 &amp; ".Vega|GIRR|" &amp; C556 &amp; "|" &amp; C611</f>
        <v>FXO302436425.Vega|GIRR|GBP|1 year</v>
      </c>
    </row>
    <row r="651" spans="3:7" hidden="1" outlineLevel="1" x14ac:dyDescent="0.25">
      <c r="C651" s="21" t="s">
        <v>44</v>
      </c>
      <c r="D651" s="19">
        <f>SUMIFS(Sensitivities!$E$8:$E$1023,Sensitivities!$D$8:$D$1023,Vega_GIRR!$D$20,Sensitivities!$C$8:$C$1023,Vega_GIRR!G651)</f>
        <v>0</v>
      </c>
      <c r="E651" s="19"/>
      <c r="F651" s="19"/>
      <c r="G651" s="19" t="str">
        <f>C651 &amp; ".Vega|GIRR|" &amp; C556 &amp; "|" &amp; C611</f>
        <v>FXO920656386.Vega|GIRR|GBP|1 year</v>
      </c>
    </row>
    <row r="652" spans="3:7" hidden="1" outlineLevel="1" x14ac:dyDescent="0.25">
      <c r="C652" s="21" t="s">
        <v>45</v>
      </c>
      <c r="D652" s="19">
        <f>SUMIFS(Sensitivities!$E$8:$E$1023,Sensitivities!$D$8:$D$1023,Vega_GIRR!$D$20,Sensitivities!$C$8:$C$1023,Vega_GIRR!G652)</f>
        <v>0</v>
      </c>
      <c r="E652" s="19"/>
      <c r="F652" s="19"/>
      <c r="G652" s="19" t="str">
        <f>C652 &amp; ".Vega|GIRR|" &amp; C556 &amp; "|" &amp; C611</f>
        <v>FXO931276392.Vega|GIRR|GBP|1 year</v>
      </c>
    </row>
    <row r="653" spans="3:7" hidden="1" outlineLevel="1" x14ac:dyDescent="0.25">
      <c r="C653" s="21" t="s">
        <v>46</v>
      </c>
      <c r="D653" s="19">
        <f>SUMIFS(Sensitivities!$E$8:$E$1023,Sensitivities!$D$8:$D$1023,Vega_GIRR!$D$20,Sensitivities!$C$8:$C$1023,Vega_GIRR!G653)</f>
        <v>0</v>
      </c>
      <c r="E653" s="19"/>
      <c r="F653" s="19"/>
      <c r="G653" s="19" t="str">
        <f>C653 &amp; ".Vega|GIRR|" &amp; C556 &amp; "|" &amp; C611</f>
        <v>PRDC295207601.Vega|GIRR|GBP|1 year</v>
      </c>
    </row>
    <row r="654" spans="3:7" hidden="1" outlineLevel="1" x14ac:dyDescent="0.25">
      <c r="C654" s="21" t="s">
        <v>48</v>
      </c>
      <c r="D654" s="19">
        <f>SUMIFS(Sensitivities!$E$8:$E$1023,Sensitivities!$D$8:$D$1023,Vega_GIRR!$D$20,Sensitivities!$C$8:$C$1023,Vega_GIRR!G654)</f>
        <v>0</v>
      </c>
      <c r="E654" s="19"/>
      <c r="F654" s="19"/>
      <c r="G654" s="19" t="str">
        <f>C654 &amp; ".Vega|GIRR|" &amp; C556 &amp; "|" &amp; C611</f>
        <v>PRDC172891670.Vega|GIRR|GBP|1 year</v>
      </c>
    </row>
    <row r="655" spans="3:7" hidden="1" outlineLevel="1" x14ac:dyDescent="0.25">
      <c r="C655" s="21" t="s">
        <v>49</v>
      </c>
      <c r="D655" s="19">
        <f>SUMIFS(Sensitivities!$E$8:$E$1023,Sensitivities!$D$8:$D$1023,Vega_GIRR!$D$20,Sensitivities!$C$8:$C$1023,Vega_GIRR!G655)</f>
        <v>0</v>
      </c>
      <c r="E655" s="19"/>
      <c r="F655" s="19"/>
      <c r="G655" s="19" t="str">
        <f>C655 &amp; ".Vega|GIRR|" &amp; C556 &amp; "|" &amp; C611</f>
        <v>PRDC666969162.Vega|GIRR|GBP|1 year</v>
      </c>
    </row>
    <row r="656" spans="3:7" hidden="1" outlineLevel="1" x14ac:dyDescent="0.25">
      <c r="C656" s="21" t="s">
        <v>50</v>
      </c>
      <c r="D656" s="19">
        <f>SUMIFS(Sensitivities!$E$8:$E$1023,Sensitivities!$D$8:$D$1023,Vega_GIRR!$D$20,Sensitivities!$C$8:$C$1023,Vega_GIRR!G656)</f>
        <v>0</v>
      </c>
      <c r="E656" s="19"/>
      <c r="F656" s="19"/>
      <c r="G656" s="19" t="str">
        <f>C656 &amp; ".Vega|GIRR|" &amp; C556 &amp; "|" &amp; C611</f>
        <v>PRDC591610726.Vega|GIRR|GBP|1 year</v>
      </c>
    </row>
    <row r="657" spans="3:7" hidden="1" outlineLevel="1" x14ac:dyDescent="0.25">
      <c r="C657" s="21" t="s">
        <v>51</v>
      </c>
      <c r="D657" s="19">
        <f>SUMIFS(Sensitivities!$E$8:$E$1023,Sensitivities!$D$8:$D$1023,Vega_GIRR!$D$20,Sensitivities!$C$8:$C$1023,Vega_GIRR!G657)</f>
        <v>0</v>
      </c>
      <c r="E657" s="19"/>
      <c r="F657" s="19"/>
      <c r="G657" s="19" t="str">
        <f>C657 &amp; ".Vega|GIRR|" &amp; C556 &amp; "|" &amp; C611</f>
        <v>PRDC213021841.Vega|GIRR|GBP|1 year</v>
      </c>
    </row>
    <row r="658" spans="3:7" hidden="1" outlineLevel="1" x14ac:dyDescent="0.25">
      <c r="C658" s="21" t="s">
        <v>52</v>
      </c>
      <c r="D658" s="19">
        <f>SUMIFS(Sensitivities!$E$8:$E$1023,Sensitivities!$D$8:$D$1023,Vega_GIRR!$D$20,Sensitivities!$C$8:$C$1023,Vega_GIRR!G658)</f>
        <v>0</v>
      </c>
      <c r="E658" s="19"/>
      <c r="F658" s="19"/>
      <c r="G658" s="19" t="str">
        <f>C658 &amp; ".Vega|GIRR|" &amp; C556 &amp; "|" &amp; C611</f>
        <v>RA211261264.Vega|GIRR|GBP|1 year</v>
      </c>
    </row>
    <row r="659" spans="3:7" hidden="1" outlineLevel="1" x14ac:dyDescent="0.25">
      <c r="C659" s="21" t="s">
        <v>54</v>
      </c>
      <c r="D659" s="19">
        <f>SUMIFS(Sensitivities!$E$8:$E$1023,Sensitivities!$D$8:$D$1023,Vega_GIRR!$D$20,Sensitivities!$C$8:$C$1023,Vega_GIRR!G659)</f>
        <v>0</v>
      </c>
      <c r="E659" s="19"/>
      <c r="F659" s="19"/>
      <c r="G659" s="19" t="str">
        <f>C659 &amp; ".Vega|GIRR|" &amp; C556 &amp; "|" &amp; C611</f>
        <v>RA511169792.Vega|GIRR|GBP|1 year</v>
      </c>
    </row>
    <row r="660" spans="3:7" hidden="1" outlineLevel="1" x14ac:dyDescent="0.25">
      <c r="C660" s="21" t="s">
        <v>1143</v>
      </c>
      <c r="D660" s="19">
        <f>SUMIFS(Sensitivities!$E$8:$E$1023,Sensitivities!$D$8:$D$1023,Vega_GIRR!$D$20,Sensitivities!$C$8:$C$1023,Vega_GIRR!G660)</f>
        <v>0</v>
      </c>
      <c r="E660" s="19"/>
      <c r="F660" s="19"/>
      <c r="G660" s="19" t="str">
        <f>C660 &amp; ".Vega|GIRR|" &amp; C556 &amp; "|" &amp; C611</f>
        <v>RA844378540.Vega|GIRR|GBP|1 year</v>
      </c>
    </row>
    <row r="661" spans="3:7" hidden="1" outlineLevel="1" x14ac:dyDescent="0.25">
      <c r="C661" s="21" t="s">
        <v>55</v>
      </c>
      <c r="D661" s="19">
        <f>SUMIFS(Sensitivities!$E$8:$E$1023,Sensitivities!$D$8:$D$1023,Vega_GIRR!$D$20,Sensitivities!$C$8:$C$1023,Vega_GIRR!G661)</f>
        <v>0</v>
      </c>
      <c r="E661" s="19"/>
      <c r="F661" s="19"/>
      <c r="G661" s="19" t="str">
        <f>C661 &amp; ".Vega|GIRR|" &amp; C556 &amp; "|" &amp; C611</f>
        <v>RA488554347.Vega|GIRR|GBP|1 year</v>
      </c>
    </row>
    <row r="662" spans="3:7" hidden="1" outlineLevel="1" x14ac:dyDescent="0.25">
      <c r="C662" s="21" t="s">
        <v>56</v>
      </c>
      <c r="D662" s="19">
        <f>SUMIFS(Sensitivities!$E$8:$E$1023,Sensitivities!$D$8:$D$1023,Vega_GIRR!$D$20,Sensitivities!$C$8:$C$1023,Vega_GIRR!G662)</f>
        <v>0</v>
      </c>
      <c r="E662" s="19"/>
      <c r="F662" s="19"/>
      <c r="G662" s="19" t="str">
        <f>C662 &amp; ".Vega|GIRR|" &amp; C556 &amp; "|" &amp; C611</f>
        <v>RA899728209.Vega|GIRR|GBP|1 year</v>
      </c>
    </row>
    <row r="663" spans="3:7" hidden="1" outlineLevel="1" x14ac:dyDescent="0.25">
      <c r="C663" s="10"/>
      <c r="D663" s="13"/>
      <c r="E663" s="11"/>
      <c r="F663" s="12"/>
      <c r="G663" s="12"/>
    </row>
    <row r="664" spans="3:7" collapsed="1" x14ac:dyDescent="0.25">
      <c r="C664" s="106" t="s">
        <v>63</v>
      </c>
      <c r="D664" s="102">
        <f>SUM(D666:D715)</f>
        <v>0</v>
      </c>
      <c r="E664" s="103">
        <f>$D$15</f>
        <v>1</v>
      </c>
      <c r="F664" s="105">
        <f>D664*E664</f>
        <v>0</v>
      </c>
    </row>
    <row r="665" spans="3:7" hidden="1" outlineLevel="1" x14ac:dyDescent="0.25">
      <c r="C665" s="40" t="s">
        <v>1138</v>
      </c>
      <c r="D665" s="101" t="s">
        <v>116</v>
      </c>
      <c r="E665" s="101" t="s">
        <v>66</v>
      </c>
      <c r="F665" s="101" t="s">
        <v>68</v>
      </c>
      <c r="G665" s="39" t="s">
        <v>57</v>
      </c>
    </row>
    <row r="666" spans="3:7" hidden="1" outlineLevel="1" x14ac:dyDescent="0.25">
      <c r="C666" s="42" t="s">
        <v>3</v>
      </c>
      <c r="D666" s="38">
        <f>SUMIFS(Sensitivities!$E$8:$E$1023,Sensitivities!$D$8:$D$1023,Vega_GIRR!$D$20,Sensitivities!$C$8:$C$1023,Vega_GIRR!G666)</f>
        <v>0</v>
      </c>
      <c r="E666" s="38"/>
      <c r="F666" s="38"/>
      <c r="G666" s="38" t="str">
        <f>C666 &amp; ".Vega|GIRR|" &amp; C556 &amp; "|" &amp; C664</f>
        <v>FRA791220419.Vega|GIRR|GBP|3 year</v>
      </c>
    </row>
    <row r="667" spans="3:7" hidden="1" outlineLevel="1" x14ac:dyDescent="0.25">
      <c r="C667" s="21" t="s">
        <v>5</v>
      </c>
      <c r="D667" s="19">
        <f>SUMIFS(Sensitivities!$E$8:$E$1023,Sensitivities!$D$8:$D$1023,Vega_GIRR!$D$20,Sensitivities!$C$8:$C$1023,Vega_GIRR!G667)</f>
        <v>0</v>
      </c>
      <c r="E667" s="19"/>
      <c r="F667" s="19"/>
      <c r="G667" s="19" t="str">
        <f>C667 &amp; ".Vega|GIRR|" &amp; C556 &amp; "|" &amp; C664</f>
        <v>FRA983936126.Vega|GIRR|GBP|3 year</v>
      </c>
    </row>
    <row r="668" spans="3:7" hidden="1" outlineLevel="1" x14ac:dyDescent="0.25">
      <c r="C668" s="21" t="s">
        <v>6</v>
      </c>
      <c r="D668" s="19">
        <f>SUMIFS(Sensitivities!$E$8:$E$1023,Sensitivities!$D$8:$D$1023,Vega_GIRR!$D$20,Sensitivities!$C$8:$C$1023,Vega_GIRR!G668)</f>
        <v>0</v>
      </c>
      <c r="E668" s="19"/>
      <c r="F668" s="19"/>
      <c r="G668" s="19" t="str">
        <f>C668 &amp; ".Vega|GIRR|" &amp; C556 &amp; "|" &amp; C664</f>
        <v>FRA592133890.Vega|GIRR|GBP|3 year</v>
      </c>
    </row>
    <row r="669" spans="3:7" hidden="1" outlineLevel="1" x14ac:dyDescent="0.25">
      <c r="C669" s="21" t="s">
        <v>7</v>
      </c>
      <c r="D669" s="19">
        <f>SUMIFS(Sensitivities!$E$8:$E$1023,Sensitivities!$D$8:$D$1023,Vega_GIRR!$D$20,Sensitivities!$C$8:$C$1023,Vega_GIRR!G669)</f>
        <v>0</v>
      </c>
      <c r="E669" s="19"/>
      <c r="F669" s="19"/>
      <c r="G669" s="19" t="str">
        <f>C669 &amp; ".Vega|GIRR|" &amp; C556 &amp; "|" &amp; C664</f>
        <v>FRA554616290.Vega|GIRR|GBP|3 year</v>
      </c>
    </row>
    <row r="670" spans="3:7" hidden="1" outlineLevel="1" x14ac:dyDescent="0.25">
      <c r="C670" s="21" t="s">
        <v>8</v>
      </c>
      <c r="D670" s="19">
        <f>SUMIFS(Sensitivities!$E$8:$E$1023,Sensitivities!$D$8:$D$1023,Vega_GIRR!$D$20,Sensitivities!$C$8:$C$1023,Vega_GIRR!G670)</f>
        <v>0</v>
      </c>
      <c r="E670" s="19"/>
      <c r="F670" s="19"/>
      <c r="G670" s="19" t="str">
        <f>C670 &amp; ".Vega|GIRR|" &amp; C556 &amp; "|" &amp; C664</f>
        <v>FRA822851518.Vega|GIRR|GBP|3 year</v>
      </c>
    </row>
    <row r="671" spans="3:7" hidden="1" outlineLevel="1" x14ac:dyDescent="0.25">
      <c r="C671" s="21" t="s">
        <v>1140</v>
      </c>
      <c r="D671" s="19">
        <f>SUMIFS(Sensitivities!$E$8:$E$1023,Sensitivities!$D$8:$D$1023,Vega_GIRR!$D$20,Sensitivities!$C$8:$C$1023,Vega_GIRR!G671)</f>
        <v>0</v>
      </c>
      <c r="E671" s="19"/>
      <c r="F671" s="19"/>
      <c r="G671" s="19" t="str">
        <f>C671 &amp; ".Vega|GIRR|" &amp; C556 &amp; "|" &amp; C664</f>
        <v>FRA101797833.Vega|GIRR|GBP|3 year</v>
      </c>
    </row>
    <row r="672" spans="3:7" hidden="1" outlineLevel="1" x14ac:dyDescent="0.25">
      <c r="C672" s="21" t="s">
        <v>9</v>
      </c>
      <c r="D672" s="19">
        <f>SUMIFS(Sensitivities!$E$8:$E$1023,Sensitivities!$D$8:$D$1023,Vega_GIRR!$D$20,Sensitivities!$C$8:$C$1023,Vega_GIRR!G672)</f>
        <v>0</v>
      </c>
      <c r="E672" s="19"/>
      <c r="F672" s="19"/>
      <c r="G672" s="19" t="str">
        <f>C672 &amp; ".Vega|GIRR|" &amp; C556 &amp; "|" &amp; C664</f>
        <v>IRS190841856.Vega|GIRR|GBP|3 year</v>
      </c>
    </row>
    <row r="673" spans="3:7" hidden="1" outlineLevel="1" x14ac:dyDescent="0.25">
      <c r="C673" s="21" t="s">
        <v>11</v>
      </c>
      <c r="D673" s="19">
        <f>SUMIFS(Sensitivities!$E$8:$E$1023,Sensitivities!$D$8:$D$1023,Vega_GIRR!$D$20,Sensitivities!$C$8:$C$1023,Vega_GIRR!G673)</f>
        <v>0</v>
      </c>
      <c r="E673" s="19"/>
      <c r="F673" s="19"/>
      <c r="G673" s="19" t="str">
        <f>C673 &amp; ".Vega|GIRR|" &amp; C556 &amp; "|" &amp; C664</f>
        <v>IRS399330126.Vega|GIRR|GBP|3 year</v>
      </c>
    </row>
    <row r="674" spans="3:7" hidden="1" outlineLevel="1" x14ac:dyDescent="0.25">
      <c r="C674" s="21" t="s">
        <v>12</v>
      </c>
      <c r="D674" s="19">
        <f>SUMIFS(Sensitivities!$E$8:$E$1023,Sensitivities!$D$8:$D$1023,Vega_GIRR!$D$20,Sensitivities!$C$8:$C$1023,Vega_GIRR!G674)</f>
        <v>0</v>
      </c>
      <c r="E674" s="19"/>
      <c r="F674" s="19"/>
      <c r="G674" s="19" t="str">
        <f>C674 &amp; ".Vega|GIRR|" &amp; C556 &amp; "|" &amp; C664</f>
        <v>IRS233250637.Vega|GIRR|GBP|3 year</v>
      </c>
    </row>
    <row r="675" spans="3:7" hidden="1" outlineLevel="1" x14ac:dyDescent="0.25">
      <c r="C675" s="21" t="s">
        <v>13</v>
      </c>
      <c r="D675" s="19">
        <f>SUMIFS(Sensitivities!$E$8:$E$1023,Sensitivities!$D$8:$D$1023,Vega_GIRR!$D$20,Sensitivities!$C$8:$C$1023,Vega_GIRR!G675)</f>
        <v>0</v>
      </c>
      <c r="E675" s="19"/>
      <c r="F675" s="19"/>
      <c r="G675" s="19" t="str">
        <f>C675 &amp; ".Vega|GIRR|" &amp; C556 &amp; "|" &amp; C664</f>
        <v>CS768096133.Vega|GIRR|GBP|3 year</v>
      </c>
    </row>
    <row r="676" spans="3:7" hidden="1" outlineLevel="1" x14ac:dyDescent="0.25">
      <c r="C676" s="21" t="s">
        <v>15</v>
      </c>
      <c r="D676" s="19">
        <f>SUMIFS(Sensitivities!$E$8:$E$1023,Sensitivities!$D$8:$D$1023,Vega_GIRR!$D$20,Sensitivities!$C$8:$C$1023,Vega_GIRR!G676)</f>
        <v>0</v>
      </c>
      <c r="E676" s="19"/>
      <c r="F676" s="19"/>
      <c r="G676" s="19" t="str">
        <f>C676 &amp; ".Vega|GIRR|" &amp; C556 &amp; "|" &amp; C664</f>
        <v>CS561670611.Vega|GIRR|GBP|3 year</v>
      </c>
    </row>
    <row r="677" spans="3:7" hidden="1" outlineLevel="1" x14ac:dyDescent="0.25">
      <c r="C677" s="21" t="s">
        <v>16</v>
      </c>
      <c r="D677" s="19">
        <f>SUMIFS(Sensitivities!$E$8:$E$1023,Sensitivities!$D$8:$D$1023,Vega_GIRR!$D$20,Sensitivities!$C$8:$C$1023,Vega_GIRR!G677)</f>
        <v>0</v>
      </c>
      <c r="E677" s="19"/>
      <c r="F677" s="19"/>
      <c r="G677" s="19" t="str">
        <f>C677 &amp; ".Vega|GIRR|" &amp; C556 &amp; "|" &amp; C664</f>
        <v>CS931854092.Vega|GIRR|GBP|3 year</v>
      </c>
    </row>
    <row r="678" spans="3:7" hidden="1" outlineLevel="1" x14ac:dyDescent="0.25">
      <c r="C678" s="21" t="s">
        <v>17</v>
      </c>
      <c r="D678" s="19">
        <f>SUMIFS(Sensitivities!$E$8:$E$1023,Sensitivities!$D$8:$D$1023,Vega_GIRR!$D$20,Sensitivities!$C$8:$C$1023,Vega_GIRR!G678)</f>
        <v>0</v>
      </c>
      <c r="E678" s="19"/>
      <c r="F678" s="19"/>
      <c r="G678" s="19" t="str">
        <f>C678 &amp; ".Vega|GIRR|" &amp; C556 &amp; "|" &amp; C664</f>
        <v>IRS307262619.Vega|GIRR|GBP|3 year</v>
      </c>
    </row>
    <row r="679" spans="3:7" hidden="1" outlineLevel="1" x14ac:dyDescent="0.25">
      <c r="C679" s="21" t="s">
        <v>18</v>
      </c>
      <c r="D679" s="19">
        <f>SUMIFS(Sensitivities!$E$8:$E$1023,Sensitivities!$D$8:$D$1023,Vega_GIRR!$D$20,Sensitivities!$C$8:$C$1023,Vega_GIRR!G679)</f>
        <v>0</v>
      </c>
      <c r="E679" s="19"/>
      <c r="F679" s="19"/>
      <c r="G679" s="19" t="str">
        <f>C679 &amp; ".Vega|GIRR|" &amp; C556 &amp; "|" &amp; C664</f>
        <v>IRS686490893.Vega|GIRR|GBP|3 year</v>
      </c>
    </row>
    <row r="680" spans="3:7" hidden="1" outlineLevel="1" x14ac:dyDescent="0.25">
      <c r="C680" s="21" t="s">
        <v>19</v>
      </c>
      <c r="D680" s="19">
        <f>SUMIFS(Sensitivities!$E$8:$E$1023,Sensitivities!$D$8:$D$1023,Vega_GIRR!$D$20,Sensitivities!$C$8:$C$1023,Vega_GIRR!G680)</f>
        <v>0</v>
      </c>
      <c r="E680" s="19"/>
      <c r="F680" s="19"/>
      <c r="G680" s="19" t="str">
        <f>C680 &amp; ".Vega|GIRR|" &amp; C556 &amp; "|" &amp; C664</f>
        <v>IRS682313805.Vega|GIRR|GBP|3 year</v>
      </c>
    </row>
    <row r="681" spans="3:7" hidden="1" outlineLevel="1" x14ac:dyDescent="0.25">
      <c r="C681" s="21" t="s">
        <v>20</v>
      </c>
      <c r="D681" s="19">
        <f>SUMIFS(Sensitivities!$E$8:$E$1023,Sensitivities!$D$8:$D$1023,Vega_GIRR!$D$20,Sensitivities!$C$8:$C$1023,Vega_GIRR!G681)</f>
        <v>0</v>
      </c>
      <c r="E681" s="19"/>
      <c r="F681" s="19"/>
      <c r="G681" s="19" t="str">
        <f>C681 &amp; ".Vega|GIRR|" &amp; C556 &amp; "|" &amp; C664</f>
        <v>IRS545554400.Vega|GIRR|GBP|3 year</v>
      </c>
    </row>
    <row r="682" spans="3:7" hidden="1" outlineLevel="1" x14ac:dyDescent="0.25">
      <c r="C682" s="21" t="s">
        <v>21</v>
      </c>
      <c r="D682" s="19">
        <f>SUMIFS(Sensitivities!$E$8:$E$1023,Sensitivities!$D$8:$D$1023,Vega_GIRR!$D$20,Sensitivities!$C$8:$C$1023,Vega_GIRR!G682)</f>
        <v>0</v>
      </c>
      <c r="E682" s="19"/>
      <c r="F682" s="19"/>
      <c r="G682" s="19" t="str">
        <f>C682 &amp; ".Vega|GIRR|" &amp; C556 &amp; "|" &amp; C664</f>
        <v>CS821810096.Vega|GIRR|GBP|3 year</v>
      </c>
    </row>
    <row r="683" spans="3:7" hidden="1" outlineLevel="1" x14ac:dyDescent="0.25">
      <c r="C683" s="21" t="s">
        <v>22</v>
      </c>
      <c r="D683" s="19">
        <f>SUMIFS(Sensitivities!$E$8:$E$1023,Sensitivities!$D$8:$D$1023,Vega_GIRR!$D$20,Sensitivities!$C$8:$C$1023,Vega_GIRR!G683)</f>
        <v>0</v>
      </c>
      <c r="E683" s="19"/>
      <c r="F683" s="19"/>
      <c r="G683" s="19" t="str">
        <f>C683 &amp; ".Vega|GIRR|" &amp; C556 &amp; "|" &amp; C664</f>
        <v>CF832287444.Vega|GIRR|GBP|3 year</v>
      </c>
    </row>
    <row r="684" spans="3:7" hidden="1" outlineLevel="1" x14ac:dyDescent="0.25">
      <c r="C684" s="21" t="s">
        <v>1141</v>
      </c>
      <c r="D684" s="19">
        <f>SUMIFS(Sensitivities!$E$8:$E$1023,Sensitivities!$D$8:$D$1023,Vega_GIRR!$D$20,Sensitivities!$C$8:$C$1023,Vega_GIRR!G684)</f>
        <v>0</v>
      </c>
      <c r="E684" s="19"/>
      <c r="F684" s="19"/>
      <c r="G684" s="19" t="str">
        <f>C684 &amp; ".Vega|GIRR|" &amp; C556 &amp; "|" &amp; C664</f>
        <v>CF505971413.Vega|GIRR|GBP|3 year</v>
      </c>
    </row>
    <row r="685" spans="3:7" hidden="1" outlineLevel="1" x14ac:dyDescent="0.25">
      <c r="C685" s="21" t="s">
        <v>24</v>
      </c>
      <c r="D685" s="19">
        <f>SUMIFS(Sensitivities!$E$8:$E$1023,Sensitivities!$D$8:$D$1023,Vega_GIRR!$D$20,Sensitivities!$C$8:$C$1023,Vega_GIRR!G685)</f>
        <v>0</v>
      </c>
      <c r="E685" s="19"/>
      <c r="F685" s="19"/>
      <c r="G685" s="19" t="str">
        <f>C685 &amp; ".Vega|GIRR|" &amp; C556 &amp; "|" &amp; C664</f>
        <v>CF670766805.Vega|GIRR|GBP|3 year</v>
      </c>
    </row>
    <row r="686" spans="3:7" hidden="1" outlineLevel="1" x14ac:dyDescent="0.25">
      <c r="C686" s="21" t="s">
        <v>25</v>
      </c>
      <c r="D686" s="19">
        <f>SUMIFS(Sensitivities!$E$8:$E$1023,Sensitivities!$D$8:$D$1023,Vega_GIRR!$D$20,Sensitivities!$C$8:$C$1023,Vega_GIRR!G686)</f>
        <v>0</v>
      </c>
      <c r="E686" s="19"/>
      <c r="F686" s="19"/>
      <c r="G686" s="19" t="str">
        <f>C686 &amp; ".Vega|GIRR|" &amp; C556 &amp; "|" &amp; C664</f>
        <v>CF558972956.Vega|GIRR|GBP|3 year</v>
      </c>
    </row>
    <row r="687" spans="3:7" hidden="1" outlineLevel="1" x14ac:dyDescent="0.25">
      <c r="C687" s="21" t="s">
        <v>26</v>
      </c>
      <c r="D687" s="19">
        <f>SUMIFS(Sensitivities!$E$8:$E$1023,Sensitivities!$D$8:$D$1023,Vega_GIRR!$D$20,Sensitivities!$C$8:$C$1023,Vega_GIRR!G687)</f>
        <v>0</v>
      </c>
      <c r="E687" s="19"/>
      <c r="F687" s="19"/>
      <c r="G687" s="19" t="str">
        <f>C687 &amp; ".Vega|GIRR|" &amp; C556 &amp; "|" &amp; C664</f>
        <v>CF994071627.Vega|GIRR|GBP|3 year</v>
      </c>
    </row>
    <row r="688" spans="3:7" hidden="1" outlineLevel="1" x14ac:dyDescent="0.25">
      <c r="C688" s="21" t="s">
        <v>27</v>
      </c>
      <c r="D688" s="19">
        <f>SUMIFS(Sensitivities!$E$8:$E$1023,Sensitivities!$D$8:$D$1023,Vega_GIRR!$D$20,Sensitivities!$C$8:$C$1023,Vega_GIRR!G688)</f>
        <v>0</v>
      </c>
      <c r="E688" s="19"/>
      <c r="F688" s="19"/>
      <c r="G688" s="19" t="str">
        <f>C688 &amp; ".Vega|GIRR|" &amp; C556 &amp; "|" &amp; C664</f>
        <v>CF546911893.Vega|GIRR|GBP|3 year</v>
      </c>
    </row>
    <row r="689" spans="3:7" hidden="1" outlineLevel="1" x14ac:dyDescent="0.25">
      <c r="C689" s="21" t="s">
        <v>28</v>
      </c>
      <c r="D689" s="19">
        <f>SUMIFS(Sensitivities!$E$8:$E$1023,Sensitivities!$D$8:$D$1023,Vega_GIRR!$D$20,Sensitivities!$C$8:$C$1023,Vega_GIRR!G689)</f>
        <v>0</v>
      </c>
      <c r="E689" s="19"/>
      <c r="F689" s="19"/>
      <c r="G689" s="19" t="str">
        <f>C689 &amp; ".Vega|GIRR|" &amp; C556 &amp; "|" &amp; C664</f>
        <v>CF798421943.Vega|GIRR|GBP|3 year</v>
      </c>
    </row>
    <row r="690" spans="3:7" hidden="1" outlineLevel="1" x14ac:dyDescent="0.25">
      <c r="C690" s="21" t="s">
        <v>29</v>
      </c>
      <c r="D690" s="19">
        <f>SUMIFS(Sensitivities!$E$8:$E$1023,Sensitivities!$D$8:$D$1023,Vega_GIRR!$D$20,Sensitivities!$C$8:$C$1023,Vega_GIRR!G690)</f>
        <v>0</v>
      </c>
      <c r="E690" s="19"/>
      <c r="F690" s="19"/>
      <c r="G690" s="19" t="str">
        <f>C690 &amp; ".Vega|GIRR|" &amp; C556 &amp; "|" &amp; C664</f>
        <v>SWN651253389.Vega|GIRR|GBP|3 year</v>
      </c>
    </row>
    <row r="691" spans="3:7" hidden="1" outlineLevel="1" x14ac:dyDescent="0.25">
      <c r="C691" s="21" t="s">
        <v>31</v>
      </c>
      <c r="D691" s="19">
        <f>SUMIFS(Sensitivities!$E$8:$E$1023,Sensitivities!$D$8:$D$1023,Vega_GIRR!$D$20,Sensitivities!$C$8:$C$1023,Vega_GIRR!G691)</f>
        <v>0</v>
      </c>
      <c r="E691" s="19"/>
      <c r="F691" s="19"/>
      <c r="G691" s="19" t="str">
        <f>C691 &amp; ".Vega|GIRR|" &amp; C556 &amp; "|" &amp; C664</f>
        <v>FXF690057364.Vega|GIRR|GBP|3 year</v>
      </c>
    </row>
    <row r="692" spans="3:7" hidden="1" outlineLevel="1" x14ac:dyDescent="0.25">
      <c r="C692" s="21" t="s">
        <v>1142</v>
      </c>
      <c r="D692" s="19">
        <f>SUMIFS(Sensitivities!$E$8:$E$1023,Sensitivities!$D$8:$D$1023,Vega_GIRR!$D$20,Sensitivities!$C$8:$C$1023,Vega_GIRR!G692)</f>
        <v>0</v>
      </c>
      <c r="E692" s="19"/>
      <c r="F692" s="19"/>
      <c r="G692" s="19" t="str">
        <f>C692 &amp; ".Vega|GIRR|" &amp; C556 &amp; "|" &amp; C664</f>
        <v>FXF276314354.Vega|GIRR|GBP|3 year</v>
      </c>
    </row>
    <row r="693" spans="3:7" hidden="1" outlineLevel="1" x14ac:dyDescent="0.25">
      <c r="C693" s="21" t="s">
        <v>33</v>
      </c>
      <c r="D693" s="19">
        <f>SUMIFS(Sensitivities!$E$8:$E$1023,Sensitivities!$D$8:$D$1023,Vega_GIRR!$D$20,Sensitivities!$C$8:$C$1023,Vega_GIRR!G693)</f>
        <v>0</v>
      </c>
      <c r="E693" s="19"/>
      <c r="F693" s="19"/>
      <c r="G693" s="19" t="str">
        <f>C693 &amp; ".Vega|GIRR|" &amp; C556 &amp; "|" &amp; C664</f>
        <v>FXF811380623.Vega|GIRR|GBP|3 year</v>
      </c>
    </row>
    <row r="694" spans="3:7" hidden="1" outlineLevel="1" x14ac:dyDescent="0.25">
      <c r="C694" s="21" t="s">
        <v>34</v>
      </c>
      <c r="D694" s="19">
        <f>SUMIFS(Sensitivities!$E$8:$E$1023,Sensitivities!$D$8:$D$1023,Vega_GIRR!$D$20,Sensitivities!$C$8:$C$1023,Vega_GIRR!G694)</f>
        <v>0</v>
      </c>
      <c r="E694" s="19"/>
      <c r="F694" s="19"/>
      <c r="G694" s="19" t="str">
        <f>C694 &amp; ".Vega|GIRR|" &amp; C556 &amp; "|" &amp; C664</f>
        <v>FXF313102980.Vega|GIRR|GBP|3 year</v>
      </c>
    </row>
    <row r="695" spans="3:7" hidden="1" outlineLevel="1" x14ac:dyDescent="0.25">
      <c r="C695" s="21" t="s">
        <v>35</v>
      </c>
      <c r="D695" s="19">
        <f>SUMIFS(Sensitivities!$E$8:$E$1023,Sensitivities!$D$8:$D$1023,Vega_GIRR!$D$20,Sensitivities!$C$8:$C$1023,Vega_GIRR!G695)</f>
        <v>0</v>
      </c>
      <c r="E695" s="19"/>
      <c r="F695" s="19"/>
      <c r="G695" s="19" t="str">
        <f>C695 &amp; ".Vega|GIRR|" &amp; C556 &amp; "|" &amp; C664</f>
        <v>FXF168255439.Vega|GIRR|GBP|3 year</v>
      </c>
    </row>
    <row r="696" spans="3:7" hidden="1" outlineLevel="1" x14ac:dyDescent="0.25">
      <c r="C696" s="21" t="s">
        <v>36</v>
      </c>
      <c r="D696" s="19">
        <f>SUMIFS(Sensitivities!$E$8:$E$1023,Sensitivities!$D$8:$D$1023,Vega_GIRR!$D$20,Sensitivities!$C$8:$C$1023,Vega_GIRR!G696)</f>
        <v>0</v>
      </c>
      <c r="E696" s="19"/>
      <c r="F696" s="19"/>
      <c r="G696" s="19" t="str">
        <f>C696 &amp; ".Vega|GIRR|" &amp; C556 &amp; "|" &amp; C664</f>
        <v>FXF177155290.Vega|GIRR|GBP|3 year</v>
      </c>
    </row>
    <row r="697" spans="3:7" hidden="1" outlineLevel="1" x14ac:dyDescent="0.25">
      <c r="C697" s="21" t="s">
        <v>37</v>
      </c>
      <c r="D697" s="19">
        <f>SUMIFS(Sensitivities!$E$8:$E$1023,Sensitivities!$D$8:$D$1023,Vega_GIRR!$D$20,Sensitivities!$C$8:$C$1023,Vega_GIRR!G697)</f>
        <v>0</v>
      </c>
      <c r="E697" s="19"/>
      <c r="F697" s="19"/>
      <c r="G697" s="19" t="str">
        <f>C697 &amp; ".Vega|GIRR|" &amp; C556 &amp; "|" &amp; C664</f>
        <v>FXF598460264.Vega|GIRR|GBP|3 year</v>
      </c>
    </row>
    <row r="698" spans="3:7" hidden="1" outlineLevel="1" x14ac:dyDescent="0.25">
      <c r="C698" s="21" t="s">
        <v>38</v>
      </c>
      <c r="D698" s="19">
        <f>SUMIFS(Sensitivities!$E$8:$E$1023,Sensitivities!$D$8:$D$1023,Vega_GIRR!$D$20,Sensitivities!$C$8:$C$1023,Vega_GIRR!G698)</f>
        <v>0</v>
      </c>
      <c r="E698" s="19"/>
      <c r="F698" s="19"/>
      <c r="G698" s="19" t="str">
        <f>C698 &amp; ".Vega|GIRR|" &amp; C556 &amp; "|" &amp; C664</f>
        <v>FXO271821100.Vega|GIRR|GBP|3 year</v>
      </c>
    </row>
    <row r="699" spans="3:7" hidden="1" outlineLevel="1" x14ac:dyDescent="0.25">
      <c r="C699" s="21" t="s">
        <v>40</v>
      </c>
      <c r="D699" s="19">
        <f>SUMIFS(Sensitivities!$E$8:$E$1023,Sensitivities!$D$8:$D$1023,Vega_GIRR!$D$20,Sensitivities!$C$8:$C$1023,Vega_GIRR!G699)</f>
        <v>0</v>
      </c>
      <c r="E699" s="19"/>
      <c r="F699" s="19"/>
      <c r="G699" s="19" t="str">
        <f>C699 &amp; ".Vega|GIRR|" &amp; C556 &amp; "|" &amp; C664</f>
        <v>FXO136170122.Vega|GIRR|GBP|3 year</v>
      </c>
    </row>
    <row r="700" spans="3:7" hidden="1" outlineLevel="1" x14ac:dyDescent="0.25">
      <c r="C700" s="21" t="s">
        <v>1139</v>
      </c>
      <c r="D700" s="19">
        <f>SUMIFS(Sensitivities!$E$8:$E$1023,Sensitivities!$D$8:$D$1023,Vega_GIRR!$D$20,Sensitivities!$C$8:$C$1023,Vega_GIRR!G700)</f>
        <v>0</v>
      </c>
      <c r="E700" s="19"/>
      <c r="F700" s="19"/>
      <c r="G700" s="19" t="str">
        <f>C700 &amp; ".Vega|GIRR|" &amp; C556 &amp; "|" &amp; C664</f>
        <v>FXO623149061.Vega|GIRR|GBP|3 year</v>
      </c>
    </row>
    <row r="701" spans="3:7" hidden="1" outlineLevel="1" x14ac:dyDescent="0.25">
      <c r="C701" s="21" t="s">
        <v>41</v>
      </c>
      <c r="D701" s="19">
        <f>SUMIFS(Sensitivities!$E$8:$E$1023,Sensitivities!$D$8:$D$1023,Vega_GIRR!$D$20,Sensitivities!$C$8:$C$1023,Vega_GIRR!G701)</f>
        <v>0</v>
      </c>
      <c r="E701" s="19"/>
      <c r="F701" s="19"/>
      <c r="G701" s="19" t="str">
        <f>C701 &amp; ".Vega|GIRR|" &amp; C556 &amp; "|" &amp; C664</f>
        <v>FXO676548755.Vega|GIRR|GBP|3 year</v>
      </c>
    </row>
    <row r="702" spans="3:7" hidden="1" outlineLevel="1" x14ac:dyDescent="0.25">
      <c r="C702" s="21" t="s">
        <v>42</v>
      </c>
      <c r="D702" s="19">
        <f>SUMIFS(Sensitivities!$E$8:$E$1023,Sensitivities!$D$8:$D$1023,Vega_GIRR!$D$20,Sensitivities!$C$8:$C$1023,Vega_GIRR!G702)</f>
        <v>0</v>
      </c>
      <c r="E702" s="19"/>
      <c r="F702" s="19"/>
      <c r="G702" s="19" t="str">
        <f>C702 &amp; ".Vega|GIRR|" &amp; C556 &amp; "|" &amp; C664</f>
        <v>FXO403688438.Vega|GIRR|GBP|3 year</v>
      </c>
    </row>
    <row r="703" spans="3:7" hidden="1" outlineLevel="1" x14ac:dyDescent="0.25">
      <c r="C703" s="21" t="s">
        <v>43</v>
      </c>
      <c r="D703" s="19">
        <f>SUMIFS(Sensitivities!$E$8:$E$1023,Sensitivities!$D$8:$D$1023,Vega_GIRR!$D$20,Sensitivities!$C$8:$C$1023,Vega_GIRR!G703)</f>
        <v>0</v>
      </c>
      <c r="E703" s="19"/>
      <c r="F703" s="19"/>
      <c r="G703" s="19" t="str">
        <f>C703 &amp; ".Vega|GIRR|" &amp; C556 &amp; "|" &amp; C664</f>
        <v>FXO302436425.Vega|GIRR|GBP|3 year</v>
      </c>
    </row>
    <row r="704" spans="3:7" hidden="1" outlineLevel="1" x14ac:dyDescent="0.25">
      <c r="C704" s="21" t="s">
        <v>44</v>
      </c>
      <c r="D704" s="19">
        <f>SUMIFS(Sensitivities!$E$8:$E$1023,Sensitivities!$D$8:$D$1023,Vega_GIRR!$D$20,Sensitivities!$C$8:$C$1023,Vega_GIRR!G704)</f>
        <v>0</v>
      </c>
      <c r="E704" s="19"/>
      <c r="F704" s="19"/>
      <c r="G704" s="19" t="str">
        <f>C704 &amp; ".Vega|GIRR|" &amp; C556 &amp; "|" &amp; C664</f>
        <v>FXO920656386.Vega|GIRR|GBP|3 year</v>
      </c>
    </row>
    <row r="705" spans="3:7" hidden="1" outlineLevel="1" x14ac:dyDescent="0.25">
      <c r="C705" s="21" t="s">
        <v>45</v>
      </c>
      <c r="D705" s="19">
        <f>SUMIFS(Sensitivities!$E$8:$E$1023,Sensitivities!$D$8:$D$1023,Vega_GIRR!$D$20,Sensitivities!$C$8:$C$1023,Vega_GIRR!G705)</f>
        <v>0</v>
      </c>
      <c r="E705" s="19"/>
      <c r="F705" s="19"/>
      <c r="G705" s="19" t="str">
        <f>C705 &amp; ".Vega|GIRR|" &amp; C556 &amp; "|" &amp; C664</f>
        <v>FXO931276392.Vega|GIRR|GBP|3 year</v>
      </c>
    </row>
    <row r="706" spans="3:7" hidden="1" outlineLevel="1" x14ac:dyDescent="0.25">
      <c r="C706" s="21" t="s">
        <v>46</v>
      </c>
      <c r="D706" s="19">
        <f>SUMIFS(Sensitivities!$E$8:$E$1023,Sensitivities!$D$8:$D$1023,Vega_GIRR!$D$20,Sensitivities!$C$8:$C$1023,Vega_GIRR!G706)</f>
        <v>0</v>
      </c>
      <c r="E706" s="19"/>
      <c r="F706" s="19"/>
      <c r="G706" s="19" t="str">
        <f>C706 &amp; ".Vega|GIRR|" &amp; C556 &amp; "|" &amp; C664</f>
        <v>PRDC295207601.Vega|GIRR|GBP|3 year</v>
      </c>
    </row>
    <row r="707" spans="3:7" hidden="1" outlineLevel="1" x14ac:dyDescent="0.25">
      <c r="C707" s="21" t="s">
        <v>48</v>
      </c>
      <c r="D707" s="19">
        <f>SUMIFS(Sensitivities!$E$8:$E$1023,Sensitivities!$D$8:$D$1023,Vega_GIRR!$D$20,Sensitivities!$C$8:$C$1023,Vega_GIRR!G707)</f>
        <v>0</v>
      </c>
      <c r="E707" s="19"/>
      <c r="F707" s="19"/>
      <c r="G707" s="19" t="str">
        <f>C707 &amp; ".Vega|GIRR|" &amp; C556 &amp; "|" &amp; C664</f>
        <v>PRDC172891670.Vega|GIRR|GBP|3 year</v>
      </c>
    </row>
    <row r="708" spans="3:7" hidden="1" outlineLevel="1" x14ac:dyDescent="0.25">
      <c r="C708" s="21" t="s">
        <v>49</v>
      </c>
      <c r="D708" s="19">
        <f>SUMIFS(Sensitivities!$E$8:$E$1023,Sensitivities!$D$8:$D$1023,Vega_GIRR!$D$20,Sensitivities!$C$8:$C$1023,Vega_GIRR!G708)</f>
        <v>0</v>
      </c>
      <c r="E708" s="19"/>
      <c r="F708" s="19"/>
      <c r="G708" s="19" t="str">
        <f>C708 &amp; ".Vega|GIRR|" &amp; C556 &amp; "|" &amp; C664</f>
        <v>PRDC666969162.Vega|GIRR|GBP|3 year</v>
      </c>
    </row>
    <row r="709" spans="3:7" hidden="1" outlineLevel="1" x14ac:dyDescent="0.25">
      <c r="C709" s="21" t="s">
        <v>50</v>
      </c>
      <c r="D709" s="19">
        <f>SUMIFS(Sensitivities!$E$8:$E$1023,Sensitivities!$D$8:$D$1023,Vega_GIRR!$D$20,Sensitivities!$C$8:$C$1023,Vega_GIRR!G709)</f>
        <v>0</v>
      </c>
      <c r="E709" s="19"/>
      <c r="F709" s="19"/>
      <c r="G709" s="19" t="str">
        <f>C709 &amp; ".Vega|GIRR|" &amp; C556 &amp; "|" &amp; C664</f>
        <v>PRDC591610726.Vega|GIRR|GBP|3 year</v>
      </c>
    </row>
    <row r="710" spans="3:7" hidden="1" outlineLevel="1" x14ac:dyDescent="0.25">
      <c r="C710" s="21" t="s">
        <v>51</v>
      </c>
      <c r="D710" s="19">
        <f>SUMIFS(Sensitivities!$E$8:$E$1023,Sensitivities!$D$8:$D$1023,Vega_GIRR!$D$20,Sensitivities!$C$8:$C$1023,Vega_GIRR!G710)</f>
        <v>0</v>
      </c>
      <c r="E710" s="19"/>
      <c r="F710" s="19"/>
      <c r="G710" s="19" t="str">
        <f>C710 &amp; ".Vega|GIRR|" &amp; C556 &amp; "|" &amp; C664</f>
        <v>PRDC213021841.Vega|GIRR|GBP|3 year</v>
      </c>
    </row>
    <row r="711" spans="3:7" hidden="1" outlineLevel="1" x14ac:dyDescent="0.25">
      <c r="C711" s="21" t="s">
        <v>52</v>
      </c>
      <c r="D711" s="19">
        <f>SUMIFS(Sensitivities!$E$8:$E$1023,Sensitivities!$D$8:$D$1023,Vega_GIRR!$D$20,Sensitivities!$C$8:$C$1023,Vega_GIRR!G711)</f>
        <v>0</v>
      </c>
      <c r="E711" s="19"/>
      <c r="F711" s="19"/>
      <c r="G711" s="19" t="str">
        <f>C711 &amp; ".Vega|GIRR|" &amp; C556 &amp; "|" &amp; C664</f>
        <v>RA211261264.Vega|GIRR|GBP|3 year</v>
      </c>
    </row>
    <row r="712" spans="3:7" hidden="1" outlineLevel="1" x14ac:dyDescent="0.25">
      <c r="C712" s="21" t="s">
        <v>54</v>
      </c>
      <c r="D712" s="19">
        <f>SUMIFS(Sensitivities!$E$8:$E$1023,Sensitivities!$D$8:$D$1023,Vega_GIRR!$D$20,Sensitivities!$C$8:$C$1023,Vega_GIRR!G712)</f>
        <v>0</v>
      </c>
      <c r="E712" s="19"/>
      <c r="F712" s="19"/>
      <c r="G712" s="19" t="str">
        <f>C712 &amp; ".Vega|GIRR|" &amp; C556 &amp; "|" &amp; C664</f>
        <v>RA511169792.Vega|GIRR|GBP|3 year</v>
      </c>
    </row>
    <row r="713" spans="3:7" hidden="1" outlineLevel="1" x14ac:dyDescent="0.25">
      <c r="C713" s="21" t="s">
        <v>1143</v>
      </c>
      <c r="D713" s="19">
        <f>SUMIFS(Sensitivities!$E$8:$E$1023,Sensitivities!$D$8:$D$1023,Vega_GIRR!$D$20,Sensitivities!$C$8:$C$1023,Vega_GIRR!G713)</f>
        <v>0</v>
      </c>
      <c r="E713" s="19"/>
      <c r="F713" s="19"/>
      <c r="G713" s="19" t="str">
        <f>C713 &amp; ".Vega|GIRR|" &amp; C556 &amp; "|" &amp; C664</f>
        <v>RA844378540.Vega|GIRR|GBP|3 year</v>
      </c>
    </row>
    <row r="714" spans="3:7" hidden="1" outlineLevel="1" x14ac:dyDescent="0.25">
      <c r="C714" s="21" t="s">
        <v>55</v>
      </c>
      <c r="D714" s="19">
        <f>SUMIFS(Sensitivities!$E$8:$E$1023,Sensitivities!$D$8:$D$1023,Vega_GIRR!$D$20,Sensitivities!$C$8:$C$1023,Vega_GIRR!G714)</f>
        <v>0</v>
      </c>
      <c r="E714" s="19"/>
      <c r="F714" s="19"/>
      <c r="G714" s="19" t="str">
        <f>C714 &amp; ".Vega|GIRR|" &amp; C556 &amp; "|" &amp; C664</f>
        <v>RA488554347.Vega|GIRR|GBP|3 year</v>
      </c>
    </row>
    <row r="715" spans="3:7" hidden="1" outlineLevel="1" x14ac:dyDescent="0.25">
      <c r="C715" s="21" t="s">
        <v>56</v>
      </c>
      <c r="D715" s="19">
        <f>SUMIFS(Sensitivities!$E$8:$E$1023,Sensitivities!$D$8:$D$1023,Vega_GIRR!$D$20,Sensitivities!$C$8:$C$1023,Vega_GIRR!G715)</f>
        <v>0</v>
      </c>
      <c r="E715" s="19"/>
      <c r="F715" s="19"/>
      <c r="G715" s="19" t="str">
        <f>C715 &amp; ".Vega|GIRR|" &amp; C556 &amp; "|" &amp; C664</f>
        <v>RA899728209.Vega|GIRR|GBP|3 year</v>
      </c>
    </row>
    <row r="716" spans="3:7" hidden="1" outlineLevel="1" x14ac:dyDescent="0.25"/>
    <row r="717" spans="3:7" collapsed="1" x14ac:dyDescent="0.25">
      <c r="C717" s="106" t="s">
        <v>64</v>
      </c>
      <c r="D717" s="102">
        <f>SUM(D719:D768)</f>
        <v>0</v>
      </c>
      <c r="E717" s="103">
        <f>$D$15</f>
        <v>1</v>
      </c>
      <c r="F717" s="105">
        <f>D717*E717</f>
        <v>0</v>
      </c>
    </row>
    <row r="718" spans="3:7" hidden="1" outlineLevel="1" x14ac:dyDescent="0.25">
      <c r="C718" s="40" t="s">
        <v>1138</v>
      </c>
      <c r="D718" s="101" t="s">
        <v>116</v>
      </c>
      <c r="E718" s="101" t="s">
        <v>66</v>
      </c>
      <c r="F718" s="101" t="s">
        <v>68</v>
      </c>
      <c r="G718" s="39" t="s">
        <v>57</v>
      </c>
    </row>
    <row r="719" spans="3:7" hidden="1" outlineLevel="1" x14ac:dyDescent="0.25">
      <c r="C719" s="42" t="s">
        <v>3</v>
      </c>
      <c r="D719" s="38">
        <f>SUMIFS(Sensitivities!$E$8:$E$1023,Sensitivities!$D$8:$D$1023,Vega_GIRR!$D$20,Sensitivities!$C$8:$C$1023,Vega_GIRR!G719)</f>
        <v>0</v>
      </c>
      <c r="E719" s="38"/>
      <c r="F719" s="38"/>
      <c r="G719" s="38" t="str">
        <f>C719 &amp; ".Vega|GIRR|" &amp; C556 &amp; "|" &amp; C717</f>
        <v>FRA791220419.Vega|GIRR|GBP|5 year</v>
      </c>
    </row>
    <row r="720" spans="3:7" hidden="1" outlineLevel="1" x14ac:dyDescent="0.25">
      <c r="C720" s="21" t="s">
        <v>5</v>
      </c>
      <c r="D720" s="19">
        <f>SUMIFS(Sensitivities!$E$8:$E$1023,Sensitivities!$D$8:$D$1023,Vega_GIRR!$D$20,Sensitivities!$C$8:$C$1023,Vega_GIRR!G720)</f>
        <v>0</v>
      </c>
      <c r="E720" s="19"/>
      <c r="F720" s="19"/>
      <c r="G720" s="19" t="str">
        <f>C720 &amp; ".Vega|GIRR|" &amp; C556 &amp; "|" &amp; C717</f>
        <v>FRA983936126.Vega|GIRR|GBP|5 year</v>
      </c>
    </row>
    <row r="721" spans="3:7" hidden="1" outlineLevel="1" x14ac:dyDescent="0.25">
      <c r="C721" s="21" t="s">
        <v>6</v>
      </c>
      <c r="D721" s="19">
        <f>SUMIFS(Sensitivities!$E$8:$E$1023,Sensitivities!$D$8:$D$1023,Vega_GIRR!$D$20,Sensitivities!$C$8:$C$1023,Vega_GIRR!G721)</f>
        <v>0</v>
      </c>
      <c r="E721" s="19"/>
      <c r="F721" s="19"/>
      <c r="G721" s="19" t="str">
        <f>C721 &amp; ".Vega|GIRR|" &amp; C556 &amp; "|" &amp; C717</f>
        <v>FRA592133890.Vega|GIRR|GBP|5 year</v>
      </c>
    </row>
    <row r="722" spans="3:7" hidden="1" outlineLevel="1" x14ac:dyDescent="0.25">
      <c r="C722" s="21" t="s">
        <v>7</v>
      </c>
      <c r="D722" s="19">
        <f>SUMIFS(Sensitivities!$E$8:$E$1023,Sensitivities!$D$8:$D$1023,Vega_GIRR!$D$20,Sensitivities!$C$8:$C$1023,Vega_GIRR!G722)</f>
        <v>0</v>
      </c>
      <c r="E722" s="19"/>
      <c r="F722" s="19"/>
      <c r="G722" s="19" t="str">
        <f>C722 &amp; ".Vega|GIRR|" &amp; C556 &amp; "|" &amp; C717</f>
        <v>FRA554616290.Vega|GIRR|GBP|5 year</v>
      </c>
    </row>
    <row r="723" spans="3:7" hidden="1" outlineLevel="1" x14ac:dyDescent="0.25">
      <c r="C723" s="21" t="s">
        <v>8</v>
      </c>
      <c r="D723" s="19">
        <f>SUMIFS(Sensitivities!$E$8:$E$1023,Sensitivities!$D$8:$D$1023,Vega_GIRR!$D$20,Sensitivities!$C$8:$C$1023,Vega_GIRR!G723)</f>
        <v>0</v>
      </c>
      <c r="E723" s="19"/>
      <c r="F723" s="19"/>
      <c r="G723" s="19" t="str">
        <f>C723 &amp; ".Vega|GIRR|" &amp; C556 &amp; "|" &amp; C717</f>
        <v>FRA822851518.Vega|GIRR|GBP|5 year</v>
      </c>
    </row>
    <row r="724" spans="3:7" hidden="1" outlineLevel="1" x14ac:dyDescent="0.25">
      <c r="C724" s="21" t="s">
        <v>1140</v>
      </c>
      <c r="D724" s="19">
        <f>SUMIFS(Sensitivities!$E$8:$E$1023,Sensitivities!$D$8:$D$1023,Vega_GIRR!$D$20,Sensitivities!$C$8:$C$1023,Vega_GIRR!G724)</f>
        <v>0</v>
      </c>
      <c r="E724" s="19"/>
      <c r="F724" s="19"/>
      <c r="G724" s="19" t="str">
        <f>C724 &amp; ".Vega|GIRR|" &amp; C556 &amp; "|" &amp; C717</f>
        <v>FRA101797833.Vega|GIRR|GBP|5 year</v>
      </c>
    </row>
    <row r="725" spans="3:7" hidden="1" outlineLevel="1" x14ac:dyDescent="0.25">
      <c r="C725" s="21" t="s">
        <v>9</v>
      </c>
      <c r="D725" s="19">
        <f>SUMIFS(Sensitivities!$E$8:$E$1023,Sensitivities!$D$8:$D$1023,Vega_GIRR!$D$20,Sensitivities!$C$8:$C$1023,Vega_GIRR!G725)</f>
        <v>0</v>
      </c>
      <c r="E725" s="19"/>
      <c r="F725" s="19"/>
      <c r="G725" s="19" t="str">
        <f>C725 &amp; ".Vega|GIRR|" &amp; C556 &amp; "|" &amp; C717</f>
        <v>IRS190841856.Vega|GIRR|GBP|5 year</v>
      </c>
    </row>
    <row r="726" spans="3:7" hidden="1" outlineLevel="1" x14ac:dyDescent="0.25">
      <c r="C726" s="21" t="s">
        <v>11</v>
      </c>
      <c r="D726" s="19">
        <f>SUMIFS(Sensitivities!$E$8:$E$1023,Sensitivities!$D$8:$D$1023,Vega_GIRR!$D$20,Sensitivities!$C$8:$C$1023,Vega_GIRR!G726)</f>
        <v>0</v>
      </c>
      <c r="E726" s="19"/>
      <c r="F726" s="19"/>
      <c r="G726" s="19" t="str">
        <f>C726 &amp; ".Vega|GIRR|" &amp; C556 &amp; "|" &amp; C717</f>
        <v>IRS399330126.Vega|GIRR|GBP|5 year</v>
      </c>
    </row>
    <row r="727" spans="3:7" hidden="1" outlineLevel="1" x14ac:dyDescent="0.25">
      <c r="C727" s="21" t="s">
        <v>12</v>
      </c>
      <c r="D727" s="19">
        <f>SUMIFS(Sensitivities!$E$8:$E$1023,Sensitivities!$D$8:$D$1023,Vega_GIRR!$D$20,Sensitivities!$C$8:$C$1023,Vega_GIRR!G727)</f>
        <v>0</v>
      </c>
      <c r="E727" s="19"/>
      <c r="F727" s="19"/>
      <c r="G727" s="19" t="str">
        <f>C727 &amp; ".Vega|GIRR|" &amp; C556 &amp; "|" &amp; C717</f>
        <v>IRS233250637.Vega|GIRR|GBP|5 year</v>
      </c>
    </row>
    <row r="728" spans="3:7" hidden="1" outlineLevel="1" x14ac:dyDescent="0.25">
      <c r="C728" s="21" t="s">
        <v>13</v>
      </c>
      <c r="D728" s="19">
        <f>SUMIFS(Sensitivities!$E$8:$E$1023,Sensitivities!$D$8:$D$1023,Vega_GIRR!$D$20,Sensitivities!$C$8:$C$1023,Vega_GIRR!G728)</f>
        <v>0</v>
      </c>
      <c r="E728" s="19"/>
      <c r="F728" s="19"/>
      <c r="G728" s="19" t="str">
        <f>C728 &amp; ".Vega|GIRR|" &amp; C556 &amp; "|" &amp; C717</f>
        <v>CS768096133.Vega|GIRR|GBP|5 year</v>
      </c>
    </row>
    <row r="729" spans="3:7" hidden="1" outlineLevel="1" x14ac:dyDescent="0.25">
      <c r="C729" s="21" t="s">
        <v>15</v>
      </c>
      <c r="D729" s="19">
        <f>SUMIFS(Sensitivities!$E$8:$E$1023,Sensitivities!$D$8:$D$1023,Vega_GIRR!$D$20,Sensitivities!$C$8:$C$1023,Vega_GIRR!G729)</f>
        <v>0</v>
      </c>
      <c r="E729" s="19"/>
      <c r="F729" s="19"/>
      <c r="G729" s="19" t="str">
        <f>C729 &amp; ".Vega|GIRR|" &amp; C556 &amp; "|" &amp; C717</f>
        <v>CS561670611.Vega|GIRR|GBP|5 year</v>
      </c>
    </row>
    <row r="730" spans="3:7" hidden="1" outlineLevel="1" x14ac:dyDescent="0.25">
      <c r="C730" s="21" t="s">
        <v>16</v>
      </c>
      <c r="D730" s="19">
        <f>SUMIFS(Sensitivities!$E$8:$E$1023,Sensitivities!$D$8:$D$1023,Vega_GIRR!$D$20,Sensitivities!$C$8:$C$1023,Vega_GIRR!G730)</f>
        <v>0</v>
      </c>
      <c r="E730" s="19"/>
      <c r="F730" s="19"/>
      <c r="G730" s="19" t="str">
        <f>C730 &amp; ".Vega|GIRR|" &amp; C556 &amp; "|" &amp; C717</f>
        <v>CS931854092.Vega|GIRR|GBP|5 year</v>
      </c>
    </row>
    <row r="731" spans="3:7" hidden="1" outlineLevel="1" x14ac:dyDescent="0.25">
      <c r="C731" s="21" t="s">
        <v>17</v>
      </c>
      <c r="D731" s="19">
        <f>SUMIFS(Sensitivities!$E$8:$E$1023,Sensitivities!$D$8:$D$1023,Vega_GIRR!$D$20,Sensitivities!$C$8:$C$1023,Vega_GIRR!G731)</f>
        <v>0</v>
      </c>
      <c r="E731" s="19"/>
      <c r="F731" s="19"/>
      <c r="G731" s="19" t="str">
        <f>C731 &amp; ".Vega|GIRR|" &amp; C556 &amp; "|" &amp; C717</f>
        <v>IRS307262619.Vega|GIRR|GBP|5 year</v>
      </c>
    </row>
    <row r="732" spans="3:7" hidden="1" outlineLevel="1" x14ac:dyDescent="0.25">
      <c r="C732" s="21" t="s">
        <v>18</v>
      </c>
      <c r="D732" s="19">
        <f>SUMIFS(Sensitivities!$E$8:$E$1023,Sensitivities!$D$8:$D$1023,Vega_GIRR!$D$20,Sensitivities!$C$8:$C$1023,Vega_GIRR!G732)</f>
        <v>0</v>
      </c>
      <c r="E732" s="19"/>
      <c r="F732" s="19"/>
      <c r="G732" s="19" t="str">
        <f>C732 &amp; ".Vega|GIRR|" &amp; C556 &amp; "|" &amp; C717</f>
        <v>IRS686490893.Vega|GIRR|GBP|5 year</v>
      </c>
    </row>
    <row r="733" spans="3:7" hidden="1" outlineLevel="1" x14ac:dyDescent="0.25">
      <c r="C733" s="21" t="s">
        <v>19</v>
      </c>
      <c r="D733" s="19">
        <f>SUMIFS(Sensitivities!$E$8:$E$1023,Sensitivities!$D$8:$D$1023,Vega_GIRR!$D$20,Sensitivities!$C$8:$C$1023,Vega_GIRR!G733)</f>
        <v>0</v>
      </c>
      <c r="E733" s="19"/>
      <c r="F733" s="19"/>
      <c r="G733" s="19" t="str">
        <f>C733 &amp; ".Vega|GIRR|" &amp; C556 &amp; "|" &amp; C717</f>
        <v>IRS682313805.Vega|GIRR|GBP|5 year</v>
      </c>
    </row>
    <row r="734" spans="3:7" hidden="1" outlineLevel="1" x14ac:dyDescent="0.25">
      <c r="C734" s="21" t="s">
        <v>20</v>
      </c>
      <c r="D734" s="19">
        <f>SUMIFS(Sensitivities!$E$8:$E$1023,Sensitivities!$D$8:$D$1023,Vega_GIRR!$D$20,Sensitivities!$C$8:$C$1023,Vega_GIRR!G734)</f>
        <v>0</v>
      </c>
      <c r="E734" s="19"/>
      <c r="F734" s="19"/>
      <c r="G734" s="19" t="str">
        <f>C734 &amp; ".Vega|GIRR|" &amp; C556 &amp; "|" &amp; C717</f>
        <v>IRS545554400.Vega|GIRR|GBP|5 year</v>
      </c>
    </row>
    <row r="735" spans="3:7" hidden="1" outlineLevel="1" x14ac:dyDescent="0.25">
      <c r="C735" s="21" t="s">
        <v>21</v>
      </c>
      <c r="D735" s="19">
        <f>SUMIFS(Sensitivities!$E$8:$E$1023,Sensitivities!$D$8:$D$1023,Vega_GIRR!$D$20,Sensitivities!$C$8:$C$1023,Vega_GIRR!G735)</f>
        <v>0</v>
      </c>
      <c r="E735" s="19"/>
      <c r="F735" s="19"/>
      <c r="G735" s="19" t="str">
        <f>C735 &amp; ".Vega|GIRR|" &amp; C556 &amp; "|" &amp; C717</f>
        <v>CS821810096.Vega|GIRR|GBP|5 year</v>
      </c>
    </row>
    <row r="736" spans="3:7" hidden="1" outlineLevel="1" x14ac:dyDescent="0.25">
      <c r="C736" s="21" t="s">
        <v>22</v>
      </c>
      <c r="D736" s="19">
        <f>SUMIFS(Sensitivities!$E$8:$E$1023,Sensitivities!$D$8:$D$1023,Vega_GIRR!$D$20,Sensitivities!$C$8:$C$1023,Vega_GIRR!G736)</f>
        <v>0</v>
      </c>
      <c r="E736" s="19"/>
      <c r="F736" s="19"/>
      <c r="G736" s="19" t="str">
        <f>C736 &amp; ".Vega|GIRR|" &amp; C556 &amp; "|" &amp; C717</f>
        <v>CF832287444.Vega|GIRR|GBP|5 year</v>
      </c>
    </row>
    <row r="737" spans="3:7" hidden="1" outlineLevel="1" x14ac:dyDescent="0.25">
      <c r="C737" s="21" t="s">
        <v>1141</v>
      </c>
      <c r="D737" s="19">
        <f>SUMIFS(Sensitivities!$E$8:$E$1023,Sensitivities!$D$8:$D$1023,Vega_GIRR!$D$20,Sensitivities!$C$8:$C$1023,Vega_GIRR!G737)</f>
        <v>0</v>
      </c>
      <c r="E737" s="19"/>
      <c r="F737" s="19"/>
      <c r="G737" s="19" t="str">
        <f>C737 &amp; ".Vega|GIRR|" &amp; C556 &amp; "|" &amp; C717</f>
        <v>CF505971413.Vega|GIRR|GBP|5 year</v>
      </c>
    </row>
    <row r="738" spans="3:7" hidden="1" outlineLevel="1" x14ac:dyDescent="0.25">
      <c r="C738" s="21" t="s">
        <v>24</v>
      </c>
      <c r="D738" s="19">
        <f>SUMIFS(Sensitivities!$E$8:$E$1023,Sensitivities!$D$8:$D$1023,Vega_GIRR!$D$20,Sensitivities!$C$8:$C$1023,Vega_GIRR!G738)</f>
        <v>0</v>
      </c>
      <c r="E738" s="19"/>
      <c r="F738" s="19"/>
      <c r="G738" s="19" t="str">
        <f>C738 &amp; ".Vega|GIRR|" &amp; C556 &amp; "|" &amp; C717</f>
        <v>CF670766805.Vega|GIRR|GBP|5 year</v>
      </c>
    </row>
    <row r="739" spans="3:7" hidden="1" outlineLevel="1" x14ac:dyDescent="0.25">
      <c r="C739" s="21" t="s">
        <v>25</v>
      </c>
      <c r="D739" s="19">
        <f>SUMIFS(Sensitivities!$E$8:$E$1023,Sensitivities!$D$8:$D$1023,Vega_GIRR!$D$20,Sensitivities!$C$8:$C$1023,Vega_GIRR!G739)</f>
        <v>0</v>
      </c>
      <c r="E739" s="19"/>
      <c r="F739" s="19"/>
      <c r="G739" s="19" t="str">
        <f>C739 &amp; ".Vega|GIRR|" &amp; C556 &amp; "|" &amp; C717</f>
        <v>CF558972956.Vega|GIRR|GBP|5 year</v>
      </c>
    </row>
    <row r="740" spans="3:7" hidden="1" outlineLevel="1" x14ac:dyDescent="0.25">
      <c r="C740" s="21" t="s">
        <v>26</v>
      </c>
      <c r="D740" s="19">
        <f>SUMIFS(Sensitivities!$E$8:$E$1023,Sensitivities!$D$8:$D$1023,Vega_GIRR!$D$20,Sensitivities!$C$8:$C$1023,Vega_GIRR!G740)</f>
        <v>0</v>
      </c>
      <c r="E740" s="19"/>
      <c r="F740" s="19"/>
      <c r="G740" s="19" t="str">
        <f>C740 &amp; ".Vega|GIRR|" &amp; C556 &amp; "|" &amp; C717</f>
        <v>CF994071627.Vega|GIRR|GBP|5 year</v>
      </c>
    </row>
    <row r="741" spans="3:7" hidden="1" outlineLevel="1" x14ac:dyDescent="0.25">
      <c r="C741" s="21" t="s">
        <v>27</v>
      </c>
      <c r="D741" s="19">
        <f>SUMIFS(Sensitivities!$E$8:$E$1023,Sensitivities!$D$8:$D$1023,Vega_GIRR!$D$20,Sensitivities!$C$8:$C$1023,Vega_GIRR!G741)</f>
        <v>0</v>
      </c>
      <c r="E741" s="19"/>
      <c r="F741" s="19"/>
      <c r="G741" s="19" t="str">
        <f>C741 &amp; ".Vega|GIRR|" &amp; C556 &amp; "|" &amp; C717</f>
        <v>CF546911893.Vega|GIRR|GBP|5 year</v>
      </c>
    </row>
    <row r="742" spans="3:7" hidden="1" outlineLevel="1" x14ac:dyDescent="0.25">
      <c r="C742" s="21" t="s">
        <v>28</v>
      </c>
      <c r="D742" s="19">
        <f>SUMIFS(Sensitivities!$E$8:$E$1023,Sensitivities!$D$8:$D$1023,Vega_GIRR!$D$20,Sensitivities!$C$8:$C$1023,Vega_GIRR!G742)</f>
        <v>0</v>
      </c>
      <c r="E742" s="19"/>
      <c r="F742" s="19"/>
      <c r="G742" s="19" t="str">
        <f>C742 &amp; ".Vega|GIRR|" &amp; C556 &amp; "|" &amp; C717</f>
        <v>CF798421943.Vega|GIRR|GBP|5 year</v>
      </c>
    </row>
    <row r="743" spans="3:7" hidden="1" outlineLevel="1" x14ac:dyDescent="0.25">
      <c r="C743" s="21" t="s">
        <v>29</v>
      </c>
      <c r="D743" s="19">
        <f>SUMIFS(Sensitivities!$E$8:$E$1023,Sensitivities!$D$8:$D$1023,Vega_GIRR!$D$20,Sensitivities!$C$8:$C$1023,Vega_GIRR!G743)</f>
        <v>0</v>
      </c>
      <c r="E743" s="19"/>
      <c r="F743" s="19"/>
      <c r="G743" s="19" t="str">
        <f>C743 &amp; ".Vega|GIRR|" &amp; C556 &amp; "|" &amp; C717</f>
        <v>SWN651253389.Vega|GIRR|GBP|5 year</v>
      </c>
    </row>
    <row r="744" spans="3:7" hidden="1" outlineLevel="1" x14ac:dyDescent="0.25">
      <c r="C744" s="21" t="s">
        <v>31</v>
      </c>
      <c r="D744" s="19">
        <f>SUMIFS(Sensitivities!$E$8:$E$1023,Sensitivities!$D$8:$D$1023,Vega_GIRR!$D$20,Sensitivities!$C$8:$C$1023,Vega_GIRR!G744)</f>
        <v>0</v>
      </c>
      <c r="E744" s="19"/>
      <c r="F744" s="19"/>
      <c r="G744" s="19" t="str">
        <f>C744 &amp; ".Vega|GIRR|" &amp; C556 &amp; "|" &amp; C717</f>
        <v>FXF690057364.Vega|GIRR|GBP|5 year</v>
      </c>
    </row>
    <row r="745" spans="3:7" hidden="1" outlineLevel="1" x14ac:dyDescent="0.25">
      <c r="C745" s="21" t="s">
        <v>1142</v>
      </c>
      <c r="D745" s="19">
        <f>SUMIFS(Sensitivities!$E$8:$E$1023,Sensitivities!$D$8:$D$1023,Vega_GIRR!$D$20,Sensitivities!$C$8:$C$1023,Vega_GIRR!G745)</f>
        <v>0</v>
      </c>
      <c r="E745" s="19"/>
      <c r="F745" s="19"/>
      <c r="G745" s="19" t="str">
        <f>C745 &amp; ".Vega|GIRR|" &amp; C556 &amp; "|" &amp; C717</f>
        <v>FXF276314354.Vega|GIRR|GBP|5 year</v>
      </c>
    </row>
    <row r="746" spans="3:7" hidden="1" outlineLevel="1" x14ac:dyDescent="0.25">
      <c r="C746" s="21" t="s">
        <v>33</v>
      </c>
      <c r="D746" s="19">
        <f>SUMIFS(Sensitivities!$E$8:$E$1023,Sensitivities!$D$8:$D$1023,Vega_GIRR!$D$20,Sensitivities!$C$8:$C$1023,Vega_GIRR!G746)</f>
        <v>0</v>
      </c>
      <c r="E746" s="19"/>
      <c r="F746" s="19"/>
      <c r="G746" s="19" t="str">
        <f>C746 &amp; ".Vega|GIRR|" &amp; C556 &amp; "|" &amp; C717</f>
        <v>FXF811380623.Vega|GIRR|GBP|5 year</v>
      </c>
    </row>
    <row r="747" spans="3:7" hidden="1" outlineLevel="1" x14ac:dyDescent="0.25">
      <c r="C747" s="21" t="s">
        <v>34</v>
      </c>
      <c r="D747" s="19">
        <f>SUMIFS(Sensitivities!$E$8:$E$1023,Sensitivities!$D$8:$D$1023,Vega_GIRR!$D$20,Sensitivities!$C$8:$C$1023,Vega_GIRR!G747)</f>
        <v>0</v>
      </c>
      <c r="E747" s="19"/>
      <c r="F747" s="19"/>
      <c r="G747" s="19" t="str">
        <f>C747 &amp; ".Vega|GIRR|" &amp; C556 &amp; "|" &amp; C717</f>
        <v>FXF313102980.Vega|GIRR|GBP|5 year</v>
      </c>
    </row>
    <row r="748" spans="3:7" hidden="1" outlineLevel="1" x14ac:dyDescent="0.25">
      <c r="C748" s="21" t="s">
        <v>35</v>
      </c>
      <c r="D748" s="19">
        <f>SUMIFS(Sensitivities!$E$8:$E$1023,Sensitivities!$D$8:$D$1023,Vega_GIRR!$D$20,Sensitivities!$C$8:$C$1023,Vega_GIRR!G748)</f>
        <v>0</v>
      </c>
      <c r="E748" s="19"/>
      <c r="F748" s="19"/>
      <c r="G748" s="19" t="str">
        <f>C748 &amp; ".Vega|GIRR|" &amp; C556 &amp; "|" &amp; C717</f>
        <v>FXF168255439.Vega|GIRR|GBP|5 year</v>
      </c>
    </row>
    <row r="749" spans="3:7" hidden="1" outlineLevel="1" x14ac:dyDescent="0.25">
      <c r="C749" s="21" t="s">
        <v>36</v>
      </c>
      <c r="D749" s="19">
        <f>SUMIFS(Sensitivities!$E$8:$E$1023,Sensitivities!$D$8:$D$1023,Vega_GIRR!$D$20,Sensitivities!$C$8:$C$1023,Vega_GIRR!G749)</f>
        <v>0</v>
      </c>
      <c r="E749" s="19"/>
      <c r="F749" s="19"/>
      <c r="G749" s="19" t="str">
        <f>C749 &amp; ".Vega|GIRR|" &amp; C556 &amp; "|" &amp; C717</f>
        <v>FXF177155290.Vega|GIRR|GBP|5 year</v>
      </c>
    </row>
    <row r="750" spans="3:7" hidden="1" outlineLevel="1" x14ac:dyDescent="0.25">
      <c r="C750" s="21" t="s">
        <v>37</v>
      </c>
      <c r="D750" s="19">
        <f>SUMIFS(Sensitivities!$E$8:$E$1023,Sensitivities!$D$8:$D$1023,Vega_GIRR!$D$20,Sensitivities!$C$8:$C$1023,Vega_GIRR!G750)</f>
        <v>0</v>
      </c>
      <c r="E750" s="19"/>
      <c r="F750" s="19"/>
      <c r="G750" s="19" t="str">
        <f>C750 &amp; ".Vega|GIRR|" &amp; C556 &amp; "|" &amp; C717</f>
        <v>FXF598460264.Vega|GIRR|GBP|5 year</v>
      </c>
    </row>
    <row r="751" spans="3:7" hidden="1" outlineLevel="1" x14ac:dyDescent="0.25">
      <c r="C751" s="21" t="s">
        <v>38</v>
      </c>
      <c r="D751" s="19">
        <f>SUMIFS(Sensitivities!$E$8:$E$1023,Sensitivities!$D$8:$D$1023,Vega_GIRR!$D$20,Sensitivities!$C$8:$C$1023,Vega_GIRR!G751)</f>
        <v>0</v>
      </c>
      <c r="E751" s="19"/>
      <c r="F751" s="19"/>
      <c r="G751" s="19" t="str">
        <f>C751 &amp; ".Vega|GIRR|" &amp; C556 &amp; "|" &amp; C717</f>
        <v>FXO271821100.Vega|GIRR|GBP|5 year</v>
      </c>
    </row>
    <row r="752" spans="3:7" hidden="1" outlineLevel="1" x14ac:dyDescent="0.25">
      <c r="C752" s="21" t="s">
        <v>40</v>
      </c>
      <c r="D752" s="19">
        <f>SUMIFS(Sensitivities!$E$8:$E$1023,Sensitivities!$D$8:$D$1023,Vega_GIRR!$D$20,Sensitivities!$C$8:$C$1023,Vega_GIRR!G752)</f>
        <v>0</v>
      </c>
      <c r="E752" s="19"/>
      <c r="F752" s="19"/>
      <c r="G752" s="19" t="str">
        <f>C752 &amp; ".Vega|GIRR|" &amp; C556 &amp; "|" &amp; C717</f>
        <v>FXO136170122.Vega|GIRR|GBP|5 year</v>
      </c>
    </row>
    <row r="753" spans="3:7" hidden="1" outlineLevel="1" x14ac:dyDescent="0.25">
      <c r="C753" s="21" t="s">
        <v>1139</v>
      </c>
      <c r="D753" s="19">
        <f>SUMIFS(Sensitivities!$E$8:$E$1023,Sensitivities!$D$8:$D$1023,Vega_GIRR!$D$20,Sensitivities!$C$8:$C$1023,Vega_GIRR!G753)</f>
        <v>0</v>
      </c>
      <c r="E753" s="19"/>
      <c r="F753" s="19"/>
      <c r="G753" s="19" t="str">
        <f>C753 &amp; ".Vega|GIRR|" &amp; C556 &amp; "|" &amp; C717</f>
        <v>FXO623149061.Vega|GIRR|GBP|5 year</v>
      </c>
    </row>
    <row r="754" spans="3:7" hidden="1" outlineLevel="1" x14ac:dyDescent="0.25">
      <c r="C754" s="21" t="s">
        <v>41</v>
      </c>
      <c r="D754" s="19">
        <f>SUMIFS(Sensitivities!$E$8:$E$1023,Sensitivities!$D$8:$D$1023,Vega_GIRR!$D$20,Sensitivities!$C$8:$C$1023,Vega_GIRR!G754)</f>
        <v>0</v>
      </c>
      <c r="E754" s="19"/>
      <c r="F754" s="19"/>
      <c r="G754" s="19" t="str">
        <f>C754 &amp; ".Vega|GIRR|" &amp; C556 &amp; "|" &amp; C717</f>
        <v>FXO676548755.Vega|GIRR|GBP|5 year</v>
      </c>
    </row>
    <row r="755" spans="3:7" hidden="1" outlineLevel="1" x14ac:dyDescent="0.25">
      <c r="C755" s="21" t="s">
        <v>42</v>
      </c>
      <c r="D755" s="19">
        <f>SUMIFS(Sensitivities!$E$8:$E$1023,Sensitivities!$D$8:$D$1023,Vega_GIRR!$D$20,Sensitivities!$C$8:$C$1023,Vega_GIRR!G755)</f>
        <v>0</v>
      </c>
      <c r="E755" s="19"/>
      <c r="F755" s="19"/>
      <c r="G755" s="19" t="str">
        <f>C755 &amp; ".Vega|GIRR|" &amp; C556 &amp; "|" &amp; C717</f>
        <v>FXO403688438.Vega|GIRR|GBP|5 year</v>
      </c>
    </row>
    <row r="756" spans="3:7" hidden="1" outlineLevel="1" x14ac:dyDescent="0.25">
      <c r="C756" s="21" t="s">
        <v>43</v>
      </c>
      <c r="D756" s="19">
        <f>SUMIFS(Sensitivities!$E$8:$E$1023,Sensitivities!$D$8:$D$1023,Vega_GIRR!$D$20,Sensitivities!$C$8:$C$1023,Vega_GIRR!G756)</f>
        <v>0</v>
      </c>
      <c r="E756" s="19"/>
      <c r="F756" s="19"/>
      <c r="G756" s="19" t="str">
        <f>C756 &amp; ".Vega|GIRR|" &amp; C556 &amp; "|" &amp; C717</f>
        <v>FXO302436425.Vega|GIRR|GBP|5 year</v>
      </c>
    </row>
    <row r="757" spans="3:7" hidden="1" outlineLevel="1" x14ac:dyDescent="0.25">
      <c r="C757" s="21" t="s">
        <v>44</v>
      </c>
      <c r="D757" s="19">
        <f>SUMIFS(Sensitivities!$E$8:$E$1023,Sensitivities!$D$8:$D$1023,Vega_GIRR!$D$20,Sensitivities!$C$8:$C$1023,Vega_GIRR!G757)</f>
        <v>0</v>
      </c>
      <c r="E757" s="19"/>
      <c r="F757" s="19"/>
      <c r="G757" s="19" t="str">
        <f>C757 &amp; ".Vega|GIRR|" &amp; C556 &amp; "|" &amp; C717</f>
        <v>FXO920656386.Vega|GIRR|GBP|5 year</v>
      </c>
    </row>
    <row r="758" spans="3:7" hidden="1" outlineLevel="1" x14ac:dyDescent="0.25">
      <c r="C758" s="21" t="s">
        <v>45</v>
      </c>
      <c r="D758" s="19">
        <f>SUMIFS(Sensitivities!$E$8:$E$1023,Sensitivities!$D$8:$D$1023,Vega_GIRR!$D$20,Sensitivities!$C$8:$C$1023,Vega_GIRR!G758)</f>
        <v>0</v>
      </c>
      <c r="E758" s="19"/>
      <c r="F758" s="19"/>
      <c r="G758" s="19" t="str">
        <f>C758 &amp; ".Vega|GIRR|" &amp; C556 &amp; "|" &amp; C717</f>
        <v>FXO931276392.Vega|GIRR|GBP|5 year</v>
      </c>
    </row>
    <row r="759" spans="3:7" hidden="1" outlineLevel="1" x14ac:dyDescent="0.25">
      <c r="C759" s="21" t="s">
        <v>46</v>
      </c>
      <c r="D759" s="19">
        <f>SUMIFS(Sensitivities!$E$8:$E$1023,Sensitivities!$D$8:$D$1023,Vega_GIRR!$D$20,Sensitivities!$C$8:$C$1023,Vega_GIRR!G759)</f>
        <v>0</v>
      </c>
      <c r="E759" s="19"/>
      <c r="F759" s="19"/>
      <c r="G759" s="19" t="str">
        <f>C759 &amp; ".Vega|GIRR|" &amp; C556 &amp; "|" &amp; C717</f>
        <v>PRDC295207601.Vega|GIRR|GBP|5 year</v>
      </c>
    </row>
    <row r="760" spans="3:7" hidden="1" outlineLevel="1" x14ac:dyDescent="0.25">
      <c r="C760" s="21" t="s">
        <v>48</v>
      </c>
      <c r="D760" s="19">
        <f>SUMIFS(Sensitivities!$E$8:$E$1023,Sensitivities!$D$8:$D$1023,Vega_GIRR!$D$20,Sensitivities!$C$8:$C$1023,Vega_GIRR!G760)</f>
        <v>0</v>
      </c>
      <c r="E760" s="19"/>
      <c r="F760" s="19"/>
      <c r="G760" s="19" t="str">
        <f>C760 &amp; ".Vega|GIRR|" &amp; C556 &amp; "|" &amp; C717</f>
        <v>PRDC172891670.Vega|GIRR|GBP|5 year</v>
      </c>
    </row>
    <row r="761" spans="3:7" hidden="1" outlineLevel="1" x14ac:dyDescent="0.25">
      <c r="C761" s="21" t="s">
        <v>49</v>
      </c>
      <c r="D761" s="19">
        <f>SUMIFS(Sensitivities!$E$8:$E$1023,Sensitivities!$D$8:$D$1023,Vega_GIRR!$D$20,Sensitivities!$C$8:$C$1023,Vega_GIRR!G761)</f>
        <v>0</v>
      </c>
      <c r="E761" s="19"/>
      <c r="F761" s="19"/>
      <c r="G761" s="19" t="str">
        <f>C761 &amp; ".Vega|GIRR|" &amp; C556 &amp; "|" &amp; C717</f>
        <v>PRDC666969162.Vega|GIRR|GBP|5 year</v>
      </c>
    </row>
    <row r="762" spans="3:7" hidden="1" outlineLevel="1" x14ac:dyDescent="0.25">
      <c r="C762" s="21" t="s">
        <v>50</v>
      </c>
      <c r="D762" s="19">
        <f>SUMIFS(Sensitivities!$E$8:$E$1023,Sensitivities!$D$8:$D$1023,Vega_GIRR!$D$20,Sensitivities!$C$8:$C$1023,Vega_GIRR!G762)</f>
        <v>0</v>
      </c>
      <c r="E762" s="19"/>
      <c r="F762" s="19"/>
      <c r="G762" s="19" t="str">
        <f>C762 &amp; ".Vega|GIRR|" &amp; C556 &amp; "|" &amp; C717</f>
        <v>PRDC591610726.Vega|GIRR|GBP|5 year</v>
      </c>
    </row>
    <row r="763" spans="3:7" hidden="1" outlineLevel="1" x14ac:dyDescent="0.25">
      <c r="C763" s="21" t="s">
        <v>51</v>
      </c>
      <c r="D763" s="19">
        <f>SUMIFS(Sensitivities!$E$8:$E$1023,Sensitivities!$D$8:$D$1023,Vega_GIRR!$D$20,Sensitivities!$C$8:$C$1023,Vega_GIRR!G763)</f>
        <v>0</v>
      </c>
      <c r="E763" s="19"/>
      <c r="F763" s="19"/>
      <c r="G763" s="19" t="str">
        <f>C763 &amp; ".Vega|GIRR|" &amp; C556 &amp; "|" &amp; C717</f>
        <v>PRDC213021841.Vega|GIRR|GBP|5 year</v>
      </c>
    </row>
    <row r="764" spans="3:7" hidden="1" outlineLevel="1" x14ac:dyDescent="0.25">
      <c r="C764" s="21" t="s">
        <v>52</v>
      </c>
      <c r="D764" s="19">
        <f>SUMIFS(Sensitivities!$E$8:$E$1023,Sensitivities!$D$8:$D$1023,Vega_GIRR!$D$20,Sensitivities!$C$8:$C$1023,Vega_GIRR!G764)</f>
        <v>0</v>
      </c>
      <c r="E764" s="19"/>
      <c r="F764" s="19"/>
      <c r="G764" s="19" t="str">
        <f>C764 &amp; ".Vega|GIRR|" &amp; C556 &amp; "|" &amp; C717</f>
        <v>RA211261264.Vega|GIRR|GBP|5 year</v>
      </c>
    </row>
    <row r="765" spans="3:7" hidden="1" outlineLevel="1" x14ac:dyDescent="0.25">
      <c r="C765" s="21" t="s">
        <v>54</v>
      </c>
      <c r="D765" s="19">
        <f>SUMIFS(Sensitivities!$E$8:$E$1023,Sensitivities!$D$8:$D$1023,Vega_GIRR!$D$20,Sensitivities!$C$8:$C$1023,Vega_GIRR!G765)</f>
        <v>0</v>
      </c>
      <c r="E765" s="19"/>
      <c r="F765" s="19"/>
      <c r="G765" s="19" t="str">
        <f>C765 &amp; ".Vega|GIRR|" &amp; C556 &amp; "|" &amp; C717</f>
        <v>RA511169792.Vega|GIRR|GBP|5 year</v>
      </c>
    </row>
    <row r="766" spans="3:7" hidden="1" outlineLevel="1" x14ac:dyDescent="0.25">
      <c r="C766" s="21" t="s">
        <v>1143</v>
      </c>
      <c r="D766" s="19">
        <f>SUMIFS(Sensitivities!$E$8:$E$1023,Sensitivities!$D$8:$D$1023,Vega_GIRR!$D$20,Sensitivities!$C$8:$C$1023,Vega_GIRR!G766)</f>
        <v>0</v>
      </c>
      <c r="E766" s="19"/>
      <c r="F766" s="19"/>
      <c r="G766" s="19" t="str">
        <f>C766 &amp; ".Vega|GIRR|" &amp; C556 &amp; "|" &amp; C717</f>
        <v>RA844378540.Vega|GIRR|GBP|5 year</v>
      </c>
    </row>
    <row r="767" spans="3:7" hidden="1" outlineLevel="1" x14ac:dyDescent="0.25">
      <c r="C767" s="21" t="s">
        <v>55</v>
      </c>
      <c r="D767" s="19">
        <f>SUMIFS(Sensitivities!$E$8:$E$1023,Sensitivities!$D$8:$D$1023,Vega_GIRR!$D$20,Sensitivities!$C$8:$C$1023,Vega_GIRR!G767)</f>
        <v>0</v>
      </c>
      <c r="E767" s="19"/>
      <c r="F767" s="19"/>
      <c r="G767" s="19" t="str">
        <f>C767 &amp; ".Vega|GIRR|" &amp; C556 &amp; "|" &amp; C717</f>
        <v>RA488554347.Vega|GIRR|GBP|5 year</v>
      </c>
    </row>
    <row r="768" spans="3:7" hidden="1" outlineLevel="1" x14ac:dyDescent="0.25">
      <c r="C768" s="21" t="s">
        <v>56</v>
      </c>
      <c r="D768" s="19">
        <f>SUMIFS(Sensitivities!$E$8:$E$1023,Sensitivities!$D$8:$D$1023,Vega_GIRR!$D$20,Sensitivities!$C$8:$C$1023,Vega_GIRR!G768)</f>
        <v>0</v>
      </c>
      <c r="E768" s="19"/>
      <c r="F768" s="19"/>
      <c r="G768" s="19" t="str">
        <f>C768 &amp; ".Vega|GIRR|" &amp; C556 &amp; "|" &amp; C717</f>
        <v>RA899728209.Vega|GIRR|GBP|5 year</v>
      </c>
    </row>
    <row r="769" spans="3:7" hidden="1" outlineLevel="1" x14ac:dyDescent="0.25"/>
    <row r="770" spans="3:7" collapsed="1" x14ac:dyDescent="0.25">
      <c r="C770" s="106" t="s">
        <v>65</v>
      </c>
      <c r="D770" s="102">
        <f>SUM(D772:D821)</f>
        <v>0</v>
      </c>
      <c r="E770" s="103">
        <f>$D$15</f>
        <v>1</v>
      </c>
      <c r="F770" s="105">
        <f>D770*E770</f>
        <v>0</v>
      </c>
    </row>
    <row r="771" spans="3:7" hidden="1" outlineLevel="1" x14ac:dyDescent="0.25">
      <c r="C771" s="40" t="s">
        <v>1138</v>
      </c>
      <c r="D771" s="101" t="s">
        <v>116</v>
      </c>
      <c r="E771" s="101" t="s">
        <v>66</v>
      </c>
      <c r="F771" s="101" t="s">
        <v>68</v>
      </c>
      <c r="G771" s="39" t="s">
        <v>57</v>
      </c>
    </row>
    <row r="772" spans="3:7" hidden="1" outlineLevel="1" x14ac:dyDescent="0.25">
      <c r="C772" s="42" t="s">
        <v>3</v>
      </c>
      <c r="D772" s="38">
        <f>SUMIFS(Sensitivities!$E$8:$E$1023,Sensitivities!$D$8:$D$1023,Vega_GIRR!$D$20,Sensitivities!$C$8:$C$1023,Vega_GIRR!G772)</f>
        <v>0</v>
      </c>
      <c r="E772" s="38"/>
      <c r="F772" s="38"/>
      <c r="G772" s="38" t="str">
        <f>C772 &amp; ".Vega|GIRR|" &amp; C556 &amp; "|" &amp; C770</f>
        <v>FRA791220419.Vega|GIRR|GBP|10 year</v>
      </c>
    </row>
    <row r="773" spans="3:7" hidden="1" outlineLevel="1" x14ac:dyDescent="0.25">
      <c r="C773" s="21" t="s">
        <v>5</v>
      </c>
      <c r="D773" s="19">
        <f>SUMIFS(Sensitivities!$E$8:$E$1023,Sensitivities!$D$8:$D$1023,Vega_GIRR!$D$20,Sensitivities!$C$8:$C$1023,Vega_GIRR!G773)</f>
        <v>0</v>
      </c>
      <c r="E773" s="19"/>
      <c r="F773" s="19"/>
      <c r="G773" s="19" t="str">
        <f>C773 &amp; ".Vega|GIRR|" &amp; C556 &amp; "|" &amp; C770</f>
        <v>FRA983936126.Vega|GIRR|GBP|10 year</v>
      </c>
    </row>
    <row r="774" spans="3:7" hidden="1" outlineLevel="1" x14ac:dyDescent="0.25">
      <c r="C774" s="21" t="s">
        <v>6</v>
      </c>
      <c r="D774" s="19">
        <f>SUMIFS(Sensitivities!$E$8:$E$1023,Sensitivities!$D$8:$D$1023,Vega_GIRR!$D$20,Sensitivities!$C$8:$C$1023,Vega_GIRR!G774)</f>
        <v>0</v>
      </c>
      <c r="E774" s="19"/>
      <c r="F774" s="19"/>
      <c r="G774" s="19" t="str">
        <f>C774 &amp; ".Vega|GIRR|" &amp; C556 &amp; "|" &amp; C770</f>
        <v>FRA592133890.Vega|GIRR|GBP|10 year</v>
      </c>
    </row>
    <row r="775" spans="3:7" hidden="1" outlineLevel="1" x14ac:dyDescent="0.25">
      <c r="C775" s="21" t="s">
        <v>7</v>
      </c>
      <c r="D775" s="19">
        <f>SUMIFS(Sensitivities!$E$8:$E$1023,Sensitivities!$D$8:$D$1023,Vega_GIRR!$D$20,Sensitivities!$C$8:$C$1023,Vega_GIRR!G775)</f>
        <v>0</v>
      </c>
      <c r="E775" s="19"/>
      <c r="F775" s="19"/>
      <c r="G775" s="19" t="str">
        <f>C775 &amp; ".Vega|GIRR|" &amp; C556 &amp; "|" &amp; C770</f>
        <v>FRA554616290.Vega|GIRR|GBP|10 year</v>
      </c>
    </row>
    <row r="776" spans="3:7" hidden="1" outlineLevel="1" x14ac:dyDescent="0.25">
      <c r="C776" s="21" t="s">
        <v>8</v>
      </c>
      <c r="D776" s="19">
        <f>SUMIFS(Sensitivities!$E$8:$E$1023,Sensitivities!$D$8:$D$1023,Vega_GIRR!$D$20,Sensitivities!$C$8:$C$1023,Vega_GIRR!G776)</f>
        <v>0</v>
      </c>
      <c r="E776" s="19"/>
      <c r="F776" s="19"/>
      <c r="G776" s="19" t="str">
        <f>C776 &amp; ".Vega|GIRR|" &amp; C556 &amp; "|" &amp; C770</f>
        <v>FRA822851518.Vega|GIRR|GBP|10 year</v>
      </c>
    </row>
    <row r="777" spans="3:7" hidden="1" outlineLevel="1" x14ac:dyDescent="0.25">
      <c r="C777" s="21" t="s">
        <v>1140</v>
      </c>
      <c r="D777" s="19">
        <f>SUMIFS(Sensitivities!$E$8:$E$1023,Sensitivities!$D$8:$D$1023,Vega_GIRR!$D$20,Sensitivities!$C$8:$C$1023,Vega_GIRR!G777)</f>
        <v>0</v>
      </c>
      <c r="E777" s="19"/>
      <c r="F777" s="19"/>
      <c r="G777" s="19" t="str">
        <f>C777 &amp; ".Vega|GIRR|" &amp; C556 &amp; "|" &amp; C770</f>
        <v>FRA101797833.Vega|GIRR|GBP|10 year</v>
      </c>
    </row>
    <row r="778" spans="3:7" hidden="1" outlineLevel="1" x14ac:dyDescent="0.25">
      <c r="C778" s="21" t="s">
        <v>9</v>
      </c>
      <c r="D778" s="19">
        <f>SUMIFS(Sensitivities!$E$8:$E$1023,Sensitivities!$D$8:$D$1023,Vega_GIRR!$D$20,Sensitivities!$C$8:$C$1023,Vega_GIRR!G778)</f>
        <v>0</v>
      </c>
      <c r="E778" s="19"/>
      <c r="F778" s="19"/>
      <c r="G778" s="19" t="str">
        <f>C778 &amp; ".Vega|GIRR|" &amp; C556 &amp; "|" &amp; C770</f>
        <v>IRS190841856.Vega|GIRR|GBP|10 year</v>
      </c>
    </row>
    <row r="779" spans="3:7" hidden="1" outlineLevel="1" x14ac:dyDescent="0.25">
      <c r="C779" s="21" t="s">
        <v>11</v>
      </c>
      <c r="D779" s="19">
        <f>SUMIFS(Sensitivities!$E$8:$E$1023,Sensitivities!$D$8:$D$1023,Vega_GIRR!$D$20,Sensitivities!$C$8:$C$1023,Vega_GIRR!G779)</f>
        <v>0</v>
      </c>
      <c r="E779" s="19"/>
      <c r="F779" s="19"/>
      <c r="G779" s="19" t="str">
        <f>C779 &amp; ".Vega|GIRR|" &amp; C556 &amp; "|" &amp; C770</f>
        <v>IRS399330126.Vega|GIRR|GBP|10 year</v>
      </c>
    </row>
    <row r="780" spans="3:7" hidden="1" outlineLevel="1" x14ac:dyDescent="0.25">
      <c r="C780" s="21" t="s">
        <v>12</v>
      </c>
      <c r="D780" s="19">
        <f>SUMIFS(Sensitivities!$E$8:$E$1023,Sensitivities!$D$8:$D$1023,Vega_GIRR!$D$20,Sensitivities!$C$8:$C$1023,Vega_GIRR!G780)</f>
        <v>0</v>
      </c>
      <c r="E780" s="19"/>
      <c r="F780" s="19"/>
      <c r="G780" s="19" t="str">
        <f>C780 &amp; ".Vega|GIRR|" &amp; C556 &amp; "|" &amp; C770</f>
        <v>IRS233250637.Vega|GIRR|GBP|10 year</v>
      </c>
    </row>
    <row r="781" spans="3:7" hidden="1" outlineLevel="1" x14ac:dyDescent="0.25">
      <c r="C781" s="21" t="s">
        <v>13</v>
      </c>
      <c r="D781" s="19">
        <f>SUMIFS(Sensitivities!$E$8:$E$1023,Sensitivities!$D$8:$D$1023,Vega_GIRR!$D$20,Sensitivities!$C$8:$C$1023,Vega_GIRR!G781)</f>
        <v>0</v>
      </c>
      <c r="E781" s="19"/>
      <c r="F781" s="19"/>
      <c r="G781" s="19" t="str">
        <f>C781 &amp; ".Vega|GIRR|" &amp; C556 &amp; "|" &amp; C770</f>
        <v>CS768096133.Vega|GIRR|GBP|10 year</v>
      </c>
    </row>
    <row r="782" spans="3:7" hidden="1" outlineLevel="1" x14ac:dyDescent="0.25">
      <c r="C782" s="21" t="s">
        <v>15</v>
      </c>
      <c r="D782" s="19">
        <f>SUMIFS(Sensitivities!$E$8:$E$1023,Sensitivities!$D$8:$D$1023,Vega_GIRR!$D$20,Sensitivities!$C$8:$C$1023,Vega_GIRR!G782)</f>
        <v>0</v>
      </c>
      <c r="E782" s="19"/>
      <c r="F782" s="19"/>
      <c r="G782" s="19" t="str">
        <f>C782 &amp; ".Vega|GIRR|" &amp; C556 &amp; "|" &amp; C770</f>
        <v>CS561670611.Vega|GIRR|GBP|10 year</v>
      </c>
    </row>
    <row r="783" spans="3:7" hidden="1" outlineLevel="1" x14ac:dyDescent="0.25">
      <c r="C783" s="21" t="s">
        <v>16</v>
      </c>
      <c r="D783" s="19">
        <f>SUMIFS(Sensitivities!$E$8:$E$1023,Sensitivities!$D$8:$D$1023,Vega_GIRR!$D$20,Sensitivities!$C$8:$C$1023,Vega_GIRR!G783)</f>
        <v>0</v>
      </c>
      <c r="E783" s="19"/>
      <c r="F783" s="19"/>
      <c r="G783" s="19" t="str">
        <f>C783 &amp; ".Vega|GIRR|" &amp; C556 &amp; "|" &amp; C770</f>
        <v>CS931854092.Vega|GIRR|GBP|10 year</v>
      </c>
    </row>
    <row r="784" spans="3:7" hidden="1" outlineLevel="1" x14ac:dyDescent="0.25">
      <c r="C784" s="21" t="s">
        <v>17</v>
      </c>
      <c r="D784" s="19">
        <f>SUMIFS(Sensitivities!$E$8:$E$1023,Sensitivities!$D$8:$D$1023,Vega_GIRR!$D$20,Sensitivities!$C$8:$C$1023,Vega_GIRR!G784)</f>
        <v>0</v>
      </c>
      <c r="E784" s="19"/>
      <c r="F784" s="19"/>
      <c r="G784" s="19" t="str">
        <f>C784 &amp; ".Vega|GIRR|" &amp; C556 &amp; "|" &amp; C770</f>
        <v>IRS307262619.Vega|GIRR|GBP|10 year</v>
      </c>
    </row>
    <row r="785" spans="3:7" hidden="1" outlineLevel="1" x14ac:dyDescent="0.25">
      <c r="C785" s="21" t="s">
        <v>18</v>
      </c>
      <c r="D785" s="19">
        <f>SUMIFS(Sensitivities!$E$8:$E$1023,Sensitivities!$D$8:$D$1023,Vega_GIRR!$D$20,Sensitivities!$C$8:$C$1023,Vega_GIRR!G785)</f>
        <v>0</v>
      </c>
      <c r="E785" s="19"/>
      <c r="F785" s="19"/>
      <c r="G785" s="19" t="str">
        <f>C785 &amp; ".Vega|GIRR|" &amp; C556 &amp; "|" &amp; C770</f>
        <v>IRS686490893.Vega|GIRR|GBP|10 year</v>
      </c>
    </row>
    <row r="786" spans="3:7" hidden="1" outlineLevel="1" x14ac:dyDescent="0.25">
      <c r="C786" s="21" t="s">
        <v>19</v>
      </c>
      <c r="D786" s="19">
        <f>SUMIFS(Sensitivities!$E$8:$E$1023,Sensitivities!$D$8:$D$1023,Vega_GIRR!$D$20,Sensitivities!$C$8:$C$1023,Vega_GIRR!G786)</f>
        <v>0</v>
      </c>
      <c r="E786" s="19"/>
      <c r="F786" s="19"/>
      <c r="G786" s="19" t="str">
        <f>C786 &amp; ".Vega|GIRR|" &amp; C556 &amp; "|" &amp; C770</f>
        <v>IRS682313805.Vega|GIRR|GBP|10 year</v>
      </c>
    </row>
    <row r="787" spans="3:7" hidden="1" outlineLevel="1" x14ac:dyDescent="0.25">
      <c r="C787" s="21" t="s">
        <v>20</v>
      </c>
      <c r="D787" s="19">
        <f>SUMIFS(Sensitivities!$E$8:$E$1023,Sensitivities!$D$8:$D$1023,Vega_GIRR!$D$20,Sensitivities!$C$8:$C$1023,Vega_GIRR!G787)</f>
        <v>0</v>
      </c>
      <c r="E787" s="19"/>
      <c r="F787" s="19"/>
      <c r="G787" s="19" t="str">
        <f>C787 &amp; ".Vega|GIRR|" &amp; C556 &amp; "|" &amp; C770</f>
        <v>IRS545554400.Vega|GIRR|GBP|10 year</v>
      </c>
    </row>
    <row r="788" spans="3:7" hidden="1" outlineLevel="1" x14ac:dyDescent="0.25">
      <c r="C788" s="21" t="s">
        <v>21</v>
      </c>
      <c r="D788" s="19">
        <f>SUMIFS(Sensitivities!$E$8:$E$1023,Sensitivities!$D$8:$D$1023,Vega_GIRR!$D$20,Sensitivities!$C$8:$C$1023,Vega_GIRR!G788)</f>
        <v>0</v>
      </c>
      <c r="E788" s="19"/>
      <c r="F788" s="19"/>
      <c r="G788" s="19" t="str">
        <f>C788 &amp; ".Vega|GIRR|" &amp; C556 &amp; "|" &amp; C770</f>
        <v>CS821810096.Vega|GIRR|GBP|10 year</v>
      </c>
    </row>
    <row r="789" spans="3:7" hidden="1" outlineLevel="1" x14ac:dyDescent="0.25">
      <c r="C789" s="21" t="s">
        <v>22</v>
      </c>
      <c r="D789" s="19">
        <f>SUMIFS(Sensitivities!$E$8:$E$1023,Sensitivities!$D$8:$D$1023,Vega_GIRR!$D$20,Sensitivities!$C$8:$C$1023,Vega_GIRR!G789)</f>
        <v>0</v>
      </c>
      <c r="E789" s="19"/>
      <c r="F789" s="19"/>
      <c r="G789" s="19" t="str">
        <f>C789 &amp; ".Vega|GIRR|" &amp; C556 &amp; "|" &amp; C770</f>
        <v>CF832287444.Vega|GIRR|GBP|10 year</v>
      </c>
    </row>
    <row r="790" spans="3:7" hidden="1" outlineLevel="1" x14ac:dyDescent="0.25">
      <c r="C790" s="21" t="s">
        <v>1141</v>
      </c>
      <c r="D790" s="19">
        <f>SUMIFS(Sensitivities!$E$8:$E$1023,Sensitivities!$D$8:$D$1023,Vega_GIRR!$D$20,Sensitivities!$C$8:$C$1023,Vega_GIRR!G790)</f>
        <v>0</v>
      </c>
      <c r="E790" s="19"/>
      <c r="F790" s="19"/>
      <c r="G790" s="19" t="str">
        <f>C790 &amp; ".Vega|GIRR|" &amp; C556 &amp; "|" &amp; C770</f>
        <v>CF505971413.Vega|GIRR|GBP|10 year</v>
      </c>
    </row>
    <row r="791" spans="3:7" hidden="1" outlineLevel="1" x14ac:dyDescent="0.25">
      <c r="C791" s="21" t="s">
        <v>24</v>
      </c>
      <c r="D791" s="19">
        <f>SUMIFS(Sensitivities!$E$8:$E$1023,Sensitivities!$D$8:$D$1023,Vega_GIRR!$D$20,Sensitivities!$C$8:$C$1023,Vega_GIRR!G791)</f>
        <v>0</v>
      </c>
      <c r="E791" s="19"/>
      <c r="F791" s="19"/>
      <c r="G791" s="19" t="str">
        <f>C791 &amp; ".Vega|GIRR|" &amp; C556 &amp; "|" &amp; C770</f>
        <v>CF670766805.Vega|GIRR|GBP|10 year</v>
      </c>
    </row>
    <row r="792" spans="3:7" hidden="1" outlineLevel="1" x14ac:dyDescent="0.25">
      <c r="C792" s="21" t="s">
        <v>25</v>
      </c>
      <c r="D792" s="19">
        <f>SUMIFS(Sensitivities!$E$8:$E$1023,Sensitivities!$D$8:$D$1023,Vega_GIRR!$D$20,Sensitivities!$C$8:$C$1023,Vega_GIRR!G792)</f>
        <v>0</v>
      </c>
      <c r="E792" s="19"/>
      <c r="F792" s="19"/>
      <c r="G792" s="19" t="str">
        <f>C792 &amp; ".Vega|GIRR|" &amp; C556 &amp; "|" &amp; C770</f>
        <v>CF558972956.Vega|GIRR|GBP|10 year</v>
      </c>
    </row>
    <row r="793" spans="3:7" hidden="1" outlineLevel="1" x14ac:dyDescent="0.25">
      <c r="C793" s="21" t="s">
        <v>26</v>
      </c>
      <c r="D793" s="19">
        <f>SUMIFS(Sensitivities!$E$8:$E$1023,Sensitivities!$D$8:$D$1023,Vega_GIRR!$D$20,Sensitivities!$C$8:$C$1023,Vega_GIRR!G793)</f>
        <v>0</v>
      </c>
      <c r="E793" s="19"/>
      <c r="F793" s="19"/>
      <c r="G793" s="19" t="str">
        <f>C793 &amp; ".Vega|GIRR|" &amp; C556 &amp; "|" &amp; C770</f>
        <v>CF994071627.Vega|GIRR|GBP|10 year</v>
      </c>
    </row>
    <row r="794" spans="3:7" hidden="1" outlineLevel="1" x14ac:dyDescent="0.25">
      <c r="C794" s="21" t="s">
        <v>27</v>
      </c>
      <c r="D794" s="19">
        <f>SUMIFS(Sensitivities!$E$8:$E$1023,Sensitivities!$D$8:$D$1023,Vega_GIRR!$D$20,Sensitivities!$C$8:$C$1023,Vega_GIRR!G794)</f>
        <v>0</v>
      </c>
      <c r="E794" s="19"/>
      <c r="F794" s="19"/>
      <c r="G794" s="19" t="str">
        <f>C794 &amp; ".Vega|GIRR|" &amp; C556 &amp; "|" &amp; C770</f>
        <v>CF546911893.Vega|GIRR|GBP|10 year</v>
      </c>
    </row>
    <row r="795" spans="3:7" hidden="1" outlineLevel="1" x14ac:dyDescent="0.25">
      <c r="C795" s="21" t="s">
        <v>28</v>
      </c>
      <c r="D795" s="19">
        <f>SUMIFS(Sensitivities!$E$8:$E$1023,Sensitivities!$D$8:$D$1023,Vega_GIRR!$D$20,Sensitivities!$C$8:$C$1023,Vega_GIRR!G795)</f>
        <v>0</v>
      </c>
      <c r="E795" s="19"/>
      <c r="F795" s="19"/>
      <c r="G795" s="19" t="str">
        <f>C795 &amp; ".Vega|GIRR|" &amp; C556 &amp; "|" &amp; C770</f>
        <v>CF798421943.Vega|GIRR|GBP|10 year</v>
      </c>
    </row>
    <row r="796" spans="3:7" hidden="1" outlineLevel="1" x14ac:dyDescent="0.25">
      <c r="C796" s="21" t="s">
        <v>29</v>
      </c>
      <c r="D796" s="19">
        <f>SUMIFS(Sensitivities!$E$8:$E$1023,Sensitivities!$D$8:$D$1023,Vega_GIRR!$D$20,Sensitivities!$C$8:$C$1023,Vega_GIRR!G796)</f>
        <v>0</v>
      </c>
      <c r="E796" s="19"/>
      <c r="F796" s="19"/>
      <c r="G796" s="19" t="str">
        <f>C796 &amp; ".Vega|GIRR|" &amp; C556 &amp; "|" &amp; C770</f>
        <v>SWN651253389.Vega|GIRR|GBP|10 year</v>
      </c>
    </row>
    <row r="797" spans="3:7" hidden="1" outlineLevel="1" x14ac:dyDescent="0.25">
      <c r="C797" s="21" t="s">
        <v>31</v>
      </c>
      <c r="D797" s="19">
        <f>SUMIFS(Sensitivities!$E$8:$E$1023,Sensitivities!$D$8:$D$1023,Vega_GIRR!$D$20,Sensitivities!$C$8:$C$1023,Vega_GIRR!G797)</f>
        <v>0</v>
      </c>
      <c r="E797" s="19"/>
      <c r="F797" s="19"/>
      <c r="G797" s="19" t="str">
        <f>C797 &amp; ".Vega|GIRR|" &amp; C556 &amp; "|" &amp; C770</f>
        <v>FXF690057364.Vega|GIRR|GBP|10 year</v>
      </c>
    </row>
    <row r="798" spans="3:7" hidden="1" outlineLevel="1" x14ac:dyDescent="0.25">
      <c r="C798" s="21" t="s">
        <v>1142</v>
      </c>
      <c r="D798" s="19">
        <f>SUMIFS(Sensitivities!$E$8:$E$1023,Sensitivities!$D$8:$D$1023,Vega_GIRR!$D$20,Sensitivities!$C$8:$C$1023,Vega_GIRR!G798)</f>
        <v>0</v>
      </c>
      <c r="E798" s="19"/>
      <c r="F798" s="19"/>
      <c r="G798" s="19" t="str">
        <f>C798 &amp; ".Vega|GIRR|" &amp; C556 &amp; "|" &amp; C770</f>
        <v>FXF276314354.Vega|GIRR|GBP|10 year</v>
      </c>
    </row>
    <row r="799" spans="3:7" hidden="1" outlineLevel="1" x14ac:dyDescent="0.25">
      <c r="C799" s="21" t="s">
        <v>33</v>
      </c>
      <c r="D799" s="19">
        <f>SUMIFS(Sensitivities!$E$8:$E$1023,Sensitivities!$D$8:$D$1023,Vega_GIRR!$D$20,Sensitivities!$C$8:$C$1023,Vega_GIRR!G799)</f>
        <v>0</v>
      </c>
      <c r="E799" s="19"/>
      <c r="F799" s="19"/>
      <c r="G799" s="19" t="str">
        <f>C799 &amp; ".Vega|GIRR|" &amp; C556 &amp; "|" &amp; C770</f>
        <v>FXF811380623.Vega|GIRR|GBP|10 year</v>
      </c>
    </row>
    <row r="800" spans="3:7" hidden="1" outlineLevel="1" x14ac:dyDescent="0.25">
      <c r="C800" s="21" t="s">
        <v>34</v>
      </c>
      <c r="D800" s="19">
        <f>SUMIFS(Sensitivities!$E$8:$E$1023,Sensitivities!$D$8:$D$1023,Vega_GIRR!$D$20,Sensitivities!$C$8:$C$1023,Vega_GIRR!G800)</f>
        <v>0</v>
      </c>
      <c r="E800" s="19"/>
      <c r="F800" s="19"/>
      <c r="G800" s="19" t="str">
        <f>C800 &amp; ".Vega|GIRR|" &amp; C556 &amp; "|" &amp; C770</f>
        <v>FXF313102980.Vega|GIRR|GBP|10 year</v>
      </c>
    </row>
    <row r="801" spans="3:7" hidden="1" outlineLevel="1" x14ac:dyDescent="0.25">
      <c r="C801" s="21" t="s">
        <v>35</v>
      </c>
      <c r="D801" s="19">
        <f>SUMIFS(Sensitivities!$E$8:$E$1023,Sensitivities!$D$8:$D$1023,Vega_GIRR!$D$20,Sensitivities!$C$8:$C$1023,Vega_GIRR!G801)</f>
        <v>0</v>
      </c>
      <c r="E801" s="19"/>
      <c r="F801" s="19"/>
      <c r="G801" s="19" t="str">
        <f>C801 &amp; ".Vega|GIRR|" &amp; C556 &amp; "|" &amp; C770</f>
        <v>FXF168255439.Vega|GIRR|GBP|10 year</v>
      </c>
    </row>
    <row r="802" spans="3:7" hidden="1" outlineLevel="1" x14ac:dyDescent="0.25">
      <c r="C802" s="21" t="s">
        <v>36</v>
      </c>
      <c r="D802" s="19">
        <f>SUMIFS(Sensitivities!$E$8:$E$1023,Sensitivities!$D$8:$D$1023,Vega_GIRR!$D$20,Sensitivities!$C$8:$C$1023,Vega_GIRR!G802)</f>
        <v>0</v>
      </c>
      <c r="E802" s="19"/>
      <c r="F802" s="19"/>
      <c r="G802" s="19" t="str">
        <f>C802 &amp; ".Vega|GIRR|" &amp; C556 &amp; "|" &amp; C770</f>
        <v>FXF177155290.Vega|GIRR|GBP|10 year</v>
      </c>
    </row>
    <row r="803" spans="3:7" hidden="1" outlineLevel="1" x14ac:dyDescent="0.25">
      <c r="C803" s="21" t="s">
        <v>37</v>
      </c>
      <c r="D803" s="19">
        <f>SUMIFS(Sensitivities!$E$8:$E$1023,Sensitivities!$D$8:$D$1023,Vega_GIRR!$D$20,Sensitivities!$C$8:$C$1023,Vega_GIRR!G803)</f>
        <v>0</v>
      </c>
      <c r="E803" s="19"/>
      <c r="F803" s="19"/>
      <c r="G803" s="19" t="str">
        <f>C803 &amp; ".Vega|GIRR|" &amp; C556 &amp; "|" &amp; C770</f>
        <v>FXF598460264.Vega|GIRR|GBP|10 year</v>
      </c>
    </row>
    <row r="804" spans="3:7" hidden="1" outlineLevel="1" x14ac:dyDescent="0.25">
      <c r="C804" s="21" t="s">
        <v>38</v>
      </c>
      <c r="D804" s="19">
        <f>SUMIFS(Sensitivities!$E$8:$E$1023,Sensitivities!$D$8:$D$1023,Vega_GIRR!$D$20,Sensitivities!$C$8:$C$1023,Vega_GIRR!G804)</f>
        <v>0</v>
      </c>
      <c r="E804" s="19"/>
      <c r="F804" s="19"/>
      <c r="G804" s="19" t="str">
        <f>C804 &amp; ".Vega|GIRR|" &amp; C556 &amp; "|" &amp; C770</f>
        <v>FXO271821100.Vega|GIRR|GBP|10 year</v>
      </c>
    </row>
    <row r="805" spans="3:7" hidden="1" outlineLevel="1" x14ac:dyDescent="0.25">
      <c r="C805" s="21" t="s">
        <v>40</v>
      </c>
      <c r="D805" s="19">
        <f>SUMIFS(Sensitivities!$E$8:$E$1023,Sensitivities!$D$8:$D$1023,Vega_GIRR!$D$20,Sensitivities!$C$8:$C$1023,Vega_GIRR!G805)</f>
        <v>0</v>
      </c>
      <c r="E805" s="19"/>
      <c r="F805" s="19"/>
      <c r="G805" s="19" t="str">
        <f>C805 &amp; ".Vega|GIRR|" &amp; C556 &amp; "|" &amp; C770</f>
        <v>FXO136170122.Vega|GIRR|GBP|10 year</v>
      </c>
    </row>
    <row r="806" spans="3:7" hidden="1" outlineLevel="1" x14ac:dyDescent="0.25">
      <c r="C806" s="21" t="s">
        <v>1139</v>
      </c>
      <c r="D806" s="19">
        <f>SUMIFS(Sensitivities!$E$8:$E$1023,Sensitivities!$D$8:$D$1023,Vega_GIRR!$D$20,Sensitivities!$C$8:$C$1023,Vega_GIRR!G806)</f>
        <v>0</v>
      </c>
      <c r="E806" s="19"/>
      <c r="F806" s="19"/>
      <c r="G806" s="19" t="str">
        <f>C806 &amp; ".Vega|GIRR|" &amp; C556 &amp; "|" &amp; C770</f>
        <v>FXO623149061.Vega|GIRR|GBP|10 year</v>
      </c>
    </row>
    <row r="807" spans="3:7" hidden="1" outlineLevel="1" x14ac:dyDescent="0.25">
      <c r="C807" s="21" t="s">
        <v>41</v>
      </c>
      <c r="D807" s="19">
        <f>SUMIFS(Sensitivities!$E$8:$E$1023,Sensitivities!$D$8:$D$1023,Vega_GIRR!$D$20,Sensitivities!$C$8:$C$1023,Vega_GIRR!G807)</f>
        <v>0</v>
      </c>
      <c r="E807" s="19"/>
      <c r="F807" s="19"/>
      <c r="G807" s="19" t="str">
        <f>C807 &amp; ".Vega|GIRR|" &amp; C556 &amp; "|" &amp; C770</f>
        <v>FXO676548755.Vega|GIRR|GBP|10 year</v>
      </c>
    </row>
    <row r="808" spans="3:7" hidden="1" outlineLevel="1" x14ac:dyDescent="0.25">
      <c r="C808" s="21" t="s">
        <v>42</v>
      </c>
      <c r="D808" s="19">
        <f>SUMIFS(Sensitivities!$E$8:$E$1023,Sensitivities!$D$8:$D$1023,Vega_GIRR!$D$20,Sensitivities!$C$8:$C$1023,Vega_GIRR!G808)</f>
        <v>0</v>
      </c>
      <c r="E808" s="19"/>
      <c r="F808" s="19"/>
      <c r="G808" s="19" t="str">
        <f>C808 &amp; ".Vega|GIRR|" &amp; C556 &amp; "|" &amp; C770</f>
        <v>FXO403688438.Vega|GIRR|GBP|10 year</v>
      </c>
    </row>
    <row r="809" spans="3:7" hidden="1" outlineLevel="1" x14ac:dyDescent="0.25">
      <c r="C809" s="21" t="s">
        <v>43</v>
      </c>
      <c r="D809" s="19">
        <f>SUMIFS(Sensitivities!$E$8:$E$1023,Sensitivities!$D$8:$D$1023,Vega_GIRR!$D$20,Sensitivities!$C$8:$C$1023,Vega_GIRR!G809)</f>
        <v>0</v>
      </c>
      <c r="E809" s="19"/>
      <c r="F809" s="19"/>
      <c r="G809" s="19" t="str">
        <f>C809 &amp; ".Vega|GIRR|" &amp; C556 &amp; "|" &amp; C770</f>
        <v>FXO302436425.Vega|GIRR|GBP|10 year</v>
      </c>
    </row>
    <row r="810" spans="3:7" hidden="1" outlineLevel="1" x14ac:dyDescent="0.25">
      <c r="C810" s="21" t="s">
        <v>44</v>
      </c>
      <c r="D810" s="19">
        <f>SUMIFS(Sensitivities!$E$8:$E$1023,Sensitivities!$D$8:$D$1023,Vega_GIRR!$D$20,Sensitivities!$C$8:$C$1023,Vega_GIRR!G810)</f>
        <v>0</v>
      </c>
      <c r="E810" s="19"/>
      <c r="F810" s="19"/>
      <c r="G810" s="19" t="str">
        <f>C810 &amp; ".Vega|GIRR|" &amp; C556 &amp; "|" &amp; C770</f>
        <v>FXO920656386.Vega|GIRR|GBP|10 year</v>
      </c>
    </row>
    <row r="811" spans="3:7" hidden="1" outlineLevel="1" x14ac:dyDescent="0.25">
      <c r="C811" s="21" t="s">
        <v>45</v>
      </c>
      <c r="D811" s="19">
        <f>SUMIFS(Sensitivities!$E$8:$E$1023,Sensitivities!$D$8:$D$1023,Vega_GIRR!$D$20,Sensitivities!$C$8:$C$1023,Vega_GIRR!G811)</f>
        <v>0</v>
      </c>
      <c r="E811" s="19"/>
      <c r="F811" s="19"/>
      <c r="G811" s="19" t="str">
        <f>C811 &amp; ".Vega|GIRR|" &amp; C556 &amp; "|" &amp; C770</f>
        <v>FXO931276392.Vega|GIRR|GBP|10 year</v>
      </c>
    </row>
    <row r="812" spans="3:7" hidden="1" outlineLevel="1" x14ac:dyDescent="0.25">
      <c r="C812" s="21" t="s">
        <v>46</v>
      </c>
      <c r="D812" s="19">
        <f>SUMIFS(Sensitivities!$E$8:$E$1023,Sensitivities!$D$8:$D$1023,Vega_GIRR!$D$20,Sensitivities!$C$8:$C$1023,Vega_GIRR!G812)</f>
        <v>0</v>
      </c>
      <c r="E812" s="19"/>
      <c r="F812" s="19"/>
      <c r="G812" s="19" t="str">
        <f>C812 &amp; ".Vega|GIRR|" &amp; C556 &amp; "|" &amp; C770</f>
        <v>PRDC295207601.Vega|GIRR|GBP|10 year</v>
      </c>
    </row>
    <row r="813" spans="3:7" hidden="1" outlineLevel="1" x14ac:dyDescent="0.25">
      <c r="C813" s="21" t="s">
        <v>48</v>
      </c>
      <c r="D813" s="19">
        <f>SUMIFS(Sensitivities!$E$8:$E$1023,Sensitivities!$D$8:$D$1023,Vega_GIRR!$D$20,Sensitivities!$C$8:$C$1023,Vega_GIRR!G813)</f>
        <v>0</v>
      </c>
      <c r="E813" s="19"/>
      <c r="F813" s="19"/>
      <c r="G813" s="19" t="str">
        <f>C813 &amp; ".Vega|GIRR|" &amp; C556 &amp; "|" &amp; C770</f>
        <v>PRDC172891670.Vega|GIRR|GBP|10 year</v>
      </c>
    </row>
    <row r="814" spans="3:7" hidden="1" outlineLevel="1" x14ac:dyDescent="0.25">
      <c r="C814" s="21" t="s">
        <v>49</v>
      </c>
      <c r="D814" s="19">
        <f>SUMIFS(Sensitivities!$E$8:$E$1023,Sensitivities!$D$8:$D$1023,Vega_GIRR!$D$20,Sensitivities!$C$8:$C$1023,Vega_GIRR!G814)</f>
        <v>0</v>
      </c>
      <c r="E814" s="19"/>
      <c r="F814" s="19"/>
      <c r="G814" s="19" t="str">
        <f>C814 &amp; ".Vega|GIRR|" &amp; C556 &amp; "|" &amp; C770</f>
        <v>PRDC666969162.Vega|GIRR|GBP|10 year</v>
      </c>
    </row>
    <row r="815" spans="3:7" hidden="1" outlineLevel="1" x14ac:dyDescent="0.25">
      <c r="C815" s="21" t="s">
        <v>50</v>
      </c>
      <c r="D815" s="19">
        <f>SUMIFS(Sensitivities!$E$8:$E$1023,Sensitivities!$D$8:$D$1023,Vega_GIRR!$D$20,Sensitivities!$C$8:$C$1023,Vega_GIRR!G815)</f>
        <v>0</v>
      </c>
      <c r="E815" s="19"/>
      <c r="F815" s="19"/>
      <c r="G815" s="19" t="str">
        <f>C815 &amp; ".Vega|GIRR|" &amp; C556 &amp; "|" &amp; C770</f>
        <v>PRDC591610726.Vega|GIRR|GBP|10 year</v>
      </c>
    </row>
    <row r="816" spans="3:7" hidden="1" outlineLevel="1" x14ac:dyDescent="0.25">
      <c r="C816" s="21" t="s">
        <v>51</v>
      </c>
      <c r="D816" s="19">
        <f>SUMIFS(Sensitivities!$E$8:$E$1023,Sensitivities!$D$8:$D$1023,Vega_GIRR!$D$20,Sensitivities!$C$8:$C$1023,Vega_GIRR!G816)</f>
        <v>0</v>
      </c>
      <c r="E816" s="19"/>
      <c r="F816" s="19"/>
      <c r="G816" s="19" t="str">
        <f>C816 &amp; ".Vega|GIRR|" &amp; C556 &amp; "|" &amp; C770</f>
        <v>PRDC213021841.Vega|GIRR|GBP|10 year</v>
      </c>
    </row>
    <row r="817" spans="3:7" hidden="1" outlineLevel="1" x14ac:dyDescent="0.25">
      <c r="C817" s="21" t="s">
        <v>52</v>
      </c>
      <c r="D817" s="19">
        <f>SUMIFS(Sensitivities!$E$8:$E$1023,Sensitivities!$D$8:$D$1023,Vega_GIRR!$D$20,Sensitivities!$C$8:$C$1023,Vega_GIRR!G817)</f>
        <v>0</v>
      </c>
      <c r="E817" s="19"/>
      <c r="F817" s="19"/>
      <c r="G817" s="19" t="str">
        <f>C817 &amp; ".Vega|GIRR|" &amp; C556 &amp; "|" &amp; C770</f>
        <v>RA211261264.Vega|GIRR|GBP|10 year</v>
      </c>
    </row>
    <row r="818" spans="3:7" hidden="1" outlineLevel="1" x14ac:dyDescent="0.25">
      <c r="C818" s="21" t="s">
        <v>54</v>
      </c>
      <c r="D818" s="19">
        <f>SUMIFS(Sensitivities!$E$8:$E$1023,Sensitivities!$D$8:$D$1023,Vega_GIRR!$D$20,Sensitivities!$C$8:$C$1023,Vega_GIRR!G818)</f>
        <v>0</v>
      </c>
      <c r="E818" s="19"/>
      <c r="F818" s="19"/>
      <c r="G818" s="19" t="str">
        <f>C818 &amp; ".Vega|GIRR|" &amp; C556 &amp; "|" &amp; C770</f>
        <v>RA511169792.Vega|GIRR|GBP|10 year</v>
      </c>
    </row>
    <row r="819" spans="3:7" hidden="1" outlineLevel="1" x14ac:dyDescent="0.25">
      <c r="C819" s="21" t="s">
        <v>1143</v>
      </c>
      <c r="D819" s="19">
        <f>SUMIFS(Sensitivities!$E$8:$E$1023,Sensitivities!$D$8:$D$1023,Vega_GIRR!$D$20,Sensitivities!$C$8:$C$1023,Vega_GIRR!G819)</f>
        <v>0</v>
      </c>
      <c r="E819" s="19"/>
      <c r="F819" s="19"/>
      <c r="G819" s="19" t="str">
        <f>C819 &amp; ".Vega|GIRR|" &amp; C556 &amp; "|" &amp; C770</f>
        <v>RA844378540.Vega|GIRR|GBP|10 year</v>
      </c>
    </row>
    <row r="820" spans="3:7" hidden="1" outlineLevel="1" x14ac:dyDescent="0.25">
      <c r="C820" s="21" t="s">
        <v>55</v>
      </c>
      <c r="D820" s="19">
        <f>SUMIFS(Sensitivities!$E$8:$E$1023,Sensitivities!$D$8:$D$1023,Vega_GIRR!$D$20,Sensitivities!$C$8:$C$1023,Vega_GIRR!G820)</f>
        <v>0</v>
      </c>
      <c r="E820" s="19"/>
      <c r="F820" s="19"/>
      <c r="G820" s="19" t="str">
        <f>C820 &amp; ".Vega|GIRR|" &amp; C556 &amp; "|" &amp; C770</f>
        <v>RA488554347.Vega|GIRR|GBP|10 year</v>
      </c>
    </row>
    <row r="821" spans="3:7" hidden="1" outlineLevel="1" x14ac:dyDescent="0.25">
      <c r="C821" s="21" t="s">
        <v>56</v>
      </c>
      <c r="D821" s="19">
        <f>SUMIFS(Sensitivities!$E$8:$E$1023,Sensitivities!$D$8:$D$1023,Vega_GIRR!$D$20,Sensitivities!$C$8:$C$1023,Vega_GIRR!G821)</f>
        <v>0</v>
      </c>
      <c r="E821" s="19"/>
      <c r="F821" s="19"/>
      <c r="G821" s="19" t="str">
        <f>C821 &amp; ".Vega|GIRR|" &amp; C556 &amp; "|" &amp; C770</f>
        <v>RA899728209.Vega|GIRR|GBP|10 year</v>
      </c>
    </row>
    <row r="822" spans="3:7" hidden="1" outlineLevel="1" x14ac:dyDescent="0.25"/>
    <row r="824" spans="3:7" x14ac:dyDescent="0.25">
      <c r="C824" s="4" t="s">
        <v>84</v>
      </c>
    </row>
    <row r="825" spans="3:7" x14ac:dyDescent="0.25">
      <c r="C825" s="40" t="s">
        <v>60</v>
      </c>
      <c r="D825" s="74" t="s">
        <v>116</v>
      </c>
      <c r="E825" s="74" t="s">
        <v>66</v>
      </c>
      <c r="F825" s="104" t="s">
        <v>68</v>
      </c>
    </row>
    <row r="826" spans="3:7" collapsed="1" x14ac:dyDescent="0.25">
      <c r="C826" s="100" t="s">
        <v>61</v>
      </c>
      <c r="D826" s="102">
        <f>SUM(D828:D877)</f>
        <v>0</v>
      </c>
      <c r="E826" s="103">
        <f>$D$15</f>
        <v>1</v>
      </c>
      <c r="F826" s="105">
        <f>D826*E826</f>
        <v>0</v>
      </c>
    </row>
    <row r="827" spans="3:7" hidden="1" outlineLevel="1" x14ac:dyDescent="0.25">
      <c r="C827" s="40" t="s">
        <v>1138</v>
      </c>
      <c r="D827" s="101" t="s">
        <v>116</v>
      </c>
      <c r="E827" s="101" t="s">
        <v>66</v>
      </c>
      <c r="F827" s="101" t="s">
        <v>68</v>
      </c>
      <c r="G827" s="39" t="s">
        <v>57</v>
      </c>
    </row>
    <row r="828" spans="3:7" hidden="1" outlineLevel="1" x14ac:dyDescent="0.25">
      <c r="C828" s="42" t="s">
        <v>3</v>
      </c>
      <c r="D828" s="38">
        <f>SUMIFS(Sensitivities!$E$8:$E$1023,Sensitivities!$D$8:$D$1023,Vega_GIRR!$D$20,Sensitivities!$C$8:$C$1023,Vega_GIRR!G828)</f>
        <v>0</v>
      </c>
      <c r="E828" s="38"/>
      <c r="F828" s="38"/>
      <c r="G828" s="38" t="str">
        <f>C828 &amp; ".Vega|GIRR|" &amp; C824 &amp; "|" &amp; C826</f>
        <v>FRA791220419.Vega|GIRR|JPY|0.5 year</v>
      </c>
    </row>
    <row r="829" spans="3:7" hidden="1" outlineLevel="1" x14ac:dyDescent="0.25">
      <c r="C829" s="21" t="s">
        <v>5</v>
      </c>
      <c r="D829" s="19">
        <f>SUMIFS(Sensitivities!$E$8:$E$1023,Sensitivities!$D$8:$D$1023,Vega_GIRR!$D$20,Sensitivities!$C$8:$C$1023,Vega_GIRR!G829)</f>
        <v>0</v>
      </c>
      <c r="E829" s="19"/>
      <c r="F829" s="19"/>
      <c r="G829" s="19" t="str">
        <f>C829 &amp; ".Vega|GIRR|" &amp; C824 &amp; "|" &amp; C826</f>
        <v>FRA983936126.Vega|GIRR|JPY|0.5 year</v>
      </c>
    </row>
    <row r="830" spans="3:7" hidden="1" outlineLevel="1" x14ac:dyDescent="0.25">
      <c r="C830" s="21" t="s">
        <v>6</v>
      </c>
      <c r="D830" s="19">
        <f>SUMIFS(Sensitivities!$E$8:$E$1023,Sensitivities!$D$8:$D$1023,Vega_GIRR!$D$20,Sensitivities!$C$8:$C$1023,Vega_GIRR!G830)</f>
        <v>0</v>
      </c>
      <c r="E830" s="19"/>
      <c r="F830" s="19"/>
      <c r="G830" s="19" t="str">
        <f>C830 &amp; ".Vega|GIRR|" &amp; C824 &amp; "|" &amp; C826</f>
        <v>FRA592133890.Vega|GIRR|JPY|0.5 year</v>
      </c>
    </row>
    <row r="831" spans="3:7" hidden="1" outlineLevel="1" x14ac:dyDescent="0.25">
      <c r="C831" s="21" t="s">
        <v>7</v>
      </c>
      <c r="D831" s="19">
        <f>SUMIFS(Sensitivities!$E$8:$E$1023,Sensitivities!$D$8:$D$1023,Vega_GIRR!$D$20,Sensitivities!$C$8:$C$1023,Vega_GIRR!G831)</f>
        <v>0</v>
      </c>
      <c r="E831" s="19"/>
      <c r="F831" s="19"/>
      <c r="G831" s="19" t="str">
        <f>C831 &amp; ".Vega|GIRR|" &amp; C824 &amp; "|" &amp; C826</f>
        <v>FRA554616290.Vega|GIRR|JPY|0.5 year</v>
      </c>
    </row>
    <row r="832" spans="3:7" hidden="1" outlineLevel="1" x14ac:dyDescent="0.25">
      <c r="C832" s="21" t="s">
        <v>8</v>
      </c>
      <c r="D832" s="19">
        <f>SUMIFS(Sensitivities!$E$8:$E$1023,Sensitivities!$D$8:$D$1023,Vega_GIRR!$D$20,Sensitivities!$C$8:$C$1023,Vega_GIRR!G832)</f>
        <v>0</v>
      </c>
      <c r="E832" s="19"/>
      <c r="F832" s="19"/>
      <c r="G832" s="19" t="str">
        <f>C832 &amp; ".Vega|GIRR|" &amp; C824 &amp; "|" &amp; C826</f>
        <v>FRA822851518.Vega|GIRR|JPY|0.5 year</v>
      </c>
    </row>
    <row r="833" spans="3:7" hidden="1" outlineLevel="1" x14ac:dyDescent="0.25">
      <c r="C833" s="21" t="s">
        <v>1140</v>
      </c>
      <c r="D833" s="19">
        <f>SUMIFS(Sensitivities!$E$8:$E$1023,Sensitivities!$D$8:$D$1023,Vega_GIRR!$D$20,Sensitivities!$C$8:$C$1023,Vega_GIRR!G833)</f>
        <v>0</v>
      </c>
      <c r="E833" s="19"/>
      <c r="F833" s="19"/>
      <c r="G833" s="19" t="str">
        <f>C833 &amp; ".Vega|GIRR|" &amp; C824 &amp; "|" &amp; C826</f>
        <v>FRA101797833.Vega|GIRR|JPY|0.5 year</v>
      </c>
    </row>
    <row r="834" spans="3:7" hidden="1" outlineLevel="1" x14ac:dyDescent="0.25">
      <c r="C834" s="21" t="s">
        <v>9</v>
      </c>
      <c r="D834" s="19">
        <f>SUMIFS(Sensitivities!$E$8:$E$1023,Sensitivities!$D$8:$D$1023,Vega_GIRR!$D$20,Sensitivities!$C$8:$C$1023,Vega_GIRR!G834)</f>
        <v>0</v>
      </c>
      <c r="E834" s="19"/>
      <c r="F834" s="19"/>
      <c r="G834" s="19" t="str">
        <f>C834 &amp; ".Vega|GIRR|" &amp; C824 &amp; "|" &amp; C826</f>
        <v>IRS190841856.Vega|GIRR|JPY|0.5 year</v>
      </c>
    </row>
    <row r="835" spans="3:7" hidden="1" outlineLevel="1" x14ac:dyDescent="0.25">
      <c r="C835" s="21" t="s">
        <v>11</v>
      </c>
      <c r="D835" s="19">
        <f>SUMIFS(Sensitivities!$E$8:$E$1023,Sensitivities!$D$8:$D$1023,Vega_GIRR!$D$20,Sensitivities!$C$8:$C$1023,Vega_GIRR!G835)</f>
        <v>0</v>
      </c>
      <c r="E835" s="19"/>
      <c r="F835" s="19"/>
      <c r="G835" s="19" t="str">
        <f>C835 &amp; ".Vega|GIRR|" &amp; C824 &amp; "|" &amp; C826</f>
        <v>IRS399330126.Vega|GIRR|JPY|0.5 year</v>
      </c>
    </row>
    <row r="836" spans="3:7" hidden="1" outlineLevel="1" x14ac:dyDescent="0.25">
      <c r="C836" s="21" t="s">
        <v>12</v>
      </c>
      <c r="D836" s="19">
        <f>SUMIFS(Sensitivities!$E$8:$E$1023,Sensitivities!$D$8:$D$1023,Vega_GIRR!$D$20,Sensitivities!$C$8:$C$1023,Vega_GIRR!G836)</f>
        <v>0</v>
      </c>
      <c r="E836" s="19"/>
      <c r="F836" s="19"/>
      <c r="G836" s="19" t="str">
        <f>C836 &amp; ".Vega|GIRR|" &amp; C824 &amp; "|" &amp; C826</f>
        <v>IRS233250637.Vega|GIRR|JPY|0.5 year</v>
      </c>
    </row>
    <row r="837" spans="3:7" hidden="1" outlineLevel="1" x14ac:dyDescent="0.25">
      <c r="C837" s="21" t="s">
        <v>13</v>
      </c>
      <c r="D837" s="19">
        <f>SUMIFS(Sensitivities!$E$8:$E$1023,Sensitivities!$D$8:$D$1023,Vega_GIRR!$D$20,Sensitivities!$C$8:$C$1023,Vega_GIRR!G837)</f>
        <v>0</v>
      </c>
      <c r="E837" s="19"/>
      <c r="F837" s="19"/>
      <c r="G837" s="19" t="str">
        <f>C837 &amp; ".Vega|GIRR|" &amp; C824 &amp; "|" &amp; C826</f>
        <v>CS768096133.Vega|GIRR|JPY|0.5 year</v>
      </c>
    </row>
    <row r="838" spans="3:7" hidden="1" outlineLevel="1" x14ac:dyDescent="0.25">
      <c r="C838" s="21" t="s">
        <v>15</v>
      </c>
      <c r="D838" s="19">
        <f>SUMIFS(Sensitivities!$E$8:$E$1023,Sensitivities!$D$8:$D$1023,Vega_GIRR!$D$20,Sensitivities!$C$8:$C$1023,Vega_GIRR!G838)</f>
        <v>0</v>
      </c>
      <c r="E838" s="19"/>
      <c r="F838" s="19"/>
      <c r="G838" s="19" t="str">
        <f>C838 &amp; ".Vega|GIRR|" &amp; C824 &amp; "|" &amp; C826</f>
        <v>CS561670611.Vega|GIRR|JPY|0.5 year</v>
      </c>
    </row>
    <row r="839" spans="3:7" hidden="1" outlineLevel="1" x14ac:dyDescent="0.25">
      <c r="C839" s="21" t="s">
        <v>16</v>
      </c>
      <c r="D839" s="19">
        <f>SUMIFS(Sensitivities!$E$8:$E$1023,Sensitivities!$D$8:$D$1023,Vega_GIRR!$D$20,Sensitivities!$C$8:$C$1023,Vega_GIRR!G839)</f>
        <v>0</v>
      </c>
      <c r="E839" s="19"/>
      <c r="F839" s="19"/>
      <c r="G839" s="19" t="str">
        <f>C839 &amp; ".Vega|GIRR|" &amp; C824 &amp; "|" &amp; C826</f>
        <v>CS931854092.Vega|GIRR|JPY|0.5 year</v>
      </c>
    </row>
    <row r="840" spans="3:7" hidden="1" outlineLevel="1" x14ac:dyDescent="0.25">
      <c r="C840" s="21" t="s">
        <v>17</v>
      </c>
      <c r="D840" s="19">
        <f>SUMIFS(Sensitivities!$E$8:$E$1023,Sensitivities!$D$8:$D$1023,Vega_GIRR!$D$20,Sensitivities!$C$8:$C$1023,Vega_GIRR!G840)</f>
        <v>0</v>
      </c>
      <c r="E840" s="19"/>
      <c r="F840" s="19"/>
      <c r="G840" s="19" t="str">
        <f>C840 &amp; ".Vega|GIRR|" &amp; C824 &amp; "|" &amp; C826</f>
        <v>IRS307262619.Vega|GIRR|JPY|0.5 year</v>
      </c>
    </row>
    <row r="841" spans="3:7" hidden="1" outlineLevel="1" x14ac:dyDescent="0.25">
      <c r="C841" s="21" t="s">
        <v>18</v>
      </c>
      <c r="D841" s="19">
        <f>SUMIFS(Sensitivities!$E$8:$E$1023,Sensitivities!$D$8:$D$1023,Vega_GIRR!$D$20,Sensitivities!$C$8:$C$1023,Vega_GIRR!G841)</f>
        <v>0</v>
      </c>
      <c r="E841" s="19"/>
      <c r="F841" s="19"/>
      <c r="G841" s="19" t="str">
        <f>C841 &amp; ".Vega|GIRR|" &amp; C824 &amp; "|" &amp; C826</f>
        <v>IRS686490893.Vega|GIRR|JPY|0.5 year</v>
      </c>
    </row>
    <row r="842" spans="3:7" hidden="1" outlineLevel="1" x14ac:dyDescent="0.25">
      <c r="C842" s="21" t="s">
        <v>19</v>
      </c>
      <c r="D842" s="19">
        <f>SUMIFS(Sensitivities!$E$8:$E$1023,Sensitivities!$D$8:$D$1023,Vega_GIRR!$D$20,Sensitivities!$C$8:$C$1023,Vega_GIRR!G842)</f>
        <v>0</v>
      </c>
      <c r="E842" s="19"/>
      <c r="F842" s="19"/>
      <c r="G842" s="19" t="str">
        <f>C842 &amp; ".Vega|GIRR|" &amp; C824 &amp; "|" &amp; C826</f>
        <v>IRS682313805.Vega|GIRR|JPY|0.5 year</v>
      </c>
    </row>
    <row r="843" spans="3:7" hidden="1" outlineLevel="1" x14ac:dyDescent="0.25">
      <c r="C843" s="21" t="s">
        <v>20</v>
      </c>
      <c r="D843" s="19">
        <f>SUMIFS(Sensitivities!$E$8:$E$1023,Sensitivities!$D$8:$D$1023,Vega_GIRR!$D$20,Sensitivities!$C$8:$C$1023,Vega_GIRR!G843)</f>
        <v>0</v>
      </c>
      <c r="E843" s="19"/>
      <c r="F843" s="19"/>
      <c r="G843" s="19" t="str">
        <f>C843 &amp; ".Vega|GIRR|" &amp; C824 &amp; "|" &amp; C826</f>
        <v>IRS545554400.Vega|GIRR|JPY|0.5 year</v>
      </c>
    </row>
    <row r="844" spans="3:7" hidden="1" outlineLevel="1" x14ac:dyDescent="0.25">
      <c r="C844" s="21" t="s">
        <v>21</v>
      </c>
      <c r="D844" s="19">
        <f>SUMIFS(Sensitivities!$E$8:$E$1023,Sensitivities!$D$8:$D$1023,Vega_GIRR!$D$20,Sensitivities!$C$8:$C$1023,Vega_GIRR!G844)</f>
        <v>0</v>
      </c>
      <c r="E844" s="19"/>
      <c r="F844" s="19"/>
      <c r="G844" s="19" t="str">
        <f>C844 &amp; ".Vega|GIRR|" &amp; C824 &amp; "|" &amp; C826</f>
        <v>CS821810096.Vega|GIRR|JPY|0.5 year</v>
      </c>
    </row>
    <row r="845" spans="3:7" hidden="1" outlineLevel="1" x14ac:dyDescent="0.25">
      <c r="C845" s="21" t="s">
        <v>22</v>
      </c>
      <c r="D845" s="19">
        <f>SUMIFS(Sensitivities!$E$8:$E$1023,Sensitivities!$D$8:$D$1023,Vega_GIRR!$D$20,Sensitivities!$C$8:$C$1023,Vega_GIRR!G845)</f>
        <v>0</v>
      </c>
      <c r="E845" s="19"/>
      <c r="F845" s="19"/>
      <c r="G845" s="19" t="str">
        <f>C845 &amp; ".Vega|GIRR|" &amp; C824 &amp; "|" &amp; C826</f>
        <v>CF832287444.Vega|GIRR|JPY|0.5 year</v>
      </c>
    </row>
    <row r="846" spans="3:7" hidden="1" outlineLevel="1" x14ac:dyDescent="0.25">
      <c r="C846" s="21" t="s">
        <v>1141</v>
      </c>
      <c r="D846" s="19">
        <f>SUMIFS(Sensitivities!$E$8:$E$1023,Sensitivities!$D$8:$D$1023,Vega_GIRR!$D$20,Sensitivities!$C$8:$C$1023,Vega_GIRR!G846)</f>
        <v>0</v>
      </c>
      <c r="E846" s="19"/>
      <c r="F846" s="19"/>
      <c r="G846" s="19" t="str">
        <f>C846 &amp; ".Vega|GIRR|" &amp; C824 &amp; "|" &amp; C826</f>
        <v>CF505971413.Vega|GIRR|JPY|0.5 year</v>
      </c>
    </row>
    <row r="847" spans="3:7" hidden="1" outlineLevel="1" x14ac:dyDescent="0.25">
      <c r="C847" s="21" t="s">
        <v>24</v>
      </c>
      <c r="D847" s="19">
        <f>SUMIFS(Sensitivities!$E$8:$E$1023,Sensitivities!$D$8:$D$1023,Vega_GIRR!$D$20,Sensitivities!$C$8:$C$1023,Vega_GIRR!G847)</f>
        <v>0</v>
      </c>
      <c r="E847" s="19"/>
      <c r="F847" s="19"/>
      <c r="G847" s="19" t="str">
        <f>C847 &amp; ".Vega|GIRR|" &amp; C824 &amp; "|" &amp; C826</f>
        <v>CF670766805.Vega|GIRR|JPY|0.5 year</v>
      </c>
    </row>
    <row r="848" spans="3:7" hidden="1" outlineLevel="1" x14ac:dyDescent="0.25">
      <c r="C848" s="21" t="s">
        <v>25</v>
      </c>
      <c r="D848" s="19">
        <f>SUMIFS(Sensitivities!$E$8:$E$1023,Sensitivities!$D$8:$D$1023,Vega_GIRR!$D$20,Sensitivities!$C$8:$C$1023,Vega_GIRR!G848)</f>
        <v>0</v>
      </c>
      <c r="E848" s="19"/>
      <c r="F848" s="19"/>
      <c r="G848" s="19" t="str">
        <f>C848 &amp; ".Vega|GIRR|" &amp; C824 &amp; "|" &amp; C826</f>
        <v>CF558972956.Vega|GIRR|JPY|0.5 year</v>
      </c>
    </row>
    <row r="849" spans="3:7" hidden="1" outlineLevel="1" x14ac:dyDescent="0.25">
      <c r="C849" s="21" t="s">
        <v>26</v>
      </c>
      <c r="D849" s="19">
        <f>SUMIFS(Sensitivities!$E$8:$E$1023,Sensitivities!$D$8:$D$1023,Vega_GIRR!$D$20,Sensitivities!$C$8:$C$1023,Vega_GIRR!G849)</f>
        <v>0</v>
      </c>
      <c r="E849" s="19"/>
      <c r="F849" s="19"/>
      <c r="G849" s="19" t="str">
        <f>C849 &amp; ".Vega|GIRR|" &amp; C824 &amp; "|" &amp; C826</f>
        <v>CF994071627.Vega|GIRR|JPY|0.5 year</v>
      </c>
    </row>
    <row r="850" spans="3:7" hidden="1" outlineLevel="1" x14ac:dyDescent="0.25">
      <c r="C850" s="21" t="s">
        <v>27</v>
      </c>
      <c r="D850" s="19">
        <f>SUMIFS(Sensitivities!$E$8:$E$1023,Sensitivities!$D$8:$D$1023,Vega_GIRR!$D$20,Sensitivities!$C$8:$C$1023,Vega_GIRR!G850)</f>
        <v>0</v>
      </c>
      <c r="E850" s="19"/>
      <c r="F850" s="19"/>
      <c r="G850" s="19" t="str">
        <f>C850 &amp; ".Vega|GIRR|" &amp; C824 &amp; "|" &amp; C826</f>
        <v>CF546911893.Vega|GIRR|JPY|0.5 year</v>
      </c>
    </row>
    <row r="851" spans="3:7" hidden="1" outlineLevel="1" x14ac:dyDescent="0.25">
      <c r="C851" s="21" t="s">
        <v>28</v>
      </c>
      <c r="D851" s="19">
        <f>SUMIFS(Sensitivities!$E$8:$E$1023,Sensitivities!$D$8:$D$1023,Vega_GIRR!$D$20,Sensitivities!$C$8:$C$1023,Vega_GIRR!G851)</f>
        <v>0</v>
      </c>
      <c r="E851" s="19"/>
      <c r="F851" s="19"/>
      <c r="G851" s="19" t="str">
        <f>C851 &amp; ".Vega|GIRR|" &amp; C824 &amp; "|" &amp; C826</f>
        <v>CF798421943.Vega|GIRR|JPY|0.5 year</v>
      </c>
    </row>
    <row r="852" spans="3:7" hidden="1" outlineLevel="1" x14ac:dyDescent="0.25">
      <c r="C852" s="21" t="s">
        <v>29</v>
      </c>
      <c r="D852" s="19">
        <f>SUMIFS(Sensitivities!$E$8:$E$1023,Sensitivities!$D$8:$D$1023,Vega_GIRR!$D$20,Sensitivities!$C$8:$C$1023,Vega_GIRR!G852)</f>
        <v>0</v>
      </c>
      <c r="E852" s="19"/>
      <c r="F852" s="19"/>
      <c r="G852" s="19" t="str">
        <f>C852 &amp; ".Vega|GIRR|" &amp; C824 &amp; "|" &amp; C826</f>
        <v>SWN651253389.Vega|GIRR|JPY|0.5 year</v>
      </c>
    </row>
    <row r="853" spans="3:7" hidden="1" outlineLevel="1" x14ac:dyDescent="0.25">
      <c r="C853" s="21" t="s">
        <v>31</v>
      </c>
      <c r="D853" s="19">
        <f>SUMIFS(Sensitivities!$E$8:$E$1023,Sensitivities!$D$8:$D$1023,Vega_GIRR!$D$20,Sensitivities!$C$8:$C$1023,Vega_GIRR!G853)</f>
        <v>0</v>
      </c>
      <c r="E853" s="19"/>
      <c r="F853" s="19"/>
      <c r="G853" s="19" t="str">
        <f>C853 &amp; ".Vega|GIRR|" &amp; C824 &amp; "|" &amp; C826</f>
        <v>FXF690057364.Vega|GIRR|JPY|0.5 year</v>
      </c>
    </row>
    <row r="854" spans="3:7" hidden="1" outlineLevel="1" x14ac:dyDescent="0.25">
      <c r="C854" s="21" t="s">
        <v>1142</v>
      </c>
      <c r="D854" s="19">
        <f>SUMIFS(Sensitivities!$E$8:$E$1023,Sensitivities!$D$8:$D$1023,Vega_GIRR!$D$20,Sensitivities!$C$8:$C$1023,Vega_GIRR!G854)</f>
        <v>0</v>
      </c>
      <c r="E854" s="19"/>
      <c r="F854" s="19"/>
      <c r="G854" s="19" t="str">
        <f>C854 &amp; ".Vega|GIRR|" &amp; C824 &amp; "|" &amp; C826</f>
        <v>FXF276314354.Vega|GIRR|JPY|0.5 year</v>
      </c>
    </row>
    <row r="855" spans="3:7" hidden="1" outlineLevel="1" x14ac:dyDescent="0.25">
      <c r="C855" s="21" t="s">
        <v>33</v>
      </c>
      <c r="D855" s="19">
        <f>SUMIFS(Sensitivities!$E$8:$E$1023,Sensitivities!$D$8:$D$1023,Vega_GIRR!$D$20,Sensitivities!$C$8:$C$1023,Vega_GIRR!G855)</f>
        <v>0</v>
      </c>
      <c r="E855" s="19"/>
      <c r="F855" s="19"/>
      <c r="G855" s="19" t="str">
        <f>C855 &amp; ".Vega|GIRR|" &amp; C824 &amp; "|" &amp; C826</f>
        <v>FXF811380623.Vega|GIRR|JPY|0.5 year</v>
      </c>
    </row>
    <row r="856" spans="3:7" hidden="1" outlineLevel="1" x14ac:dyDescent="0.25">
      <c r="C856" s="21" t="s">
        <v>34</v>
      </c>
      <c r="D856" s="19">
        <f>SUMIFS(Sensitivities!$E$8:$E$1023,Sensitivities!$D$8:$D$1023,Vega_GIRR!$D$20,Sensitivities!$C$8:$C$1023,Vega_GIRR!G856)</f>
        <v>0</v>
      </c>
      <c r="E856" s="19"/>
      <c r="F856" s="19"/>
      <c r="G856" s="19" t="str">
        <f>C856 &amp; ".Vega|GIRR|" &amp; C824 &amp; "|" &amp; C826</f>
        <v>FXF313102980.Vega|GIRR|JPY|0.5 year</v>
      </c>
    </row>
    <row r="857" spans="3:7" hidden="1" outlineLevel="1" x14ac:dyDescent="0.25">
      <c r="C857" s="21" t="s">
        <v>35</v>
      </c>
      <c r="D857" s="19">
        <f>SUMIFS(Sensitivities!$E$8:$E$1023,Sensitivities!$D$8:$D$1023,Vega_GIRR!$D$20,Sensitivities!$C$8:$C$1023,Vega_GIRR!G857)</f>
        <v>0</v>
      </c>
      <c r="E857" s="19"/>
      <c r="F857" s="19"/>
      <c r="G857" s="19" t="str">
        <f>C857 &amp; ".Vega|GIRR|" &amp; C824 &amp; "|" &amp; C826</f>
        <v>FXF168255439.Vega|GIRR|JPY|0.5 year</v>
      </c>
    </row>
    <row r="858" spans="3:7" hidden="1" outlineLevel="1" x14ac:dyDescent="0.25">
      <c r="C858" s="21" t="s">
        <v>36</v>
      </c>
      <c r="D858" s="19">
        <f>SUMIFS(Sensitivities!$E$8:$E$1023,Sensitivities!$D$8:$D$1023,Vega_GIRR!$D$20,Sensitivities!$C$8:$C$1023,Vega_GIRR!G858)</f>
        <v>0</v>
      </c>
      <c r="E858" s="19"/>
      <c r="F858" s="19"/>
      <c r="G858" s="19" t="str">
        <f>C858 &amp; ".Vega|GIRR|" &amp; C824 &amp; "|" &amp; C826</f>
        <v>FXF177155290.Vega|GIRR|JPY|0.5 year</v>
      </c>
    </row>
    <row r="859" spans="3:7" hidden="1" outlineLevel="1" x14ac:dyDescent="0.25">
      <c r="C859" s="21" t="s">
        <v>37</v>
      </c>
      <c r="D859" s="19">
        <f>SUMIFS(Sensitivities!$E$8:$E$1023,Sensitivities!$D$8:$D$1023,Vega_GIRR!$D$20,Sensitivities!$C$8:$C$1023,Vega_GIRR!G859)</f>
        <v>0</v>
      </c>
      <c r="E859" s="19"/>
      <c r="F859" s="19"/>
      <c r="G859" s="19" t="str">
        <f>C859 &amp; ".Vega|GIRR|" &amp; C824 &amp; "|" &amp; C826</f>
        <v>FXF598460264.Vega|GIRR|JPY|0.5 year</v>
      </c>
    </row>
    <row r="860" spans="3:7" hidden="1" outlineLevel="1" x14ac:dyDescent="0.25">
      <c r="C860" s="21" t="s">
        <v>38</v>
      </c>
      <c r="D860" s="19">
        <f>SUMIFS(Sensitivities!$E$8:$E$1023,Sensitivities!$D$8:$D$1023,Vega_GIRR!$D$20,Sensitivities!$C$8:$C$1023,Vega_GIRR!G860)</f>
        <v>0</v>
      </c>
      <c r="E860" s="19"/>
      <c r="F860" s="19"/>
      <c r="G860" s="19" t="str">
        <f>C860 &amp; ".Vega|GIRR|" &amp; C824 &amp; "|" &amp; C826</f>
        <v>FXO271821100.Vega|GIRR|JPY|0.5 year</v>
      </c>
    </row>
    <row r="861" spans="3:7" hidden="1" outlineLevel="1" x14ac:dyDescent="0.25">
      <c r="C861" s="21" t="s">
        <v>40</v>
      </c>
      <c r="D861" s="19">
        <f>SUMIFS(Sensitivities!$E$8:$E$1023,Sensitivities!$D$8:$D$1023,Vega_GIRR!$D$20,Sensitivities!$C$8:$C$1023,Vega_GIRR!G861)</f>
        <v>0</v>
      </c>
      <c r="E861" s="19"/>
      <c r="F861" s="19"/>
      <c r="G861" s="19" t="str">
        <f>C861 &amp; ".Vega|GIRR|" &amp; C824 &amp; "|" &amp; C826</f>
        <v>FXO136170122.Vega|GIRR|JPY|0.5 year</v>
      </c>
    </row>
    <row r="862" spans="3:7" hidden="1" outlineLevel="1" x14ac:dyDescent="0.25">
      <c r="C862" s="21" t="s">
        <v>1139</v>
      </c>
      <c r="D862" s="19">
        <f>SUMIFS(Sensitivities!$E$8:$E$1023,Sensitivities!$D$8:$D$1023,Vega_GIRR!$D$20,Sensitivities!$C$8:$C$1023,Vega_GIRR!G862)</f>
        <v>0</v>
      </c>
      <c r="E862" s="19"/>
      <c r="F862" s="19"/>
      <c r="G862" s="19" t="str">
        <f>C862 &amp; ".Vega|GIRR|" &amp; C824 &amp; "|" &amp; C826</f>
        <v>FXO623149061.Vega|GIRR|JPY|0.5 year</v>
      </c>
    </row>
    <row r="863" spans="3:7" hidden="1" outlineLevel="1" x14ac:dyDescent="0.25">
      <c r="C863" s="21" t="s">
        <v>41</v>
      </c>
      <c r="D863" s="19">
        <f>SUMIFS(Sensitivities!$E$8:$E$1023,Sensitivities!$D$8:$D$1023,Vega_GIRR!$D$20,Sensitivities!$C$8:$C$1023,Vega_GIRR!G863)</f>
        <v>0</v>
      </c>
      <c r="E863" s="19"/>
      <c r="F863" s="19"/>
      <c r="G863" s="19" t="str">
        <f>C863 &amp; ".Vega|GIRR|" &amp; C824 &amp; "|" &amp; C826</f>
        <v>FXO676548755.Vega|GIRR|JPY|0.5 year</v>
      </c>
    </row>
    <row r="864" spans="3:7" hidden="1" outlineLevel="1" x14ac:dyDescent="0.25">
      <c r="C864" s="21" t="s">
        <v>42</v>
      </c>
      <c r="D864" s="19">
        <f>SUMIFS(Sensitivities!$E$8:$E$1023,Sensitivities!$D$8:$D$1023,Vega_GIRR!$D$20,Sensitivities!$C$8:$C$1023,Vega_GIRR!G864)</f>
        <v>0</v>
      </c>
      <c r="E864" s="19"/>
      <c r="F864" s="19"/>
      <c r="G864" s="19" t="str">
        <f>C864 &amp; ".Vega|GIRR|" &amp; C824 &amp; "|" &amp; C826</f>
        <v>FXO403688438.Vega|GIRR|JPY|0.5 year</v>
      </c>
    </row>
    <row r="865" spans="3:7" hidden="1" outlineLevel="1" x14ac:dyDescent="0.25">
      <c r="C865" s="21" t="s">
        <v>43</v>
      </c>
      <c r="D865" s="19">
        <f>SUMIFS(Sensitivities!$E$8:$E$1023,Sensitivities!$D$8:$D$1023,Vega_GIRR!$D$20,Sensitivities!$C$8:$C$1023,Vega_GIRR!G865)</f>
        <v>0</v>
      </c>
      <c r="E865" s="19"/>
      <c r="F865" s="19"/>
      <c r="G865" s="19" t="str">
        <f>C865 &amp; ".Vega|GIRR|" &amp; C824 &amp; "|" &amp; C826</f>
        <v>FXO302436425.Vega|GIRR|JPY|0.5 year</v>
      </c>
    </row>
    <row r="866" spans="3:7" hidden="1" outlineLevel="1" x14ac:dyDescent="0.25">
      <c r="C866" s="21" t="s">
        <v>44</v>
      </c>
      <c r="D866" s="19">
        <f>SUMIFS(Sensitivities!$E$8:$E$1023,Sensitivities!$D$8:$D$1023,Vega_GIRR!$D$20,Sensitivities!$C$8:$C$1023,Vega_GIRR!G866)</f>
        <v>0</v>
      </c>
      <c r="E866" s="19"/>
      <c r="F866" s="19"/>
      <c r="G866" s="19" t="str">
        <f>C866 &amp; ".Vega|GIRR|" &amp; C824 &amp; "|" &amp; C826</f>
        <v>FXO920656386.Vega|GIRR|JPY|0.5 year</v>
      </c>
    </row>
    <row r="867" spans="3:7" hidden="1" outlineLevel="1" x14ac:dyDescent="0.25">
      <c r="C867" s="21" t="s">
        <v>45</v>
      </c>
      <c r="D867" s="19">
        <f>SUMIFS(Sensitivities!$E$8:$E$1023,Sensitivities!$D$8:$D$1023,Vega_GIRR!$D$20,Sensitivities!$C$8:$C$1023,Vega_GIRR!G867)</f>
        <v>0</v>
      </c>
      <c r="E867" s="19"/>
      <c r="F867" s="19"/>
      <c r="G867" s="19" t="str">
        <f>C867 &amp; ".Vega|GIRR|" &amp; C824 &amp; "|" &amp; C826</f>
        <v>FXO931276392.Vega|GIRR|JPY|0.5 year</v>
      </c>
    </row>
    <row r="868" spans="3:7" hidden="1" outlineLevel="1" x14ac:dyDescent="0.25">
      <c r="C868" s="21" t="s">
        <v>46</v>
      </c>
      <c r="D868" s="19">
        <f>SUMIFS(Sensitivities!$E$8:$E$1023,Sensitivities!$D$8:$D$1023,Vega_GIRR!$D$20,Sensitivities!$C$8:$C$1023,Vega_GIRR!G868)</f>
        <v>0</v>
      </c>
      <c r="E868" s="19"/>
      <c r="F868" s="19"/>
      <c r="G868" s="19" t="str">
        <f>C868 &amp; ".Vega|GIRR|" &amp; C824 &amp; "|" &amp; C826</f>
        <v>PRDC295207601.Vega|GIRR|JPY|0.5 year</v>
      </c>
    </row>
    <row r="869" spans="3:7" hidden="1" outlineLevel="1" x14ac:dyDescent="0.25">
      <c r="C869" s="21" t="s">
        <v>48</v>
      </c>
      <c r="D869" s="19">
        <f>SUMIFS(Sensitivities!$E$8:$E$1023,Sensitivities!$D$8:$D$1023,Vega_GIRR!$D$20,Sensitivities!$C$8:$C$1023,Vega_GIRR!G869)</f>
        <v>0</v>
      </c>
      <c r="E869" s="19"/>
      <c r="F869" s="19"/>
      <c r="G869" s="19" t="str">
        <f>C869 &amp; ".Vega|GIRR|" &amp; C824 &amp; "|" &amp; C826</f>
        <v>PRDC172891670.Vega|GIRR|JPY|0.5 year</v>
      </c>
    </row>
    <row r="870" spans="3:7" hidden="1" outlineLevel="1" x14ac:dyDescent="0.25">
      <c r="C870" s="21" t="s">
        <v>49</v>
      </c>
      <c r="D870" s="19">
        <f>SUMIFS(Sensitivities!$E$8:$E$1023,Sensitivities!$D$8:$D$1023,Vega_GIRR!$D$20,Sensitivities!$C$8:$C$1023,Vega_GIRR!G870)</f>
        <v>0</v>
      </c>
      <c r="E870" s="19"/>
      <c r="F870" s="19"/>
      <c r="G870" s="19" t="str">
        <f>C870 &amp; ".Vega|GIRR|" &amp; C824 &amp; "|" &amp; C826</f>
        <v>PRDC666969162.Vega|GIRR|JPY|0.5 year</v>
      </c>
    </row>
    <row r="871" spans="3:7" hidden="1" outlineLevel="1" x14ac:dyDescent="0.25">
      <c r="C871" s="21" t="s">
        <v>50</v>
      </c>
      <c r="D871" s="19">
        <f>SUMIFS(Sensitivities!$E$8:$E$1023,Sensitivities!$D$8:$D$1023,Vega_GIRR!$D$20,Sensitivities!$C$8:$C$1023,Vega_GIRR!G871)</f>
        <v>0</v>
      </c>
      <c r="E871" s="19"/>
      <c r="F871" s="19"/>
      <c r="G871" s="19" t="str">
        <f>C871 &amp; ".Vega|GIRR|" &amp; C824 &amp; "|" &amp; C826</f>
        <v>PRDC591610726.Vega|GIRR|JPY|0.5 year</v>
      </c>
    </row>
    <row r="872" spans="3:7" hidden="1" outlineLevel="1" x14ac:dyDescent="0.25">
      <c r="C872" s="21" t="s">
        <v>51</v>
      </c>
      <c r="D872" s="19">
        <f>SUMIFS(Sensitivities!$E$8:$E$1023,Sensitivities!$D$8:$D$1023,Vega_GIRR!$D$20,Sensitivities!$C$8:$C$1023,Vega_GIRR!G872)</f>
        <v>0</v>
      </c>
      <c r="E872" s="19"/>
      <c r="F872" s="19"/>
      <c r="G872" s="19" t="str">
        <f>C872 &amp; ".Vega|GIRR|" &amp; C824 &amp; "|" &amp; C826</f>
        <v>PRDC213021841.Vega|GIRR|JPY|0.5 year</v>
      </c>
    </row>
    <row r="873" spans="3:7" hidden="1" outlineLevel="1" x14ac:dyDescent="0.25">
      <c r="C873" s="21" t="s">
        <v>52</v>
      </c>
      <c r="D873" s="19">
        <f>SUMIFS(Sensitivities!$E$8:$E$1023,Sensitivities!$D$8:$D$1023,Vega_GIRR!$D$20,Sensitivities!$C$8:$C$1023,Vega_GIRR!G873)</f>
        <v>0</v>
      </c>
      <c r="E873" s="19"/>
      <c r="F873" s="19"/>
      <c r="G873" s="19" t="str">
        <f>C873 &amp; ".Vega|GIRR|" &amp; C824 &amp; "|" &amp; C826</f>
        <v>RA211261264.Vega|GIRR|JPY|0.5 year</v>
      </c>
    </row>
    <row r="874" spans="3:7" hidden="1" outlineLevel="1" x14ac:dyDescent="0.25">
      <c r="C874" s="21" t="s">
        <v>54</v>
      </c>
      <c r="D874" s="19">
        <f>SUMIFS(Sensitivities!$E$8:$E$1023,Sensitivities!$D$8:$D$1023,Vega_GIRR!$D$20,Sensitivities!$C$8:$C$1023,Vega_GIRR!G874)</f>
        <v>0</v>
      </c>
      <c r="E874" s="19"/>
      <c r="F874" s="19"/>
      <c r="G874" s="19" t="str">
        <f>C874 &amp; ".Vega|GIRR|" &amp; C824 &amp; "|" &amp; C826</f>
        <v>RA511169792.Vega|GIRR|JPY|0.5 year</v>
      </c>
    </row>
    <row r="875" spans="3:7" hidden="1" outlineLevel="1" x14ac:dyDescent="0.25">
      <c r="C875" s="21" t="s">
        <v>1143</v>
      </c>
      <c r="D875" s="19">
        <f>SUMIFS(Sensitivities!$E$8:$E$1023,Sensitivities!$D$8:$D$1023,Vega_GIRR!$D$20,Sensitivities!$C$8:$C$1023,Vega_GIRR!G875)</f>
        <v>0</v>
      </c>
      <c r="E875" s="19"/>
      <c r="F875" s="19"/>
      <c r="G875" s="19" t="str">
        <f>C875 &amp; ".Vega|GIRR|" &amp; C824 &amp; "|" &amp; C826</f>
        <v>RA844378540.Vega|GIRR|JPY|0.5 year</v>
      </c>
    </row>
    <row r="876" spans="3:7" hidden="1" outlineLevel="1" x14ac:dyDescent="0.25">
      <c r="C876" s="21" t="s">
        <v>55</v>
      </c>
      <c r="D876" s="19">
        <f>SUMIFS(Sensitivities!$E$8:$E$1023,Sensitivities!$D$8:$D$1023,Vega_GIRR!$D$20,Sensitivities!$C$8:$C$1023,Vega_GIRR!G876)</f>
        <v>0</v>
      </c>
      <c r="E876" s="19"/>
      <c r="F876" s="19"/>
      <c r="G876" s="19" t="str">
        <f>C876 &amp; ".Vega|GIRR|" &amp; C824 &amp; "|" &amp; C826</f>
        <v>RA488554347.Vega|GIRR|JPY|0.5 year</v>
      </c>
    </row>
    <row r="877" spans="3:7" hidden="1" outlineLevel="1" x14ac:dyDescent="0.25">
      <c r="C877" s="21" t="s">
        <v>56</v>
      </c>
      <c r="D877" s="19">
        <f>SUMIFS(Sensitivities!$E$8:$E$1023,Sensitivities!$D$8:$D$1023,Vega_GIRR!$D$20,Sensitivities!$C$8:$C$1023,Vega_GIRR!G877)</f>
        <v>0</v>
      </c>
      <c r="E877" s="19"/>
      <c r="F877" s="19"/>
      <c r="G877" s="19" t="str">
        <f>C877 &amp; ".Vega|GIRR|" &amp; C824 &amp; "|" &amp; C826</f>
        <v>RA899728209.Vega|GIRR|JPY|0.5 year</v>
      </c>
    </row>
    <row r="878" spans="3:7" hidden="1" outlineLevel="1" x14ac:dyDescent="0.25">
      <c r="C878" s="10"/>
      <c r="D878" s="13"/>
      <c r="E878" s="11"/>
      <c r="F878" s="12"/>
      <c r="G878" s="12"/>
    </row>
    <row r="879" spans="3:7" collapsed="1" x14ac:dyDescent="0.25">
      <c r="C879" s="106" t="s">
        <v>62</v>
      </c>
      <c r="D879" s="102">
        <f>SUM(D881:D930)</f>
        <v>0</v>
      </c>
      <c r="E879" s="103">
        <f>$D$15</f>
        <v>1</v>
      </c>
      <c r="F879" s="105">
        <f>D879*E879</f>
        <v>0</v>
      </c>
    </row>
    <row r="880" spans="3:7" hidden="1" outlineLevel="1" x14ac:dyDescent="0.25">
      <c r="C880" s="40" t="s">
        <v>1138</v>
      </c>
      <c r="D880" s="101" t="s">
        <v>116</v>
      </c>
      <c r="E880" s="101" t="s">
        <v>66</v>
      </c>
      <c r="F880" s="101" t="s">
        <v>68</v>
      </c>
      <c r="G880" s="39" t="s">
        <v>57</v>
      </c>
    </row>
    <row r="881" spans="3:7" hidden="1" outlineLevel="1" x14ac:dyDescent="0.25">
      <c r="C881" s="42" t="s">
        <v>3</v>
      </c>
      <c r="D881" s="38">
        <f>SUMIFS(Sensitivities!$E$8:$E$1023,Sensitivities!$D$8:$D$1023,Vega_GIRR!$D$20,Sensitivities!$C$8:$C$1023,Vega_GIRR!G881)</f>
        <v>0</v>
      </c>
      <c r="E881" s="38"/>
      <c r="F881" s="38"/>
      <c r="G881" s="38" t="str">
        <f>C881 &amp; ".Vega|GIRR|" &amp; C824 &amp; "|" &amp; C879</f>
        <v>FRA791220419.Vega|GIRR|JPY|1 year</v>
      </c>
    </row>
    <row r="882" spans="3:7" hidden="1" outlineLevel="1" x14ac:dyDescent="0.25">
      <c r="C882" s="21" t="s">
        <v>5</v>
      </c>
      <c r="D882" s="19">
        <f>SUMIFS(Sensitivities!$E$8:$E$1023,Sensitivities!$D$8:$D$1023,Vega_GIRR!$D$20,Sensitivities!$C$8:$C$1023,Vega_GIRR!G882)</f>
        <v>0</v>
      </c>
      <c r="E882" s="19"/>
      <c r="F882" s="19"/>
      <c r="G882" s="19" t="str">
        <f>C882 &amp; ".Vega|GIRR|" &amp; C824 &amp; "|" &amp; C879</f>
        <v>FRA983936126.Vega|GIRR|JPY|1 year</v>
      </c>
    </row>
    <row r="883" spans="3:7" hidden="1" outlineLevel="1" x14ac:dyDescent="0.25">
      <c r="C883" s="21" t="s">
        <v>6</v>
      </c>
      <c r="D883" s="19">
        <f>SUMIFS(Sensitivities!$E$8:$E$1023,Sensitivities!$D$8:$D$1023,Vega_GIRR!$D$20,Sensitivities!$C$8:$C$1023,Vega_GIRR!G883)</f>
        <v>0</v>
      </c>
      <c r="E883" s="19"/>
      <c r="F883" s="19"/>
      <c r="G883" s="19" t="str">
        <f>C883 &amp; ".Vega|GIRR|" &amp; C824 &amp; "|" &amp; C879</f>
        <v>FRA592133890.Vega|GIRR|JPY|1 year</v>
      </c>
    </row>
    <row r="884" spans="3:7" hidden="1" outlineLevel="1" x14ac:dyDescent="0.25">
      <c r="C884" s="21" t="s">
        <v>7</v>
      </c>
      <c r="D884" s="19">
        <f>SUMIFS(Sensitivities!$E$8:$E$1023,Sensitivities!$D$8:$D$1023,Vega_GIRR!$D$20,Sensitivities!$C$8:$C$1023,Vega_GIRR!G884)</f>
        <v>0</v>
      </c>
      <c r="E884" s="19"/>
      <c r="F884" s="19"/>
      <c r="G884" s="19" t="str">
        <f>C884 &amp; ".Vega|GIRR|" &amp; C824 &amp; "|" &amp; C879</f>
        <v>FRA554616290.Vega|GIRR|JPY|1 year</v>
      </c>
    </row>
    <row r="885" spans="3:7" hidden="1" outlineLevel="1" x14ac:dyDescent="0.25">
      <c r="C885" s="21" t="s">
        <v>8</v>
      </c>
      <c r="D885" s="19">
        <f>SUMIFS(Sensitivities!$E$8:$E$1023,Sensitivities!$D$8:$D$1023,Vega_GIRR!$D$20,Sensitivities!$C$8:$C$1023,Vega_GIRR!G885)</f>
        <v>0</v>
      </c>
      <c r="E885" s="19"/>
      <c r="F885" s="19"/>
      <c r="G885" s="19" t="str">
        <f>C885 &amp; ".Vega|GIRR|" &amp; C824 &amp; "|" &amp; C879</f>
        <v>FRA822851518.Vega|GIRR|JPY|1 year</v>
      </c>
    </row>
    <row r="886" spans="3:7" hidden="1" outlineLevel="1" x14ac:dyDescent="0.25">
      <c r="C886" s="21" t="s">
        <v>1140</v>
      </c>
      <c r="D886" s="19">
        <f>SUMIFS(Sensitivities!$E$8:$E$1023,Sensitivities!$D$8:$D$1023,Vega_GIRR!$D$20,Sensitivities!$C$8:$C$1023,Vega_GIRR!G886)</f>
        <v>0</v>
      </c>
      <c r="E886" s="19"/>
      <c r="F886" s="19"/>
      <c r="G886" s="19" t="str">
        <f>C886 &amp; ".Vega|GIRR|" &amp; C824 &amp; "|" &amp; C879</f>
        <v>FRA101797833.Vega|GIRR|JPY|1 year</v>
      </c>
    </row>
    <row r="887" spans="3:7" hidden="1" outlineLevel="1" x14ac:dyDescent="0.25">
      <c r="C887" s="21" t="s">
        <v>9</v>
      </c>
      <c r="D887" s="19">
        <f>SUMIFS(Sensitivities!$E$8:$E$1023,Sensitivities!$D$8:$D$1023,Vega_GIRR!$D$20,Sensitivities!$C$8:$C$1023,Vega_GIRR!G887)</f>
        <v>0</v>
      </c>
      <c r="E887" s="19"/>
      <c r="F887" s="19"/>
      <c r="G887" s="19" t="str">
        <f>C887 &amp; ".Vega|GIRR|" &amp; C824 &amp; "|" &amp; C879</f>
        <v>IRS190841856.Vega|GIRR|JPY|1 year</v>
      </c>
    </row>
    <row r="888" spans="3:7" hidden="1" outlineLevel="1" x14ac:dyDescent="0.25">
      <c r="C888" s="21" t="s">
        <v>11</v>
      </c>
      <c r="D888" s="19">
        <f>SUMIFS(Sensitivities!$E$8:$E$1023,Sensitivities!$D$8:$D$1023,Vega_GIRR!$D$20,Sensitivities!$C$8:$C$1023,Vega_GIRR!G888)</f>
        <v>0</v>
      </c>
      <c r="E888" s="19"/>
      <c r="F888" s="19"/>
      <c r="G888" s="19" t="str">
        <f>C888 &amp; ".Vega|GIRR|" &amp; C824 &amp; "|" &amp; C879</f>
        <v>IRS399330126.Vega|GIRR|JPY|1 year</v>
      </c>
    </row>
    <row r="889" spans="3:7" hidden="1" outlineLevel="1" x14ac:dyDescent="0.25">
      <c r="C889" s="21" t="s">
        <v>12</v>
      </c>
      <c r="D889" s="19">
        <f>SUMIFS(Sensitivities!$E$8:$E$1023,Sensitivities!$D$8:$D$1023,Vega_GIRR!$D$20,Sensitivities!$C$8:$C$1023,Vega_GIRR!G889)</f>
        <v>0</v>
      </c>
      <c r="E889" s="19"/>
      <c r="F889" s="19"/>
      <c r="G889" s="19" t="str">
        <f>C889 &amp; ".Vega|GIRR|" &amp; C824 &amp; "|" &amp; C879</f>
        <v>IRS233250637.Vega|GIRR|JPY|1 year</v>
      </c>
    </row>
    <row r="890" spans="3:7" hidden="1" outlineLevel="1" x14ac:dyDescent="0.25">
      <c r="C890" s="21" t="s">
        <v>13</v>
      </c>
      <c r="D890" s="19">
        <f>SUMIFS(Sensitivities!$E$8:$E$1023,Sensitivities!$D$8:$D$1023,Vega_GIRR!$D$20,Sensitivities!$C$8:$C$1023,Vega_GIRR!G890)</f>
        <v>0</v>
      </c>
      <c r="E890" s="19"/>
      <c r="F890" s="19"/>
      <c r="G890" s="19" t="str">
        <f>C890 &amp; ".Vega|GIRR|" &amp; C824 &amp; "|" &amp; C879</f>
        <v>CS768096133.Vega|GIRR|JPY|1 year</v>
      </c>
    </row>
    <row r="891" spans="3:7" hidden="1" outlineLevel="1" x14ac:dyDescent="0.25">
      <c r="C891" s="21" t="s">
        <v>15</v>
      </c>
      <c r="D891" s="19">
        <f>SUMIFS(Sensitivities!$E$8:$E$1023,Sensitivities!$D$8:$D$1023,Vega_GIRR!$D$20,Sensitivities!$C$8:$C$1023,Vega_GIRR!G891)</f>
        <v>0</v>
      </c>
      <c r="E891" s="19"/>
      <c r="F891" s="19"/>
      <c r="G891" s="19" t="str">
        <f>C891 &amp; ".Vega|GIRR|" &amp; C824 &amp; "|" &amp; C879</f>
        <v>CS561670611.Vega|GIRR|JPY|1 year</v>
      </c>
    </row>
    <row r="892" spans="3:7" hidden="1" outlineLevel="1" x14ac:dyDescent="0.25">
      <c r="C892" s="21" t="s">
        <v>16</v>
      </c>
      <c r="D892" s="19">
        <f>SUMIFS(Sensitivities!$E$8:$E$1023,Sensitivities!$D$8:$D$1023,Vega_GIRR!$D$20,Sensitivities!$C$8:$C$1023,Vega_GIRR!G892)</f>
        <v>0</v>
      </c>
      <c r="E892" s="19"/>
      <c r="F892" s="19"/>
      <c r="G892" s="19" t="str">
        <f>C892 &amp; ".Vega|GIRR|" &amp; C824 &amp; "|" &amp; C879</f>
        <v>CS931854092.Vega|GIRR|JPY|1 year</v>
      </c>
    </row>
    <row r="893" spans="3:7" hidden="1" outlineLevel="1" x14ac:dyDescent="0.25">
      <c r="C893" s="21" t="s">
        <v>17</v>
      </c>
      <c r="D893" s="19">
        <f>SUMIFS(Sensitivities!$E$8:$E$1023,Sensitivities!$D$8:$D$1023,Vega_GIRR!$D$20,Sensitivities!$C$8:$C$1023,Vega_GIRR!G893)</f>
        <v>0</v>
      </c>
      <c r="E893" s="19"/>
      <c r="F893" s="19"/>
      <c r="G893" s="19" t="str">
        <f>C893 &amp; ".Vega|GIRR|" &amp; C824 &amp; "|" &amp; C879</f>
        <v>IRS307262619.Vega|GIRR|JPY|1 year</v>
      </c>
    </row>
    <row r="894" spans="3:7" hidden="1" outlineLevel="1" x14ac:dyDescent="0.25">
      <c r="C894" s="21" t="s">
        <v>18</v>
      </c>
      <c r="D894" s="19">
        <f>SUMIFS(Sensitivities!$E$8:$E$1023,Sensitivities!$D$8:$D$1023,Vega_GIRR!$D$20,Sensitivities!$C$8:$C$1023,Vega_GIRR!G894)</f>
        <v>0</v>
      </c>
      <c r="E894" s="19"/>
      <c r="F894" s="19"/>
      <c r="G894" s="19" t="str">
        <f>C894 &amp; ".Vega|GIRR|" &amp; C824 &amp; "|" &amp; C879</f>
        <v>IRS686490893.Vega|GIRR|JPY|1 year</v>
      </c>
    </row>
    <row r="895" spans="3:7" hidden="1" outlineLevel="1" x14ac:dyDescent="0.25">
      <c r="C895" s="21" t="s">
        <v>19</v>
      </c>
      <c r="D895" s="19">
        <f>SUMIFS(Sensitivities!$E$8:$E$1023,Sensitivities!$D$8:$D$1023,Vega_GIRR!$D$20,Sensitivities!$C$8:$C$1023,Vega_GIRR!G895)</f>
        <v>0</v>
      </c>
      <c r="E895" s="19"/>
      <c r="F895" s="19"/>
      <c r="G895" s="19" t="str">
        <f>C895 &amp; ".Vega|GIRR|" &amp; C824 &amp; "|" &amp; C879</f>
        <v>IRS682313805.Vega|GIRR|JPY|1 year</v>
      </c>
    </row>
    <row r="896" spans="3:7" hidden="1" outlineLevel="1" x14ac:dyDescent="0.25">
      <c r="C896" s="21" t="s">
        <v>20</v>
      </c>
      <c r="D896" s="19">
        <f>SUMIFS(Sensitivities!$E$8:$E$1023,Sensitivities!$D$8:$D$1023,Vega_GIRR!$D$20,Sensitivities!$C$8:$C$1023,Vega_GIRR!G896)</f>
        <v>0</v>
      </c>
      <c r="E896" s="19"/>
      <c r="F896" s="19"/>
      <c r="G896" s="19" t="str">
        <f>C896 &amp; ".Vega|GIRR|" &amp; C824 &amp; "|" &amp; C879</f>
        <v>IRS545554400.Vega|GIRR|JPY|1 year</v>
      </c>
    </row>
    <row r="897" spans="3:7" hidden="1" outlineLevel="1" x14ac:dyDescent="0.25">
      <c r="C897" s="21" t="s">
        <v>21</v>
      </c>
      <c r="D897" s="19">
        <f>SUMIFS(Sensitivities!$E$8:$E$1023,Sensitivities!$D$8:$D$1023,Vega_GIRR!$D$20,Sensitivities!$C$8:$C$1023,Vega_GIRR!G897)</f>
        <v>0</v>
      </c>
      <c r="E897" s="19"/>
      <c r="F897" s="19"/>
      <c r="G897" s="19" t="str">
        <f>C897 &amp; ".Vega|GIRR|" &amp; C824 &amp; "|" &amp; C879</f>
        <v>CS821810096.Vega|GIRR|JPY|1 year</v>
      </c>
    </row>
    <row r="898" spans="3:7" hidden="1" outlineLevel="1" x14ac:dyDescent="0.25">
      <c r="C898" s="21" t="s">
        <v>22</v>
      </c>
      <c r="D898" s="19">
        <f>SUMIFS(Sensitivities!$E$8:$E$1023,Sensitivities!$D$8:$D$1023,Vega_GIRR!$D$20,Sensitivities!$C$8:$C$1023,Vega_GIRR!G898)</f>
        <v>0</v>
      </c>
      <c r="E898" s="19"/>
      <c r="F898" s="19"/>
      <c r="G898" s="19" t="str">
        <f>C898 &amp; ".Vega|GIRR|" &amp; C824 &amp; "|" &amp; C879</f>
        <v>CF832287444.Vega|GIRR|JPY|1 year</v>
      </c>
    </row>
    <row r="899" spans="3:7" hidden="1" outlineLevel="1" x14ac:dyDescent="0.25">
      <c r="C899" s="21" t="s">
        <v>1141</v>
      </c>
      <c r="D899" s="19">
        <f>SUMIFS(Sensitivities!$E$8:$E$1023,Sensitivities!$D$8:$D$1023,Vega_GIRR!$D$20,Sensitivities!$C$8:$C$1023,Vega_GIRR!G899)</f>
        <v>0</v>
      </c>
      <c r="E899" s="19"/>
      <c r="F899" s="19"/>
      <c r="G899" s="19" t="str">
        <f>C899 &amp; ".Vega|GIRR|" &amp; C824 &amp; "|" &amp; C879</f>
        <v>CF505971413.Vega|GIRR|JPY|1 year</v>
      </c>
    </row>
    <row r="900" spans="3:7" hidden="1" outlineLevel="1" x14ac:dyDescent="0.25">
      <c r="C900" s="21" t="s">
        <v>24</v>
      </c>
      <c r="D900" s="19">
        <f>SUMIFS(Sensitivities!$E$8:$E$1023,Sensitivities!$D$8:$D$1023,Vega_GIRR!$D$20,Sensitivities!$C$8:$C$1023,Vega_GIRR!G900)</f>
        <v>0</v>
      </c>
      <c r="E900" s="19"/>
      <c r="F900" s="19"/>
      <c r="G900" s="19" t="str">
        <f>C900 &amp; ".Vega|GIRR|" &amp; C824 &amp; "|" &amp; C879</f>
        <v>CF670766805.Vega|GIRR|JPY|1 year</v>
      </c>
    </row>
    <row r="901" spans="3:7" hidden="1" outlineLevel="1" x14ac:dyDescent="0.25">
      <c r="C901" s="21" t="s">
        <v>25</v>
      </c>
      <c r="D901" s="19">
        <f>SUMIFS(Sensitivities!$E$8:$E$1023,Sensitivities!$D$8:$D$1023,Vega_GIRR!$D$20,Sensitivities!$C$8:$C$1023,Vega_GIRR!G901)</f>
        <v>0</v>
      </c>
      <c r="E901" s="19"/>
      <c r="F901" s="19"/>
      <c r="G901" s="19" t="str">
        <f>C901 &amp; ".Vega|GIRR|" &amp; C824 &amp; "|" &amp; C879</f>
        <v>CF558972956.Vega|GIRR|JPY|1 year</v>
      </c>
    </row>
    <row r="902" spans="3:7" hidden="1" outlineLevel="1" x14ac:dyDescent="0.25">
      <c r="C902" s="21" t="s">
        <v>26</v>
      </c>
      <c r="D902" s="19">
        <f>SUMIFS(Sensitivities!$E$8:$E$1023,Sensitivities!$D$8:$D$1023,Vega_GIRR!$D$20,Sensitivities!$C$8:$C$1023,Vega_GIRR!G902)</f>
        <v>0</v>
      </c>
      <c r="E902" s="19"/>
      <c r="F902" s="19"/>
      <c r="G902" s="19" t="str">
        <f>C902 &amp; ".Vega|GIRR|" &amp; C824 &amp; "|" &amp; C879</f>
        <v>CF994071627.Vega|GIRR|JPY|1 year</v>
      </c>
    </row>
    <row r="903" spans="3:7" hidden="1" outlineLevel="1" x14ac:dyDescent="0.25">
      <c r="C903" s="21" t="s">
        <v>27</v>
      </c>
      <c r="D903" s="19">
        <f>SUMIFS(Sensitivities!$E$8:$E$1023,Sensitivities!$D$8:$D$1023,Vega_GIRR!$D$20,Sensitivities!$C$8:$C$1023,Vega_GIRR!G903)</f>
        <v>0</v>
      </c>
      <c r="E903" s="19"/>
      <c r="F903" s="19"/>
      <c r="G903" s="19" t="str">
        <f>C903 &amp; ".Vega|GIRR|" &amp; C824 &amp; "|" &amp; C879</f>
        <v>CF546911893.Vega|GIRR|JPY|1 year</v>
      </c>
    </row>
    <row r="904" spans="3:7" hidden="1" outlineLevel="1" x14ac:dyDescent="0.25">
      <c r="C904" s="21" t="s">
        <v>28</v>
      </c>
      <c r="D904" s="19">
        <f>SUMIFS(Sensitivities!$E$8:$E$1023,Sensitivities!$D$8:$D$1023,Vega_GIRR!$D$20,Sensitivities!$C$8:$C$1023,Vega_GIRR!G904)</f>
        <v>0</v>
      </c>
      <c r="E904" s="19"/>
      <c r="F904" s="19"/>
      <c r="G904" s="19" t="str">
        <f>C904 &amp; ".Vega|GIRR|" &amp; C824 &amp; "|" &amp; C879</f>
        <v>CF798421943.Vega|GIRR|JPY|1 year</v>
      </c>
    </row>
    <row r="905" spans="3:7" hidden="1" outlineLevel="1" x14ac:dyDescent="0.25">
      <c r="C905" s="21" t="s">
        <v>29</v>
      </c>
      <c r="D905" s="19">
        <f>SUMIFS(Sensitivities!$E$8:$E$1023,Sensitivities!$D$8:$D$1023,Vega_GIRR!$D$20,Sensitivities!$C$8:$C$1023,Vega_GIRR!G905)</f>
        <v>0</v>
      </c>
      <c r="E905" s="19"/>
      <c r="F905" s="19"/>
      <c r="G905" s="19" t="str">
        <f>C905 &amp; ".Vega|GIRR|" &amp; C824 &amp; "|" &amp; C879</f>
        <v>SWN651253389.Vega|GIRR|JPY|1 year</v>
      </c>
    </row>
    <row r="906" spans="3:7" hidden="1" outlineLevel="1" x14ac:dyDescent="0.25">
      <c r="C906" s="21" t="s">
        <v>31</v>
      </c>
      <c r="D906" s="19">
        <f>SUMIFS(Sensitivities!$E$8:$E$1023,Sensitivities!$D$8:$D$1023,Vega_GIRR!$D$20,Sensitivities!$C$8:$C$1023,Vega_GIRR!G906)</f>
        <v>0</v>
      </c>
      <c r="E906" s="19"/>
      <c r="F906" s="19"/>
      <c r="G906" s="19" t="str">
        <f>C906 &amp; ".Vega|GIRR|" &amp; C824 &amp; "|" &amp; C879</f>
        <v>FXF690057364.Vega|GIRR|JPY|1 year</v>
      </c>
    </row>
    <row r="907" spans="3:7" hidden="1" outlineLevel="1" x14ac:dyDescent="0.25">
      <c r="C907" s="21" t="s">
        <v>1142</v>
      </c>
      <c r="D907" s="19">
        <f>SUMIFS(Sensitivities!$E$8:$E$1023,Sensitivities!$D$8:$D$1023,Vega_GIRR!$D$20,Sensitivities!$C$8:$C$1023,Vega_GIRR!G907)</f>
        <v>0</v>
      </c>
      <c r="E907" s="19"/>
      <c r="F907" s="19"/>
      <c r="G907" s="19" t="str">
        <f>C907 &amp; ".Vega|GIRR|" &amp; C824 &amp; "|" &amp; C879</f>
        <v>FXF276314354.Vega|GIRR|JPY|1 year</v>
      </c>
    </row>
    <row r="908" spans="3:7" hidden="1" outlineLevel="1" x14ac:dyDescent="0.25">
      <c r="C908" s="21" t="s">
        <v>33</v>
      </c>
      <c r="D908" s="19">
        <f>SUMIFS(Sensitivities!$E$8:$E$1023,Sensitivities!$D$8:$D$1023,Vega_GIRR!$D$20,Sensitivities!$C$8:$C$1023,Vega_GIRR!G908)</f>
        <v>0</v>
      </c>
      <c r="E908" s="19"/>
      <c r="F908" s="19"/>
      <c r="G908" s="19" t="str">
        <f>C908 &amp; ".Vega|GIRR|" &amp; C824 &amp; "|" &amp; C879</f>
        <v>FXF811380623.Vega|GIRR|JPY|1 year</v>
      </c>
    </row>
    <row r="909" spans="3:7" hidden="1" outlineLevel="1" x14ac:dyDescent="0.25">
      <c r="C909" s="21" t="s">
        <v>34</v>
      </c>
      <c r="D909" s="19">
        <f>SUMIFS(Sensitivities!$E$8:$E$1023,Sensitivities!$D$8:$D$1023,Vega_GIRR!$D$20,Sensitivities!$C$8:$C$1023,Vega_GIRR!G909)</f>
        <v>0</v>
      </c>
      <c r="E909" s="19"/>
      <c r="F909" s="19"/>
      <c r="G909" s="19" t="str">
        <f>C909 &amp; ".Vega|GIRR|" &amp; C824 &amp; "|" &amp; C879</f>
        <v>FXF313102980.Vega|GIRR|JPY|1 year</v>
      </c>
    </row>
    <row r="910" spans="3:7" hidden="1" outlineLevel="1" x14ac:dyDescent="0.25">
      <c r="C910" s="21" t="s">
        <v>35</v>
      </c>
      <c r="D910" s="19">
        <f>SUMIFS(Sensitivities!$E$8:$E$1023,Sensitivities!$D$8:$D$1023,Vega_GIRR!$D$20,Sensitivities!$C$8:$C$1023,Vega_GIRR!G910)</f>
        <v>0</v>
      </c>
      <c r="E910" s="19"/>
      <c r="F910" s="19"/>
      <c r="G910" s="19" t="str">
        <f>C910 &amp; ".Vega|GIRR|" &amp; C824 &amp; "|" &amp; C879</f>
        <v>FXF168255439.Vega|GIRR|JPY|1 year</v>
      </c>
    </row>
    <row r="911" spans="3:7" hidden="1" outlineLevel="1" x14ac:dyDescent="0.25">
      <c r="C911" s="21" t="s">
        <v>36</v>
      </c>
      <c r="D911" s="19">
        <f>SUMIFS(Sensitivities!$E$8:$E$1023,Sensitivities!$D$8:$D$1023,Vega_GIRR!$D$20,Sensitivities!$C$8:$C$1023,Vega_GIRR!G911)</f>
        <v>0</v>
      </c>
      <c r="E911" s="19"/>
      <c r="F911" s="19"/>
      <c r="G911" s="19" t="str">
        <f>C911 &amp; ".Vega|GIRR|" &amp; C824 &amp; "|" &amp; C879</f>
        <v>FXF177155290.Vega|GIRR|JPY|1 year</v>
      </c>
    </row>
    <row r="912" spans="3:7" hidden="1" outlineLevel="1" x14ac:dyDescent="0.25">
      <c r="C912" s="21" t="s">
        <v>37</v>
      </c>
      <c r="D912" s="19">
        <f>SUMIFS(Sensitivities!$E$8:$E$1023,Sensitivities!$D$8:$D$1023,Vega_GIRR!$D$20,Sensitivities!$C$8:$C$1023,Vega_GIRR!G912)</f>
        <v>0</v>
      </c>
      <c r="E912" s="19"/>
      <c r="F912" s="19"/>
      <c r="G912" s="19" t="str">
        <f>C912 &amp; ".Vega|GIRR|" &amp; C824 &amp; "|" &amp; C879</f>
        <v>FXF598460264.Vega|GIRR|JPY|1 year</v>
      </c>
    </row>
    <row r="913" spans="3:7" hidden="1" outlineLevel="1" x14ac:dyDescent="0.25">
      <c r="C913" s="21" t="s">
        <v>38</v>
      </c>
      <c r="D913" s="19">
        <f>SUMIFS(Sensitivities!$E$8:$E$1023,Sensitivities!$D$8:$D$1023,Vega_GIRR!$D$20,Sensitivities!$C$8:$C$1023,Vega_GIRR!G913)</f>
        <v>0</v>
      </c>
      <c r="E913" s="19"/>
      <c r="F913" s="19"/>
      <c r="G913" s="19" t="str">
        <f>C913 &amp; ".Vega|GIRR|" &amp; C824 &amp; "|" &amp; C879</f>
        <v>FXO271821100.Vega|GIRR|JPY|1 year</v>
      </c>
    </row>
    <row r="914" spans="3:7" hidden="1" outlineLevel="1" x14ac:dyDescent="0.25">
      <c r="C914" s="21" t="s">
        <v>40</v>
      </c>
      <c r="D914" s="19">
        <f>SUMIFS(Sensitivities!$E$8:$E$1023,Sensitivities!$D$8:$D$1023,Vega_GIRR!$D$20,Sensitivities!$C$8:$C$1023,Vega_GIRR!G914)</f>
        <v>0</v>
      </c>
      <c r="E914" s="19"/>
      <c r="F914" s="19"/>
      <c r="G914" s="19" t="str">
        <f>C914 &amp; ".Vega|GIRR|" &amp; C824 &amp; "|" &amp; C879</f>
        <v>FXO136170122.Vega|GIRR|JPY|1 year</v>
      </c>
    </row>
    <row r="915" spans="3:7" hidden="1" outlineLevel="1" x14ac:dyDescent="0.25">
      <c r="C915" s="21" t="s">
        <v>1139</v>
      </c>
      <c r="D915" s="19">
        <f>SUMIFS(Sensitivities!$E$8:$E$1023,Sensitivities!$D$8:$D$1023,Vega_GIRR!$D$20,Sensitivities!$C$8:$C$1023,Vega_GIRR!G915)</f>
        <v>0</v>
      </c>
      <c r="E915" s="19"/>
      <c r="F915" s="19"/>
      <c r="G915" s="19" t="str">
        <f>C915 &amp; ".Vega|GIRR|" &amp; C824 &amp; "|" &amp; C879</f>
        <v>FXO623149061.Vega|GIRR|JPY|1 year</v>
      </c>
    </row>
    <row r="916" spans="3:7" hidden="1" outlineLevel="1" x14ac:dyDescent="0.25">
      <c r="C916" s="21" t="s">
        <v>41</v>
      </c>
      <c r="D916" s="19">
        <f>SUMIFS(Sensitivities!$E$8:$E$1023,Sensitivities!$D$8:$D$1023,Vega_GIRR!$D$20,Sensitivities!$C$8:$C$1023,Vega_GIRR!G916)</f>
        <v>0</v>
      </c>
      <c r="E916" s="19"/>
      <c r="F916" s="19"/>
      <c r="G916" s="19" t="str">
        <f>C916 &amp; ".Vega|GIRR|" &amp; C824 &amp; "|" &amp; C879</f>
        <v>FXO676548755.Vega|GIRR|JPY|1 year</v>
      </c>
    </row>
    <row r="917" spans="3:7" hidden="1" outlineLevel="1" x14ac:dyDescent="0.25">
      <c r="C917" s="21" t="s">
        <v>42</v>
      </c>
      <c r="D917" s="19">
        <f>SUMIFS(Sensitivities!$E$8:$E$1023,Sensitivities!$D$8:$D$1023,Vega_GIRR!$D$20,Sensitivities!$C$8:$C$1023,Vega_GIRR!G917)</f>
        <v>0</v>
      </c>
      <c r="E917" s="19"/>
      <c r="F917" s="19"/>
      <c r="G917" s="19" t="str">
        <f>C917 &amp; ".Vega|GIRR|" &amp; C824 &amp; "|" &amp; C879</f>
        <v>FXO403688438.Vega|GIRR|JPY|1 year</v>
      </c>
    </row>
    <row r="918" spans="3:7" hidden="1" outlineLevel="1" x14ac:dyDescent="0.25">
      <c r="C918" s="21" t="s">
        <v>43</v>
      </c>
      <c r="D918" s="19">
        <f>SUMIFS(Sensitivities!$E$8:$E$1023,Sensitivities!$D$8:$D$1023,Vega_GIRR!$D$20,Sensitivities!$C$8:$C$1023,Vega_GIRR!G918)</f>
        <v>0</v>
      </c>
      <c r="E918" s="19"/>
      <c r="F918" s="19"/>
      <c r="G918" s="19" t="str">
        <f>C918 &amp; ".Vega|GIRR|" &amp; C824 &amp; "|" &amp; C879</f>
        <v>FXO302436425.Vega|GIRR|JPY|1 year</v>
      </c>
    </row>
    <row r="919" spans="3:7" hidden="1" outlineLevel="1" x14ac:dyDescent="0.25">
      <c r="C919" s="21" t="s">
        <v>44</v>
      </c>
      <c r="D919" s="19">
        <f>SUMIFS(Sensitivities!$E$8:$E$1023,Sensitivities!$D$8:$D$1023,Vega_GIRR!$D$20,Sensitivities!$C$8:$C$1023,Vega_GIRR!G919)</f>
        <v>0</v>
      </c>
      <c r="E919" s="19"/>
      <c r="F919" s="19"/>
      <c r="G919" s="19" t="str">
        <f>C919 &amp; ".Vega|GIRR|" &amp; C824 &amp; "|" &amp; C879</f>
        <v>FXO920656386.Vega|GIRR|JPY|1 year</v>
      </c>
    </row>
    <row r="920" spans="3:7" hidden="1" outlineLevel="1" x14ac:dyDescent="0.25">
      <c r="C920" s="21" t="s">
        <v>45</v>
      </c>
      <c r="D920" s="19">
        <f>SUMIFS(Sensitivities!$E$8:$E$1023,Sensitivities!$D$8:$D$1023,Vega_GIRR!$D$20,Sensitivities!$C$8:$C$1023,Vega_GIRR!G920)</f>
        <v>0</v>
      </c>
      <c r="E920" s="19"/>
      <c r="F920" s="19"/>
      <c r="G920" s="19" t="str">
        <f>C920 &amp; ".Vega|GIRR|" &amp; C824 &amp; "|" &amp; C879</f>
        <v>FXO931276392.Vega|GIRR|JPY|1 year</v>
      </c>
    </row>
    <row r="921" spans="3:7" hidden="1" outlineLevel="1" x14ac:dyDescent="0.25">
      <c r="C921" s="21" t="s">
        <v>46</v>
      </c>
      <c r="D921" s="19">
        <f>SUMIFS(Sensitivities!$E$8:$E$1023,Sensitivities!$D$8:$D$1023,Vega_GIRR!$D$20,Sensitivities!$C$8:$C$1023,Vega_GIRR!G921)</f>
        <v>0</v>
      </c>
      <c r="E921" s="19"/>
      <c r="F921" s="19"/>
      <c r="G921" s="19" t="str">
        <f>C921 &amp; ".Vega|GIRR|" &amp; C824 &amp; "|" &amp; C879</f>
        <v>PRDC295207601.Vega|GIRR|JPY|1 year</v>
      </c>
    </row>
    <row r="922" spans="3:7" hidden="1" outlineLevel="1" x14ac:dyDescent="0.25">
      <c r="C922" s="21" t="s">
        <v>48</v>
      </c>
      <c r="D922" s="19">
        <f>SUMIFS(Sensitivities!$E$8:$E$1023,Sensitivities!$D$8:$D$1023,Vega_GIRR!$D$20,Sensitivities!$C$8:$C$1023,Vega_GIRR!G922)</f>
        <v>0</v>
      </c>
      <c r="E922" s="19"/>
      <c r="F922" s="19"/>
      <c r="G922" s="19" t="str">
        <f>C922 &amp; ".Vega|GIRR|" &amp; C824 &amp; "|" &amp; C879</f>
        <v>PRDC172891670.Vega|GIRR|JPY|1 year</v>
      </c>
    </row>
    <row r="923" spans="3:7" hidden="1" outlineLevel="1" x14ac:dyDescent="0.25">
      <c r="C923" s="21" t="s">
        <v>49</v>
      </c>
      <c r="D923" s="19">
        <f>SUMIFS(Sensitivities!$E$8:$E$1023,Sensitivities!$D$8:$D$1023,Vega_GIRR!$D$20,Sensitivities!$C$8:$C$1023,Vega_GIRR!G923)</f>
        <v>0</v>
      </c>
      <c r="E923" s="19"/>
      <c r="F923" s="19"/>
      <c r="G923" s="19" t="str">
        <f>C923 &amp; ".Vega|GIRR|" &amp; C824 &amp; "|" &amp; C879</f>
        <v>PRDC666969162.Vega|GIRR|JPY|1 year</v>
      </c>
    </row>
    <row r="924" spans="3:7" hidden="1" outlineLevel="1" x14ac:dyDescent="0.25">
      <c r="C924" s="21" t="s">
        <v>50</v>
      </c>
      <c r="D924" s="19">
        <f>SUMIFS(Sensitivities!$E$8:$E$1023,Sensitivities!$D$8:$D$1023,Vega_GIRR!$D$20,Sensitivities!$C$8:$C$1023,Vega_GIRR!G924)</f>
        <v>0</v>
      </c>
      <c r="E924" s="19"/>
      <c r="F924" s="19"/>
      <c r="G924" s="19" t="str">
        <f>C924 &amp; ".Vega|GIRR|" &amp; C824 &amp; "|" &amp; C879</f>
        <v>PRDC591610726.Vega|GIRR|JPY|1 year</v>
      </c>
    </row>
    <row r="925" spans="3:7" hidden="1" outlineLevel="1" x14ac:dyDescent="0.25">
      <c r="C925" s="21" t="s">
        <v>51</v>
      </c>
      <c r="D925" s="19">
        <f>SUMIFS(Sensitivities!$E$8:$E$1023,Sensitivities!$D$8:$D$1023,Vega_GIRR!$D$20,Sensitivities!$C$8:$C$1023,Vega_GIRR!G925)</f>
        <v>0</v>
      </c>
      <c r="E925" s="19"/>
      <c r="F925" s="19"/>
      <c r="G925" s="19" t="str">
        <f>C925 &amp; ".Vega|GIRR|" &amp; C824 &amp; "|" &amp; C879</f>
        <v>PRDC213021841.Vega|GIRR|JPY|1 year</v>
      </c>
    </row>
    <row r="926" spans="3:7" hidden="1" outlineLevel="1" x14ac:dyDescent="0.25">
      <c r="C926" s="21" t="s">
        <v>52</v>
      </c>
      <c r="D926" s="19">
        <f>SUMIFS(Sensitivities!$E$8:$E$1023,Sensitivities!$D$8:$D$1023,Vega_GIRR!$D$20,Sensitivities!$C$8:$C$1023,Vega_GIRR!G926)</f>
        <v>0</v>
      </c>
      <c r="E926" s="19"/>
      <c r="F926" s="19"/>
      <c r="G926" s="19" t="str">
        <f>C926 &amp; ".Vega|GIRR|" &amp; C824 &amp; "|" &amp; C879</f>
        <v>RA211261264.Vega|GIRR|JPY|1 year</v>
      </c>
    </row>
    <row r="927" spans="3:7" hidden="1" outlineLevel="1" x14ac:dyDescent="0.25">
      <c r="C927" s="21" t="s">
        <v>54</v>
      </c>
      <c r="D927" s="19">
        <f>SUMIFS(Sensitivities!$E$8:$E$1023,Sensitivities!$D$8:$D$1023,Vega_GIRR!$D$20,Sensitivities!$C$8:$C$1023,Vega_GIRR!G927)</f>
        <v>0</v>
      </c>
      <c r="E927" s="19"/>
      <c r="F927" s="19"/>
      <c r="G927" s="19" t="str">
        <f>C927 &amp; ".Vega|GIRR|" &amp; C824 &amp; "|" &amp; C879</f>
        <v>RA511169792.Vega|GIRR|JPY|1 year</v>
      </c>
    </row>
    <row r="928" spans="3:7" hidden="1" outlineLevel="1" x14ac:dyDescent="0.25">
      <c r="C928" s="21" t="s">
        <v>1143</v>
      </c>
      <c r="D928" s="19">
        <f>SUMIFS(Sensitivities!$E$8:$E$1023,Sensitivities!$D$8:$D$1023,Vega_GIRR!$D$20,Sensitivities!$C$8:$C$1023,Vega_GIRR!G928)</f>
        <v>0</v>
      </c>
      <c r="E928" s="19"/>
      <c r="F928" s="19"/>
      <c r="G928" s="19" t="str">
        <f>C928 &amp; ".Vega|GIRR|" &amp; C824 &amp; "|" &amp; C879</f>
        <v>RA844378540.Vega|GIRR|JPY|1 year</v>
      </c>
    </row>
    <row r="929" spans="3:7" hidden="1" outlineLevel="1" x14ac:dyDescent="0.25">
      <c r="C929" s="21" t="s">
        <v>55</v>
      </c>
      <c r="D929" s="19">
        <f>SUMIFS(Sensitivities!$E$8:$E$1023,Sensitivities!$D$8:$D$1023,Vega_GIRR!$D$20,Sensitivities!$C$8:$C$1023,Vega_GIRR!G929)</f>
        <v>0</v>
      </c>
      <c r="E929" s="19"/>
      <c r="F929" s="19"/>
      <c r="G929" s="19" t="str">
        <f>C929 &amp; ".Vega|GIRR|" &amp; C824 &amp; "|" &amp; C879</f>
        <v>RA488554347.Vega|GIRR|JPY|1 year</v>
      </c>
    </row>
    <row r="930" spans="3:7" hidden="1" outlineLevel="1" x14ac:dyDescent="0.25">
      <c r="C930" s="21" t="s">
        <v>56</v>
      </c>
      <c r="D930" s="19">
        <f>SUMIFS(Sensitivities!$E$8:$E$1023,Sensitivities!$D$8:$D$1023,Vega_GIRR!$D$20,Sensitivities!$C$8:$C$1023,Vega_GIRR!G930)</f>
        <v>0</v>
      </c>
      <c r="E930" s="19"/>
      <c r="F930" s="19"/>
      <c r="G930" s="19" t="str">
        <f>C930 &amp; ".Vega|GIRR|" &amp; C824 &amp; "|" &amp; C879</f>
        <v>RA899728209.Vega|GIRR|JPY|1 year</v>
      </c>
    </row>
    <row r="931" spans="3:7" hidden="1" outlineLevel="1" x14ac:dyDescent="0.25">
      <c r="C931" s="10"/>
      <c r="D931" s="13"/>
      <c r="E931" s="11"/>
      <c r="F931" s="12"/>
      <c r="G931" s="12"/>
    </row>
    <row r="932" spans="3:7" collapsed="1" x14ac:dyDescent="0.25">
      <c r="C932" s="106" t="s">
        <v>63</v>
      </c>
      <c r="D932" s="102">
        <f>SUM(D934:D983)</f>
        <v>0</v>
      </c>
      <c r="E932" s="103">
        <f>$D$15</f>
        <v>1</v>
      </c>
      <c r="F932" s="105">
        <f>D932*E932</f>
        <v>0</v>
      </c>
    </row>
    <row r="933" spans="3:7" hidden="1" outlineLevel="1" x14ac:dyDescent="0.25">
      <c r="C933" s="40" t="s">
        <v>1138</v>
      </c>
      <c r="D933" s="101" t="s">
        <v>116</v>
      </c>
      <c r="E933" s="101" t="s">
        <v>66</v>
      </c>
      <c r="F933" s="101" t="s">
        <v>68</v>
      </c>
      <c r="G933" s="39" t="s">
        <v>57</v>
      </c>
    </row>
    <row r="934" spans="3:7" hidden="1" outlineLevel="1" x14ac:dyDescent="0.25">
      <c r="C934" s="42" t="s">
        <v>3</v>
      </c>
      <c r="D934" s="38">
        <f>SUMIFS(Sensitivities!$E$8:$E$1023,Sensitivities!$D$8:$D$1023,Vega_GIRR!$D$20,Sensitivities!$C$8:$C$1023,Vega_GIRR!G934)</f>
        <v>0</v>
      </c>
      <c r="E934" s="38"/>
      <c r="F934" s="38"/>
      <c r="G934" s="38" t="str">
        <f>C934 &amp; ".Vega|GIRR|" &amp; C824 &amp; "|" &amp; C932</f>
        <v>FRA791220419.Vega|GIRR|JPY|3 year</v>
      </c>
    </row>
    <row r="935" spans="3:7" hidden="1" outlineLevel="1" x14ac:dyDescent="0.25">
      <c r="C935" s="21" t="s">
        <v>5</v>
      </c>
      <c r="D935" s="19">
        <f>SUMIFS(Sensitivities!$E$8:$E$1023,Sensitivities!$D$8:$D$1023,Vega_GIRR!$D$20,Sensitivities!$C$8:$C$1023,Vega_GIRR!G935)</f>
        <v>0</v>
      </c>
      <c r="E935" s="19"/>
      <c r="F935" s="19"/>
      <c r="G935" s="19" t="str">
        <f>C935 &amp; ".Vega|GIRR|" &amp; C824 &amp; "|" &amp; C932</f>
        <v>FRA983936126.Vega|GIRR|JPY|3 year</v>
      </c>
    </row>
    <row r="936" spans="3:7" hidden="1" outlineLevel="1" x14ac:dyDescent="0.25">
      <c r="C936" s="21" t="s">
        <v>6</v>
      </c>
      <c r="D936" s="19">
        <f>SUMIFS(Sensitivities!$E$8:$E$1023,Sensitivities!$D$8:$D$1023,Vega_GIRR!$D$20,Sensitivities!$C$8:$C$1023,Vega_GIRR!G936)</f>
        <v>0</v>
      </c>
      <c r="E936" s="19"/>
      <c r="F936" s="19"/>
      <c r="G936" s="19" t="str">
        <f>C936 &amp; ".Vega|GIRR|" &amp; C824 &amp; "|" &amp; C932</f>
        <v>FRA592133890.Vega|GIRR|JPY|3 year</v>
      </c>
    </row>
    <row r="937" spans="3:7" hidden="1" outlineLevel="1" x14ac:dyDescent="0.25">
      <c r="C937" s="21" t="s">
        <v>7</v>
      </c>
      <c r="D937" s="19">
        <f>SUMIFS(Sensitivities!$E$8:$E$1023,Sensitivities!$D$8:$D$1023,Vega_GIRR!$D$20,Sensitivities!$C$8:$C$1023,Vega_GIRR!G937)</f>
        <v>0</v>
      </c>
      <c r="E937" s="19"/>
      <c r="F937" s="19"/>
      <c r="G937" s="19" t="str">
        <f>C937 &amp; ".Vega|GIRR|" &amp; C824 &amp; "|" &amp; C932</f>
        <v>FRA554616290.Vega|GIRR|JPY|3 year</v>
      </c>
    </row>
    <row r="938" spans="3:7" hidden="1" outlineLevel="1" x14ac:dyDescent="0.25">
      <c r="C938" s="21" t="s">
        <v>8</v>
      </c>
      <c r="D938" s="19">
        <f>SUMIFS(Sensitivities!$E$8:$E$1023,Sensitivities!$D$8:$D$1023,Vega_GIRR!$D$20,Sensitivities!$C$8:$C$1023,Vega_GIRR!G938)</f>
        <v>0</v>
      </c>
      <c r="E938" s="19"/>
      <c r="F938" s="19"/>
      <c r="G938" s="19" t="str">
        <f>C938 &amp; ".Vega|GIRR|" &amp; C824 &amp; "|" &amp; C932</f>
        <v>FRA822851518.Vega|GIRR|JPY|3 year</v>
      </c>
    </row>
    <row r="939" spans="3:7" hidden="1" outlineLevel="1" x14ac:dyDescent="0.25">
      <c r="C939" s="21" t="s">
        <v>1140</v>
      </c>
      <c r="D939" s="19">
        <f>SUMIFS(Sensitivities!$E$8:$E$1023,Sensitivities!$D$8:$D$1023,Vega_GIRR!$D$20,Sensitivities!$C$8:$C$1023,Vega_GIRR!G939)</f>
        <v>0</v>
      </c>
      <c r="E939" s="19"/>
      <c r="F939" s="19"/>
      <c r="G939" s="19" t="str">
        <f>C939 &amp; ".Vega|GIRR|" &amp; C824 &amp; "|" &amp; C932</f>
        <v>FRA101797833.Vega|GIRR|JPY|3 year</v>
      </c>
    </row>
    <row r="940" spans="3:7" hidden="1" outlineLevel="1" x14ac:dyDescent="0.25">
      <c r="C940" s="21" t="s">
        <v>9</v>
      </c>
      <c r="D940" s="19">
        <f>SUMIFS(Sensitivities!$E$8:$E$1023,Sensitivities!$D$8:$D$1023,Vega_GIRR!$D$20,Sensitivities!$C$8:$C$1023,Vega_GIRR!G940)</f>
        <v>0</v>
      </c>
      <c r="E940" s="19"/>
      <c r="F940" s="19"/>
      <c r="G940" s="19" t="str">
        <f>C940 &amp; ".Vega|GIRR|" &amp; C824 &amp; "|" &amp; C932</f>
        <v>IRS190841856.Vega|GIRR|JPY|3 year</v>
      </c>
    </row>
    <row r="941" spans="3:7" hidden="1" outlineLevel="1" x14ac:dyDescent="0.25">
      <c r="C941" s="21" t="s">
        <v>11</v>
      </c>
      <c r="D941" s="19">
        <f>SUMIFS(Sensitivities!$E$8:$E$1023,Sensitivities!$D$8:$D$1023,Vega_GIRR!$D$20,Sensitivities!$C$8:$C$1023,Vega_GIRR!G941)</f>
        <v>0</v>
      </c>
      <c r="E941" s="19"/>
      <c r="F941" s="19"/>
      <c r="G941" s="19" t="str">
        <f>C941 &amp; ".Vega|GIRR|" &amp; C824 &amp; "|" &amp; C932</f>
        <v>IRS399330126.Vega|GIRR|JPY|3 year</v>
      </c>
    </row>
    <row r="942" spans="3:7" hidden="1" outlineLevel="1" x14ac:dyDescent="0.25">
      <c r="C942" s="21" t="s">
        <v>12</v>
      </c>
      <c r="D942" s="19">
        <f>SUMIFS(Sensitivities!$E$8:$E$1023,Sensitivities!$D$8:$D$1023,Vega_GIRR!$D$20,Sensitivities!$C$8:$C$1023,Vega_GIRR!G942)</f>
        <v>0</v>
      </c>
      <c r="E942" s="19"/>
      <c r="F942" s="19"/>
      <c r="G942" s="19" t="str">
        <f>C942 &amp; ".Vega|GIRR|" &amp; C824 &amp; "|" &amp; C932</f>
        <v>IRS233250637.Vega|GIRR|JPY|3 year</v>
      </c>
    </row>
    <row r="943" spans="3:7" hidden="1" outlineLevel="1" x14ac:dyDescent="0.25">
      <c r="C943" s="21" t="s">
        <v>13</v>
      </c>
      <c r="D943" s="19">
        <f>SUMIFS(Sensitivities!$E$8:$E$1023,Sensitivities!$D$8:$D$1023,Vega_GIRR!$D$20,Sensitivities!$C$8:$C$1023,Vega_GIRR!G943)</f>
        <v>0</v>
      </c>
      <c r="E943" s="19"/>
      <c r="F943" s="19"/>
      <c r="G943" s="19" t="str">
        <f>C943 &amp; ".Vega|GIRR|" &amp; C824 &amp; "|" &amp; C932</f>
        <v>CS768096133.Vega|GIRR|JPY|3 year</v>
      </c>
    </row>
    <row r="944" spans="3:7" hidden="1" outlineLevel="1" x14ac:dyDescent="0.25">
      <c r="C944" s="21" t="s">
        <v>15</v>
      </c>
      <c r="D944" s="19">
        <f>SUMIFS(Sensitivities!$E$8:$E$1023,Sensitivities!$D$8:$D$1023,Vega_GIRR!$D$20,Sensitivities!$C$8:$C$1023,Vega_GIRR!G944)</f>
        <v>0</v>
      </c>
      <c r="E944" s="19"/>
      <c r="F944" s="19"/>
      <c r="G944" s="19" t="str">
        <f>C944 &amp; ".Vega|GIRR|" &amp; C824 &amp; "|" &amp; C932</f>
        <v>CS561670611.Vega|GIRR|JPY|3 year</v>
      </c>
    </row>
    <row r="945" spans="3:7" hidden="1" outlineLevel="1" x14ac:dyDescent="0.25">
      <c r="C945" s="21" t="s">
        <v>16</v>
      </c>
      <c r="D945" s="19">
        <f>SUMIFS(Sensitivities!$E$8:$E$1023,Sensitivities!$D$8:$D$1023,Vega_GIRR!$D$20,Sensitivities!$C$8:$C$1023,Vega_GIRR!G945)</f>
        <v>0</v>
      </c>
      <c r="E945" s="19"/>
      <c r="F945" s="19"/>
      <c r="G945" s="19" t="str">
        <f>C945 &amp; ".Vega|GIRR|" &amp; C824 &amp; "|" &amp; C932</f>
        <v>CS931854092.Vega|GIRR|JPY|3 year</v>
      </c>
    </row>
    <row r="946" spans="3:7" hidden="1" outlineLevel="1" x14ac:dyDescent="0.25">
      <c r="C946" s="21" t="s">
        <v>17</v>
      </c>
      <c r="D946" s="19">
        <f>SUMIFS(Sensitivities!$E$8:$E$1023,Sensitivities!$D$8:$D$1023,Vega_GIRR!$D$20,Sensitivities!$C$8:$C$1023,Vega_GIRR!G946)</f>
        <v>0</v>
      </c>
      <c r="E946" s="19"/>
      <c r="F946" s="19"/>
      <c r="G946" s="19" t="str">
        <f>C946 &amp; ".Vega|GIRR|" &amp; C824 &amp; "|" &amp; C932</f>
        <v>IRS307262619.Vega|GIRR|JPY|3 year</v>
      </c>
    </row>
    <row r="947" spans="3:7" hidden="1" outlineLevel="1" x14ac:dyDescent="0.25">
      <c r="C947" s="21" t="s">
        <v>18</v>
      </c>
      <c r="D947" s="19">
        <f>SUMIFS(Sensitivities!$E$8:$E$1023,Sensitivities!$D$8:$D$1023,Vega_GIRR!$D$20,Sensitivities!$C$8:$C$1023,Vega_GIRR!G947)</f>
        <v>0</v>
      </c>
      <c r="E947" s="19"/>
      <c r="F947" s="19"/>
      <c r="G947" s="19" t="str">
        <f>C947 &amp; ".Vega|GIRR|" &amp; C824 &amp; "|" &amp; C932</f>
        <v>IRS686490893.Vega|GIRR|JPY|3 year</v>
      </c>
    </row>
    <row r="948" spans="3:7" hidden="1" outlineLevel="1" x14ac:dyDescent="0.25">
      <c r="C948" s="21" t="s">
        <v>19</v>
      </c>
      <c r="D948" s="19">
        <f>SUMIFS(Sensitivities!$E$8:$E$1023,Sensitivities!$D$8:$D$1023,Vega_GIRR!$D$20,Sensitivities!$C$8:$C$1023,Vega_GIRR!G948)</f>
        <v>0</v>
      </c>
      <c r="E948" s="19"/>
      <c r="F948" s="19"/>
      <c r="G948" s="19" t="str">
        <f>C948 &amp; ".Vega|GIRR|" &amp; C824 &amp; "|" &amp; C932</f>
        <v>IRS682313805.Vega|GIRR|JPY|3 year</v>
      </c>
    </row>
    <row r="949" spans="3:7" hidden="1" outlineLevel="1" x14ac:dyDescent="0.25">
      <c r="C949" s="21" t="s">
        <v>20</v>
      </c>
      <c r="D949" s="19">
        <f>SUMIFS(Sensitivities!$E$8:$E$1023,Sensitivities!$D$8:$D$1023,Vega_GIRR!$D$20,Sensitivities!$C$8:$C$1023,Vega_GIRR!G949)</f>
        <v>0</v>
      </c>
      <c r="E949" s="19"/>
      <c r="F949" s="19"/>
      <c r="G949" s="19" t="str">
        <f>C949 &amp; ".Vega|GIRR|" &amp; C824 &amp; "|" &amp; C932</f>
        <v>IRS545554400.Vega|GIRR|JPY|3 year</v>
      </c>
    </row>
    <row r="950" spans="3:7" hidden="1" outlineLevel="1" x14ac:dyDescent="0.25">
      <c r="C950" s="21" t="s">
        <v>21</v>
      </c>
      <c r="D950" s="19">
        <f>SUMIFS(Sensitivities!$E$8:$E$1023,Sensitivities!$D$8:$D$1023,Vega_GIRR!$D$20,Sensitivities!$C$8:$C$1023,Vega_GIRR!G950)</f>
        <v>0</v>
      </c>
      <c r="E950" s="19"/>
      <c r="F950" s="19"/>
      <c r="G950" s="19" t="str">
        <f>C950 &amp; ".Vega|GIRR|" &amp; C824 &amp; "|" &amp; C932</f>
        <v>CS821810096.Vega|GIRR|JPY|3 year</v>
      </c>
    </row>
    <row r="951" spans="3:7" hidden="1" outlineLevel="1" x14ac:dyDescent="0.25">
      <c r="C951" s="21" t="s">
        <v>22</v>
      </c>
      <c r="D951" s="19">
        <f>SUMIFS(Sensitivities!$E$8:$E$1023,Sensitivities!$D$8:$D$1023,Vega_GIRR!$D$20,Sensitivities!$C$8:$C$1023,Vega_GIRR!G951)</f>
        <v>0</v>
      </c>
      <c r="E951" s="19"/>
      <c r="F951" s="19"/>
      <c r="G951" s="19" t="str">
        <f>C951 &amp; ".Vega|GIRR|" &amp; C824 &amp; "|" &amp; C932</f>
        <v>CF832287444.Vega|GIRR|JPY|3 year</v>
      </c>
    </row>
    <row r="952" spans="3:7" hidden="1" outlineLevel="1" x14ac:dyDescent="0.25">
      <c r="C952" s="21" t="s">
        <v>1141</v>
      </c>
      <c r="D952" s="19">
        <f>SUMIFS(Sensitivities!$E$8:$E$1023,Sensitivities!$D$8:$D$1023,Vega_GIRR!$D$20,Sensitivities!$C$8:$C$1023,Vega_GIRR!G952)</f>
        <v>0</v>
      </c>
      <c r="E952" s="19"/>
      <c r="F952" s="19"/>
      <c r="G952" s="19" t="str">
        <f>C952 &amp; ".Vega|GIRR|" &amp; C824 &amp; "|" &amp; C932</f>
        <v>CF505971413.Vega|GIRR|JPY|3 year</v>
      </c>
    </row>
    <row r="953" spans="3:7" hidden="1" outlineLevel="1" x14ac:dyDescent="0.25">
      <c r="C953" s="21" t="s">
        <v>24</v>
      </c>
      <c r="D953" s="19">
        <f>SUMIFS(Sensitivities!$E$8:$E$1023,Sensitivities!$D$8:$D$1023,Vega_GIRR!$D$20,Sensitivities!$C$8:$C$1023,Vega_GIRR!G953)</f>
        <v>0</v>
      </c>
      <c r="E953" s="19"/>
      <c r="F953" s="19"/>
      <c r="G953" s="19" t="str">
        <f>C953 &amp; ".Vega|GIRR|" &amp; C824 &amp; "|" &amp; C932</f>
        <v>CF670766805.Vega|GIRR|JPY|3 year</v>
      </c>
    </row>
    <row r="954" spans="3:7" hidden="1" outlineLevel="1" x14ac:dyDescent="0.25">
      <c r="C954" s="21" t="s">
        <v>25</v>
      </c>
      <c r="D954" s="19">
        <f>SUMIFS(Sensitivities!$E$8:$E$1023,Sensitivities!$D$8:$D$1023,Vega_GIRR!$D$20,Sensitivities!$C$8:$C$1023,Vega_GIRR!G954)</f>
        <v>0</v>
      </c>
      <c r="E954" s="19"/>
      <c r="F954" s="19"/>
      <c r="G954" s="19" t="str">
        <f>C954 &amp; ".Vega|GIRR|" &amp; C824 &amp; "|" &amp; C932</f>
        <v>CF558972956.Vega|GIRR|JPY|3 year</v>
      </c>
    </row>
    <row r="955" spans="3:7" hidden="1" outlineLevel="1" x14ac:dyDescent="0.25">
      <c r="C955" s="21" t="s">
        <v>26</v>
      </c>
      <c r="D955" s="19">
        <f>SUMIFS(Sensitivities!$E$8:$E$1023,Sensitivities!$D$8:$D$1023,Vega_GIRR!$D$20,Sensitivities!$C$8:$C$1023,Vega_GIRR!G955)</f>
        <v>0</v>
      </c>
      <c r="E955" s="19"/>
      <c r="F955" s="19"/>
      <c r="G955" s="19" t="str">
        <f>C955 &amp; ".Vega|GIRR|" &amp; C824 &amp; "|" &amp; C932</f>
        <v>CF994071627.Vega|GIRR|JPY|3 year</v>
      </c>
    </row>
    <row r="956" spans="3:7" hidden="1" outlineLevel="1" x14ac:dyDescent="0.25">
      <c r="C956" s="21" t="s">
        <v>27</v>
      </c>
      <c r="D956" s="19">
        <f>SUMIFS(Sensitivities!$E$8:$E$1023,Sensitivities!$D$8:$D$1023,Vega_GIRR!$D$20,Sensitivities!$C$8:$C$1023,Vega_GIRR!G956)</f>
        <v>0</v>
      </c>
      <c r="E956" s="19"/>
      <c r="F956" s="19"/>
      <c r="G956" s="19" t="str">
        <f>C956 &amp; ".Vega|GIRR|" &amp; C824 &amp; "|" &amp; C932</f>
        <v>CF546911893.Vega|GIRR|JPY|3 year</v>
      </c>
    </row>
    <row r="957" spans="3:7" hidden="1" outlineLevel="1" x14ac:dyDescent="0.25">
      <c r="C957" s="21" t="s">
        <v>28</v>
      </c>
      <c r="D957" s="19">
        <f>SUMIFS(Sensitivities!$E$8:$E$1023,Sensitivities!$D$8:$D$1023,Vega_GIRR!$D$20,Sensitivities!$C$8:$C$1023,Vega_GIRR!G957)</f>
        <v>0</v>
      </c>
      <c r="E957" s="19"/>
      <c r="F957" s="19"/>
      <c r="G957" s="19" t="str">
        <f>C957 &amp; ".Vega|GIRR|" &amp; C824 &amp; "|" &amp; C932</f>
        <v>CF798421943.Vega|GIRR|JPY|3 year</v>
      </c>
    </row>
    <row r="958" spans="3:7" hidden="1" outlineLevel="1" x14ac:dyDescent="0.25">
      <c r="C958" s="21" t="s">
        <v>29</v>
      </c>
      <c r="D958" s="19">
        <f>SUMIFS(Sensitivities!$E$8:$E$1023,Sensitivities!$D$8:$D$1023,Vega_GIRR!$D$20,Sensitivities!$C$8:$C$1023,Vega_GIRR!G958)</f>
        <v>0</v>
      </c>
      <c r="E958" s="19"/>
      <c r="F958" s="19"/>
      <c r="G958" s="19" t="str">
        <f>C958 &amp; ".Vega|GIRR|" &amp; C824 &amp; "|" &amp; C932</f>
        <v>SWN651253389.Vega|GIRR|JPY|3 year</v>
      </c>
    </row>
    <row r="959" spans="3:7" hidden="1" outlineLevel="1" x14ac:dyDescent="0.25">
      <c r="C959" s="21" t="s">
        <v>31</v>
      </c>
      <c r="D959" s="19">
        <f>SUMIFS(Sensitivities!$E$8:$E$1023,Sensitivities!$D$8:$D$1023,Vega_GIRR!$D$20,Sensitivities!$C$8:$C$1023,Vega_GIRR!G959)</f>
        <v>0</v>
      </c>
      <c r="E959" s="19"/>
      <c r="F959" s="19"/>
      <c r="G959" s="19" t="str">
        <f>C959 &amp; ".Vega|GIRR|" &amp; C824 &amp; "|" &amp; C932</f>
        <v>FXF690057364.Vega|GIRR|JPY|3 year</v>
      </c>
    </row>
    <row r="960" spans="3:7" hidden="1" outlineLevel="1" x14ac:dyDescent="0.25">
      <c r="C960" s="21" t="s">
        <v>1142</v>
      </c>
      <c r="D960" s="19">
        <f>SUMIFS(Sensitivities!$E$8:$E$1023,Sensitivities!$D$8:$D$1023,Vega_GIRR!$D$20,Sensitivities!$C$8:$C$1023,Vega_GIRR!G960)</f>
        <v>0</v>
      </c>
      <c r="E960" s="19"/>
      <c r="F960" s="19"/>
      <c r="G960" s="19" t="str">
        <f>C960 &amp; ".Vega|GIRR|" &amp; C824 &amp; "|" &amp; C932</f>
        <v>FXF276314354.Vega|GIRR|JPY|3 year</v>
      </c>
    </row>
    <row r="961" spans="3:7" hidden="1" outlineLevel="1" x14ac:dyDescent="0.25">
      <c r="C961" s="21" t="s">
        <v>33</v>
      </c>
      <c r="D961" s="19">
        <f>SUMIFS(Sensitivities!$E$8:$E$1023,Sensitivities!$D$8:$D$1023,Vega_GIRR!$D$20,Sensitivities!$C$8:$C$1023,Vega_GIRR!G961)</f>
        <v>0</v>
      </c>
      <c r="E961" s="19"/>
      <c r="F961" s="19"/>
      <c r="G961" s="19" t="str">
        <f>C961 &amp; ".Vega|GIRR|" &amp; C824 &amp; "|" &amp; C932</f>
        <v>FXF811380623.Vega|GIRR|JPY|3 year</v>
      </c>
    </row>
    <row r="962" spans="3:7" hidden="1" outlineLevel="1" x14ac:dyDescent="0.25">
      <c r="C962" s="21" t="s">
        <v>34</v>
      </c>
      <c r="D962" s="19">
        <f>SUMIFS(Sensitivities!$E$8:$E$1023,Sensitivities!$D$8:$D$1023,Vega_GIRR!$D$20,Sensitivities!$C$8:$C$1023,Vega_GIRR!G962)</f>
        <v>0</v>
      </c>
      <c r="E962" s="19"/>
      <c r="F962" s="19"/>
      <c r="G962" s="19" t="str">
        <f>C962 &amp; ".Vega|GIRR|" &amp; C824 &amp; "|" &amp; C932</f>
        <v>FXF313102980.Vega|GIRR|JPY|3 year</v>
      </c>
    </row>
    <row r="963" spans="3:7" hidden="1" outlineLevel="1" x14ac:dyDescent="0.25">
      <c r="C963" s="21" t="s">
        <v>35</v>
      </c>
      <c r="D963" s="19">
        <f>SUMIFS(Sensitivities!$E$8:$E$1023,Sensitivities!$D$8:$D$1023,Vega_GIRR!$D$20,Sensitivities!$C$8:$C$1023,Vega_GIRR!G963)</f>
        <v>0</v>
      </c>
      <c r="E963" s="19"/>
      <c r="F963" s="19"/>
      <c r="G963" s="19" t="str">
        <f>C963 &amp; ".Vega|GIRR|" &amp; C824 &amp; "|" &amp; C932</f>
        <v>FXF168255439.Vega|GIRR|JPY|3 year</v>
      </c>
    </row>
    <row r="964" spans="3:7" hidden="1" outlineLevel="1" x14ac:dyDescent="0.25">
      <c r="C964" s="21" t="s">
        <v>36</v>
      </c>
      <c r="D964" s="19">
        <f>SUMIFS(Sensitivities!$E$8:$E$1023,Sensitivities!$D$8:$D$1023,Vega_GIRR!$D$20,Sensitivities!$C$8:$C$1023,Vega_GIRR!G964)</f>
        <v>0</v>
      </c>
      <c r="E964" s="19"/>
      <c r="F964" s="19"/>
      <c r="G964" s="19" t="str">
        <f>C964 &amp; ".Vega|GIRR|" &amp; C824 &amp; "|" &amp; C932</f>
        <v>FXF177155290.Vega|GIRR|JPY|3 year</v>
      </c>
    </row>
    <row r="965" spans="3:7" hidden="1" outlineLevel="1" x14ac:dyDescent="0.25">
      <c r="C965" s="21" t="s">
        <v>37</v>
      </c>
      <c r="D965" s="19">
        <f>SUMIFS(Sensitivities!$E$8:$E$1023,Sensitivities!$D$8:$D$1023,Vega_GIRR!$D$20,Sensitivities!$C$8:$C$1023,Vega_GIRR!G965)</f>
        <v>0</v>
      </c>
      <c r="E965" s="19"/>
      <c r="F965" s="19"/>
      <c r="G965" s="19" t="str">
        <f>C965 &amp; ".Vega|GIRR|" &amp; C824 &amp; "|" &amp; C932</f>
        <v>FXF598460264.Vega|GIRR|JPY|3 year</v>
      </c>
    </row>
    <row r="966" spans="3:7" hidden="1" outlineLevel="1" x14ac:dyDescent="0.25">
      <c r="C966" s="21" t="s">
        <v>38</v>
      </c>
      <c r="D966" s="19">
        <f>SUMIFS(Sensitivities!$E$8:$E$1023,Sensitivities!$D$8:$D$1023,Vega_GIRR!$D$20,Sensitivities!$C$8:$C$1023,Vega_GIRR!G966)</f>
        <v>0</v>
      </c>
      <c r="E966" s="19"/>
      <c r="F966" s="19"/>
      <c r="G966" s="19" t="str">
        <f>C966 &amp; ".Vega|GIRR|" &amp; C824 &amp; "|" &amp; C932</f>
        <v>FXO271821100.Vega|GIRR|JPY|3 year</v>
      </c>
    </row>
    <row r="967" spans="3:7" hidden="1" outlineLevel="1" x14ac:dyDescent="0.25">
      <c r="C967" s="21" t="s">
        <v>40</v>
      </c>
      <c r="D967" s="19">
        <f>SUMIFS(Sensitivities!$E$8:$E$1023,Sensitivities!$D$8:$D$1023,Vega_GIRR!$D$20,Sensitivities!$C$8:$C$1023,Vega_GIRR!G967)</f>
        <v>0</v>
      </c>
      <c r="E967" s="19"/>
      <c r="F967" s="19"/>
      <c r="G967" s="19" t="str">
        <f>C967 &amp; ".Vega|GIRR|" &amp; C824 &amp; "|" &amp; C932</f>
        <v>FXO136170122.Vega|GIRR|JPY|3 year</v>
      </c>
    </row>
    <row r="968" spans="3:7" hidden="1" outlineLevel="1" x14ac:dyDescent="0.25">
      <c r="C968" s="21" t="s">
        <v>1139</v>
      </c>
      <c r="D968" s="19">
        <f>SUMIFS(Sensitivities!$E$8:$E$1023,Sensitivities!$D$8:$D$1023,Vega_GIRR!$D$20,Sensitivities!$C$8:$C$1023,Vega_GIRR!G968)</f>
        <v>0</v>
      </c>
      <c r="E968" s="19"/>
      <c r="F968" s="19"/>
      <c r="G968" s="19" t="str">
        <f>C968 &amp; ".Vega|GIRR|" &amp; C824 &amp; "|" &amp; C932</f>
        <v>FXO623149061.Vega|GIRR|JPY|3 year</v>
      </c>
    </row>
    <row r="969" spans="3:7" hidden="1" outlineLevel="1" x14ac:dyDescent="0.25">
      <c r="C969" s="21" t="s">
        <v>41</v>
      </c>
      <c r="D969" s="19">
        <f>SUMIFS(Sensitivities!$E$8:$E$1023,Sensitivities!$D$8:$D$1023,Vega_GIRR!$D$20,Sensitivities!$C$8:$C$1023,Vega_GIRR!G969)</f>
        <v>0</v>
      </c>
      <c r="E969" s="19"/>
      <c r="F969" s="19"/>
      <c r="G969" s="19" t="str">
        <f>C969 &amp; ".Vega|GIRR|" &amp; C824 &amp; "|" &amp; C932</f>
        <v>FXO676548755.Vega|GIRR|JPY|3 year</v>
      </c>
    </row>
    <row r="970" spans="3:7" hidden="1" outlineLevel="1" x14ac:dyDescent="0.25">
      <c r="C970" s="21" t="s">
        <v>42</v>
      </c>
      <c r="D970" s="19">
        <f>SUMIFS(Sensitivities!$E$8:$E$1023,Sensitivities!$D$8:$D$1023,Vega_GIRR!$D$20,Sensitivities!$C$8:$C$1023,Vega_GIRR!G970)</f>
        <v>0</v>
      </c>
      <c r="E970" s="19"/>
      <c r="F970" s="19"/>
      <c r="G970" s="19" t="str">
        <f>C970 &amp; ".Vega|GIRR|" &amp; C824 &amp; "|" &amp; C932</f>
        <v>FXO403688438.Vega|GIRR|JPY|3 year</v>
      </c>
    </row>
    <row r="971" spans="3:7" hidden="1" outlineLevel="1" x14ac:dyDescent="0.25">
      <c r="C971" s="21" t="s">
        <v>43</v>
      </c>
      <c r="D971" s="19">
        <f>SUMIFS(Sensitivities!$E$8:$E$1023,Sensitivities!$D$8:$D$1023,Vega_GIRR!$D$20,Sensitivities!$C$8:$C$1023,Vega_GIRR!G971)</f>
        <v>0</v>
      </c>
      <c r="E971" s="19"/>
      <c r="F971" s="19"/>
      <c r="G971" s="19" t="str">
        <f>C971 &amp; ".Vega|GIRR|" &amp; C824 &amp; "|" &amp; C932</f>
        <v>FXO302436425.Vega|GIRR|JPY|3 year</v>
      </c>
    </row>
    <row r="972" spans="3:7" hidden="1" outlineLevel="1" x14ac:dyDescent="0.25">
      <c r="C972" s="21" t="s">
        <v>44</v>
      </c>
      <c r="D972" s="19">
        <f>SUMIFS(Sensitivities!$E$8:$E$1023,Sensitivities!$D$8:$D$1023,Vega_GIRR!$D$20,Sensitivities!$C$8:$C$1023,Vega_GIRR!G972)</f>
        <v>0</v>
      </c>
      <c r="E972" s="19"/>
      <c r="F972" s="19"/>
      <c r="G972" s="19" t="str">
        <f>C972 &amp; ".Vega|GIRR|" &amp; C824 &amp; "|" &amp; C932</f>
        <v>FXO920656386.Vega|GIRR|JPY|3 year</v>
      </c>
    </row>
    <row r="973" spans="3:7" hidden="1" outlineLevel="1" x14ac:dyDescent="0.25">
      <c r="C973" s="21" t="s">
        <v>45</v>
      </c>
      <c r="D973" s="19">
        <f>SUMIFS(Sensitivities!$E$8:$E$1023,Sensitivities!$D$8:$D$1023,Vega_GIRR!$D$20,Sensitivities!$C$8:$C$1023,Vega_GIRR!G973)</f>
        <v>0</v>
      </c>
      <c r="E973" s="19"/>
      <c r="F973" s="19"/>
      <c r="G973" s="19" t="str">
        <f>C973 &amp; ".Vega|GIRR|" &amp; C824 &amp; "|" &amp; C932</f>
        <v>FXO931276392.Vega|GIRR|JPY|3 year</v>
      </c>
    </row>
    <row r="974" spans="3:7" hidden="1" outlineLevel="1" x14ac:dyDescent="0.25">
      <c r="C974" s="21" t="s">
        <v>46</v>
      </c>
      <c r="D974" s="19">
        <f>SUMIFS(Sensitivities!$E$8:$E$1023,Sensitivities!$D$8:$D$1023,Vega_GIRR!$D$20,Sensitivities!$C$8:$C$1023,Vega_GIRR!G974)</f>
        <v>0</v>
      </c>
      <c r="E974" s="19"/>
      <c r="F974" s="19"/>
      <c r="G974" s="19" t="str">
        <f>C974 &amp; ".Vega|GIRR|" &amp; C824 &amp; "|" &amp; C932</f>
        <v>PRDC295207601.Vega|GIRR|JPY|3 year</v>
      </c>
    </row>
    <row r="975" spans="3:7" hidden="1" outlineLevel="1" x14ac:dyDescent="0.25">
      <c r="C975" s="21" t="s">
        <v>48</v>
      </c>
      <c r="D975" s="19">
        <f>SUMIFS(Sensitivities!$E$8:$E$1023,Sensitivities!$D$8:$D$1023,Vega_GIRR!$D$20,Sensitivities!$C$8:$C$1023,Vega_GIRR!G975)</f>
        <v>0</v>
      </c>
      <c r="E975" s="19"/>
      <c r="F975" s="19"/>
      <c r="G975" s="19" t="str">
        <f>C975 &amp; ".Vega|GIRR|" &amp; C824 &amp; "|" &amp; C932</f>
        <v>PRDC172891670.Vega|GIRR|JPY|3 year</v>
      </c>
    </row>
    <row r="976" spans="3:7" hidden="1" outlineLevel="1" x14ac:dyDescent="0.25">
      <c r="C976" s="21" t="s">
        <v>49</v>
      </c>
      <c r="D976" s="19">
        <f>SUMIFS(Sensitivities!$E$8:$E$1023,Sensitivities!$D$8:$D$1023,Vega_GIRR!$D$20,Sensitivities!$C$8:$C$1023,Vega_GIRR!G976)</f>
        <v>0</v>
      </c>
      <c r="E976" s="19"/>
      <c r="F976" s="19"/>
      <c r="G976" s="19" t="str">
        <f>C976 &amp; ".Vega|GIRR|" &amp; C824 &amp; "|" &amp; C932</f>
        <v>PRDC666969162.Vega|GIRR|JPY|3 year</v>
      </c>
    </row>
    <row r="977" spans="3:7" hidden="1" outlineLevel="1" x14ac:dyDescent="0.25">
      <c r="C977" s="21" t="s">
        <v>50</v>
      </c>
      <c r="D977" s="19">
        <f>SUMIFS(Sensitivities!$E$8:$E$1023,Sensitivities!$D$8:$D$1023,Vega_GIRR!$D$20,Sensitivities!$C$8:$C$1023,Vega_GIRR!G977)</f>
        <v>0</v>
      </c>
      <c r="E977" s="19"/>
      <c r="F977" s="19"/>
      <c r="G977" s="19" t="str">
        <f>C977 &amp; ".Vega|GIRR|" &amp; C824 &amp; "|" &amp; C932</f>
        <v>PRDC591610726.Vega|GIRR|JPY|3 year</v>
      </c>
    </row>
    <row r="978" spans="3:7" hidden="1" outlineLevel="1" x14ac:dyDescent="0.25">
      <c r="C978" s="21" t="s">
        <v>51</v>
      </c>
      <c r="D978" s="19">
        <f>SUMIFS(Sensitivities!$E$8:$E$1023,Sensitivities!$D$8:$D$1023,Vega_GIRR!$D$20,Sensitivities!$C$8:$C$1023,Vega_GIRR!G978)</f>
        <v>0</v>
      </c>
      <c r="E978" s="19"/>
      <c r="F978" s="19"/>
      <c r="G978" s="19" t="str">
        <f>C978 &amp; ".Vega|GIRR|" &amp; C824 &amp; "|" &amp; C932</f>
        <v>PRDC213021841.Vega|GIRR|JPY|3 year</v>
      </c>
    </row>
    <row r="979" spans="3:7" hidden="1" outlineLevel="1" x14ac:dyDescent="0.25">
      <c r="C979" s="21" t="s">
        <v>52</v>
      </c>
      <c r="D979" s="19">
        <f>SUMIFS(Sensitivities!$E$8:$E$1023,Sensitivities!$D$8:$D$1023,Vega_GIRR!$D$20,Sensitivities!$C$8:$C$1023,Vega_GIRR!G979)</f>
        <v>0</v>
      </c>
      <c r="E979" s="19"/>
      <c r="F979" s="19"/>
      <c r="G979" s="19" t="str">
        <f>C979 &amp; ".Vega|GIRR|" &amp; C824 &amp; "|" &amp; C932</f>
        <v>RA211261264.Vega|GIRR|JPY|3 year</v>
      </c>
    </row>
    <row r="980" spans="3:7" hidden="1" outlineLevel="1" x14ac:dyDescent="0.25">
      <c r="C980" s="21" t="s">
        <v>54</v>
      </c>
      <c r="D980" s="19">
        <f>SUMIFS(Sensitivities!$E$8:$E$1023,Sensitivities!$D$8:$D$1023,Vega_GIRR!$D$20,Sensitivities!$C$8:$C$1023,Vega_GIRR!G980)</f>
        <v>0</v>
      </c>
      <c r="E980" s="19"/>
      <c r="F980" s="19"/>
      <c r="G980" s="19" t="str">
        <f>C980 &amp; ".Vega|GIRR|" &amp; C824 &amp; "|" &amp; C932</f>
        <v>RA511169792.Vega|GIRR|JPY|3 year</v>
      </c>
    </row>
    <row r="981" spans="3:7" hidden="1" outlineLevel="1" x14ac:dyDescent="0.25">
      <c r="C981" s="21" t="s">
        <v>1143</v>
      </c>
      <c r="D981" s="19">
        <f>SUMIFS(Sensitivities!$E$8:$E$1023,Sensitivities!$D$8:$D$1023,Vega_GIRR!$D$20,Sensitivities!$C$8:$C$1023,Vega_GIRR!G981)</f>
        <v>0</v>
      </c>
      <c r="E981" s="19"/>
      <c r="F981" s="19"/>
      <c r="G981" s="19" t="str">
        <f>C981 &amp; ".Vega|GIRR|" &amp; C824 &amp; "|" &amp; C932</f>
        <v>RA844378540.Vega|GIRR|JPY|3 year</v>
      </c>
    </row>
    <row r="982" spans="3:7" hidden="1" outlineLevel="1" x14ac:dyDescent="0.25">
      <c r="C982" s="21" t="s">
        <v>55</v>
      </c>
      <c r="D982" s="19">
        <f>SUMIFS(Sensitivities!$E$8:$E$1023,Sensitivities!$D$8:$D$1023,Vega_GIRR!$D$20,Sensitivities!$C$8:$C$1023,Vega_GIRR!G982)</f>
        <v>0</v>
      </c>
      <c r="E982" s="19"/>
      <c r="F982" s="19"/>
      <c r="G982" s="19" t="str">
        <f>C982 &amp; ".Vega|GIRR|" &amp; C824 &amp; "|" &amp; C932</f>
        <v>RA488554347.Vega|GIRR|JPY|3 year</v>
      </c>
    </row>
    <row r="983" spans="3:7" hidden="1" outlineLevel="1" x14ac:dyDescent="0.25">
      <c r="C983" s="21" t="s">
        <v>56</v>
      </c>
      <c r="D983" s="19">
        <f>SUMIFS(Sensitivities!$E$8:$E$1023,Sensitivities!$D$8:$D$1023,Vega_GIRR!$D$20,Sensitivities!$C$8:$C$1023,Vega_GIRR!G983)</f>
        <v>0</v>
      </c>
      <c r="E983" s="19"/>
      <c r="F983" s="19"/>
      <c r="G983" s="19" t="str">
        <f>C983 &amp; ".Vega|GIRR|" &amp; C824 &amp; "|" &amp; C932</f>
        <v>RA899728209.Vega|GIRR|JPY|3 year</v>
      </c>
    </row>
    <row r="984" spans="3:7" hidden="1" outlineLevel="1" x14ac:dyDescent="0.25"/>
    <row r="985" spans="3:7" collapsed="1" x14ac:dyDescent="0.25">
      <c r="C985" s="106" t="s">
        <v>64</v>
      </c>
      <c r="D985" s="102">
        <f>SUM(D987:D1036)</f>
        <v>0</v>
      </c>
      <c r="E985" s="103">
        <f>$D$15</f>
        <v>1</v>
      </c>
      <c r="F985" s="105">
        <f>D985*E985</f>
        <v>0</v>
      </c>
    </row>
    <row r="986" spans="3:7" hidden="1" outlineLevel="1" x14ac:dyDescent="0.25">
      <c r="C986" s="40" t="s">
        <v>1138</v>
      </c>
      <c r="D986" s="101" t="s">
        <v>116</v>
      </c>
      <c r="E986" s="101" t="s">
        <v>66</v>
      </c>
      <c r="F986" s="101" t="s">
        <v>68</v>
      </c>
      <c r="G986" s="39" t="s">
        <v>57</v>
      </c>
    </row>
    <row r="987" spans="3:7" hidden="1" outlineLevel="1" x14ac:dyDescent="0.25">
      <c r="C987" s="42" t="s">
        <v>3</v>
      </c>
      <c r="D987" s="38">
        <f>SUMIFS(Sensitivities!$E$8:$E$1023,Sensitivities!$D$8:$D$1023,Vega_GIRR!$D$20,Sensitivities!$C$8:$C$1023,Vega_GIRR!G987)</f>
        <v>0</v>
      </c>
      <c r="E987" s="38"/>
      <c r="F987" s="38"/>
      <c r="G987" s="38" t="str">
        <f>C987 &amp; ".Vega|GIRR|" &amp; C824 &amp; "|" &amp; C985</f>
        <v>FRA791220419.Vega|GIRR|JPY|5 year</v>
      </c>
    </row>
    <row r="988" spans="3:7" hidden="1" outlineLevel="1" x14ac:dyDescent="0.25">
      <c r="C988" s="21" t="s">
        <v>5</v>
      </c>
      <c r="D988" s="19">
        <f>SUMIFS(Sensitivities!$E$8:$E$1023,Sensitivities!$D$8:$D$1023,Vega_GIRR!$D$20,Sensitivities!$C$8:$C$1023,Vega_GIRR!G988)</f>
        <v>0</v>
      </c>
      <c r="E988" s="19"/>
      <c r="F988" s="19"/>
      <c r="G988" s="19" t="str">
        <f>C988 &amp; ".Vega|GIRR|" &amp; C824 &amp; "|" &amp; C985</f>
        <v>FRA983936126.Vega|GIRR|JPY|5 year</v>
      </c>
    </row>
    <row r="989" spans="3:7" hidden="1" outlineLevel="1" x14ac:dyDescent="0.25">
      <c r="C989" s="21" t="s">
        <v>6</v>
      </c>
      <c r="D989" s="19">
        <f>SUMIFS(Sensitivities!$E$8:$E$1023,Sensitivities!$D$8:$D$1023,Vega_GIRR!$D$20,Sensitivities!$C$8:$C$1023,Vega_GIRR!G989)</f>
        <v>0</v>
      </c>
      <c r="E989" s="19"/>
      <c r="F989" s="19"/>
      <c r="G989" s="19" t="str">
        <f>C989 &amp; ".Vega|GIRR|" &amp; C824 &amp; "|" &amp; C985</f>
        <v>FRA592133890.Vega|GIRR|JPY|5 year</v>
      </c>
    </row>
    <row r="990" spans="3:7" hidden="1" outlineLevel="1" x14ac:dyDescent="0.25">
      <c r="C990" s="21" t="s">
        <v>7</v>
      </c>
      <c r="D990" s="19">
        <f>SUMIFS(Sensitivities!$E$8:$E$1023,Sensitivities!$D$8:$D$1023,Vega_GIRR!$D$20,Sensitivities!$C$8:$C$1023,Vega_GIRR!G990)</f>
        <v>0</v>
      </c>
      <c r="E990" s="19"/>
      <c r="F990" s="19"/>
      <c r="G990" s="19" t="str">
        <f>C990 &amp; ".Vega|GIRR|" &amp; C824 &amp; "|" &amp; C985</f>
        <v>FRA554616290.Vega|GIRR|JPY|5 year</v>
      </c>
    </row>
    <row r="991" spans="3:7" hidden="1" outlineLevel="1" x14ac:dyDescent="0.25">
      <c r="C991" s="21" t="s">
        <v>8</v>
      </c>
      <c r="D991" s="19">
        <f>SUMIFS(Sensitivities!$E$8:$E$1023,Sensitivities!$D$8:$D$1023,Vega_GIRR!$D$20,Sensitivities!$C$8:$C$1023,Vega_GIRR!G991)</f>
        <v>0</v>
      </c>
      <c r="E991" s="19"/>
      <c r="F991" s="19"/>
      <c r="G991" s="19" t="str">
        <f>C991 &amp; ".Vega|GIRR|" &amp; C824 &amp; "|" &amp; C985</f>
        <v>FRA822851518.Vega|GIRR|JPY|5 year</v>
      </c>
    </row>
    <row r="992" spans="3:7" hidden="1" outlineLevel="1" x14ac:dyDescent="0.25">
      <c r="C992" s="21" t="s">
        <v>1140</v>
      </c>
      <c r="D992" s="19">
        <f>SUMIFS(Sensitivities!$E$8:$E$1023,Sensitivities!$D$8:$D$1023,Vega_GIRR!$D$20,Sensitivities!$C$8:$C$1023,Vega_GIRR!G992)</f>
        <v>0</v>
      </c>
      <c r="E992" s="19"/>
      <c r="F992" s="19"/>
      <c r="G992" s="19" t="str">
        <f>C992 &amp; ".Vega|GIRR|" &amp; C824 &amp; "|" &amp; C985</f>
        <v>FRA101797833.Vega|GIRR|JPY|5 year</v>
      </c>
    </row>
    <row r="993" spans="3:7" hidden="1" outlineLevel="1" x14ac:dyDescent="0.25">
      <c r="C993" s="21" t="s">
        <v>9</v>
      </c>
      <c r="D993" s="19">
        <f>SUMIFS(Sensitivities!$E$8:$E$1023,Sensitivities!$D$8:$D$1023,Vega_GIRR!$D$20,Sensitivities!$C$8:$C$1023,Vega_GIRR!G993)</f>
        <v>0</v>
      </c>
      <c r="E993" s="19"/>
      <c r="F993" s="19"/>
      <c r="G993" s="19" t="str">
        <f>C993 &amp; ".Vega|GIRR|" &amp; C824 &amp; "|" &amp; C985</f>
        <v>IRS190841856.Vega|GIRR|JPY|5 year</v>
      </c>
    </row>
    <row r="994" spans="3:7" hidden="1" outlineLevel="1" x14ac:dyDescent="0.25">
      <c r="C994" s="21" t="s">
        <v>11</v>
      </c>
      <c r="D994" s="19">
        <f>SUMIFS(Sensitivities!$E$8:$E$1023,Sensitivities!$D$8:$D$1023,Vega_GIRR!$D$20,Sensitivities!$C$8:$C$1023,Vega_GIRR!G994)</f>
        <v>0</v>
      </c>
      <c r="E994" s="19"/>
      <c r="F994" s="19"/>
      <c r="G994" s="19" t="str">
        <f>C994 &amp; ".Vega|GIRR|" &amp; C824 &amp; "|" &amp; C985</f>
        <v>IRS399330126.Vega|GIRR|JPY|5 year</v>
      </c>
    </row>
    <row r="995" spans="3:7" hidden="1" outlineLevel="1" x14ac:dyDescent="0.25">
      <c r="C995" s="21" t="s">
        <v>12</v>
      </c>
      <c r="D995" s="19">
        <f>SUMIFS(Sensitivities!$E$8:$E$1023,Sensitivities!$D$8:$D$1023,Vega_GIRR!$D$20,Sensitivities!$C$8:$C$1023,Vega_GIRR!G995)</f>
        <v>0</v>
      </c>
      <c r="E995" s="19"/>
      <c r="F995" s="19"/>
      <c r="G995" s="19" t="str">
        <f>C995 &amp; ".Vega|GIRR|" &amp; C824 &amp; "|" &amp; C985</f>
        <v>IRS233250637.Vega|GIRR|JPY|5 year</v>
      </c>
    </row>
    <row r="996" spans="3:7" hidden="1" outlineLevel="1" x14ac:dyDescent="0.25">
      <c r="C996" s="21" t="s">
        <v>13</v>
      </c>
      <c r="D996" s="19">
        <f>SUMIFS(Sensitivities!$E$8:$E$1023,Sensitivities!$D$8:$D$1023,Vega_GIRR!$D$20,Sensitivities!$C$8:$C$1023,Vega_GIRR!G996)</f>
        <v>0</v>
      </c>
      <c r="E996" s="19"/>
      <c r="F996" s="19"/>
      <c r="G996" s="19" t="str">
        <f>C996 &amp; ".Vega|GIRR|" &amp; C824 &amp; "|" &amp; C985</f>
        <v>CS768096133.Vega|GIRR|JPY|5 year</v>
      </c>
    </row>
    <row r="997" spans="3:7" hidden="1" outlineLevel="1" x14ac:dyDescent="0.25">
      <c r="C997" s="21" t="s">
        <v>15</v>
      </c>
      <c r="D997" s="19">
        <f>SUMIFS(Sensitivities!$E$8:$E$1023,Sensitivities!$D$8:$D$1023,Vega_GIRR!$D$20,Sensitivities!$C$8:$C$1023,Vega_GIRR!G997)</f>
        <v>0</v>
      </c>
      <c r="E997" s="19"/>
      <c r="F997" s="19"/>
      <c r="G997" s="19" t="str">
        <f>C997 &amp; ".Vega|GIRR|" &amp; C824 &amp; "|" &amp; C985</f>
        <v>CS561670611.Vega|GIRR|JPY|5 year</v>
      </c>
    </row>
    <row r="998" spans="3:7" hidden="1" outlineLevel="1" x14ac:dyDescent="0.25">
      <c r="C998" s="21" t="s">
        <v>16</v>
      </c>
      <c r="D998" s="19">
        <f>SUMIFS(Sensitivities!$E$8:$E$1023,Sensitivities!$D$8:$D$1023,Vega_GIRR!$D$20,Sensitivities!$C$8:$C$1023,Vega_GIRR!G998)</f>
        <v>0</v>
      </c>
      <c r="E998" s="19"/>
      <c r="F998" s="19"/>
      <c r="G998" s="19" t="str">
        <f>C998 &amp; ".Vega|GIRR|" &amp; C824 &amp; "|" &amp; C985</f>
        <v>CS931854092.Vega|GIRR|JPY|5 year</v>
      </c>
    </row>
    <row r="999" spans="3:7" hidden="1" outlineLevel="1" x14ac:dyDescent="0.25">
      <c r="C999" s="21" t="s">
        <v>17</v>
      </c>
      <c r="D999" s="19">
        <f>SUMIFS(Sensitivities!$E$8:$E$1023,Sensitivities!$D$8:$D$1023,Vega_GIRR!$D$20,Sensitivities!$C$8:$C$1023,Vega_GIRR!G999)</f>
        <v>0</v>
      </c>
      <c r="E999" s="19"/>
      <c r="F999" s="19"/>
      <c r="G999" s="19" t="str">
        <f>C999 &amp; ".Vega|GIRR|" &amp; C824 &amp; "|" &amp; C985</f>
        <v>IRS307262619.Vega|GIRR|JPY|5 year</v>
      </c>
    </row>
    <row r="1000" spans="3:7" hidden="1" outlineLevel="1" x14ac:dyDescent="0.25">
      <c r="C1000" s="21" t="s">
        <v>18</v>
      </c>
      <c r="D1000" s="19">
        <f>SUMIFS(Sensitivities!$E$8:$E$1023,Sensitivities!$D$8:$D$1023,Vega_GIRR!$D$20,Sensitivities!$C$8:$C$1023,Vega_GIRR!G1000)</f>
        <v>0</v>
      </c>
      <c r="E1000" s="19"/>
      <c r="F1000" s="19"/>
      <c r="G1000" s="19" t="str">
        <f>C1000 &amp; ".Vega|GIRR|" &amp; C824 &amp; "|" &amp; C985</f>
        <v>IRS686490893.Vega|GIRR|JPY|5 year</v>
      </c>
    </row>
    <row r="1001" spans="3:7" hidden="1" outlineLevel="1" x14ac:dyDescent="0.25">
      <c r="C1001" s="21" t="s">
        <v>19</v>
      </c>
      <c r="D1001" s="19">
        <f>SUMIFS(Sensitivities!$E$8:$E$1023,Sensitivities!$D$8:$D$1023,Vega_GIRR!$D$20,Sensitivities!$C$8:$C$1023,Vega_GIRR!G1001)</f>
        <v>0</v>
      </c>
      <c r="E1001" s="19"/>
      <c r="F1001" s="19"/>
      <c r="G1001" s="19" t="str">
        <f>C1001 &amp; ".Vega|GIRR|" &amp; C824 &amp; "|" &amp; C985</f>
        <v>IRS682313805.Vega|GIRR|JPY|5 year</v>
      </c>
    </row>
    <row r="1002" spans="3:7" hidden="1" outlineLevel="1" x14ac:dyDescent="0.25">
      <c r="C1002" s="21" t="s">
        <v>20</v>
      </c>
      <c r="D1002" s="19">
        <f>SUMIFS(Sensitivities!$E$8:$E$1023,Sensitivities!$D$8:$D$1023,Vega_GIRR!$D$20,Sensitivities!$C$8:$C$1023,Vega_GIRR!G1002)</f>
        <v>0</v>
      </c>
      <c r="E1002" s="19"/>
      <c r="F1002" s="19"/>
      <c r="G1002" s="19" t="str">
        <f>C1002 &amp; ".Vega|GIRR|" &amp; C824 &amp; "|" &amp; C985</f>
        <v>IRS545554400.Vega|GIRR|JPY|5 year</v>
      </c>
    </row>
    <row r="1003" spans="3:7" hidden="1" outlineLevel="1" x14ac:dyDescent="0.25">
      <c r="C1003" s="21" t="s">
        <v>21</v>
      </c>
      <c r="D1003" s="19">
        <f>SUMIFS(Sensitivities!$E$8:$E$1023,Sensitivities!$D$8:$D$1023,Vega_GIRR!$D$20,Sensitivities!$C$8:$C$1023,Vega_GIRR!G1003)</f>
        <v>0</v>
      </c>
      <c r="E1003" s="19"/>
      <c r="F1003" s="19"/>
      <c r="G1003" s="19" t="str">
        <f>C1003 &amp; ".Vega|GIRR|" &amp; C824 &amp; "|" &amp; C985</f>
        <v>CS821810096.Vega|GIRR|JPY|5 year</v>
      </c>
    </row>
    <row r="1004" spans="3:7" hidden="1" outlineLevel="1" x14ac:dyDescent="0.25">
      <c r="C1004" s="21" t="s">
        <v>22</v>
      </c>
      <c r="D1004" s="19">
        <f>SUMIFS(Sensitivities!$E$8:$E$1023,Sensitivities!$D$8:$D$1023,Vega_GIRR!$D$20,Sensitivities!$C$8:$C$1023,Vega_GIRR!G1004)</f>
        <v>0</v>
      </c>
      <c r="E1004" s="19"/>
      <c r="F1004" s="19"/>
      <c r="G1004" s="19" t="str">
        <f>C1004 &amp; ".Vega|GIRR|" &amp; C824 &amp; "|" &amp; C985</f>
        <v>CF832287444.Vega|GIRR|JPY|5 year</v>
      </c>
    </row>
    <row r="1005" spans="3:7" hidden="1" outlineLevel="1" x14ac:dyDescent="0.25">
      <c r="C1005" s="21" t="s">
        <v>1141</v>
      </c>
      <c r="D1005" s="19">
        <f>SUMIFS(Sensitivities!$E$8:$E$1023,Sensitivities!$D$8:$D$1023,Vega_GIRR!$D$20,Sensitivities!$C$8:$C$1023,Vega_GIRR!G1005)</f>
        <v>0</v>
      </c>
      <c r="E1005" s="19"/>
      <c r="F1005" s="19"/>
      <c r="G1005" s="19" t="str">
        <f>C1005 &amp; ".Vega|GIRR|" &amp; C824 &amp; "|" &amp; C985</f>
        <v>CF505971413.Vega|GIRR|JPY|5 year</v>
      </c>
    </row>
    <row r="1006" spans="3:7" hidden="1" outlineLevel="1" x14ac:dyDescent="0.25">
      <c r="C1006" s="21" t="s">
        <v>24</v>
      </c>
      <c r="D1006" s="19">
        <f>SUMIFS(Sensitivities!$E$8:$E$1023,Sensitivities!$D$8:$D$1023,Vega_GIRR!$D$20,Sensitivities!$C$8:$C$1023,Vega_GIRR!G1006)</f>
        <v>0</v>
      </c>
      <c r="E1006" s="19"/>
      <c r="F1006" s="19"/>
      <c r="G1006" s="19" t="str">
        <f>C1006 &amp; ".Vega|GIRR|" &amp; C824 &amp; "|" &amp; C985</f>
        <v>CF670766805.Vega|GIRR|JPY|5 year</v>
      </c>
    </row>
    <row r="1007" spans="3:7" hidden="1" outlineLevel="1" x14ac:dyDescent="0.25">
      <c r="C1007" s="21" t="s">
        <v>25</v>
      </c>
      <c r="D1007" s="19">
        <f>SUMIFS(Sensitivities!$E$8:$E$1023,Sensitivities!$D$8:$D$1023,Vega_GIRR!$D$20,Sensitivities!$C$8:$C$1023,Vega_GIRR!G1007)</f>
        <v>0</v>
      </c>
      <c r="E1007" s="19"/>
      <c r="F1007" s="19"/>
      <c r="G1007" s="19" t="str">
        <f>C1007 &amp; ".Vega|GIRR|" &amp; C824 &amp; "|" &amp; C985</f>
        <v>CF558972956.Vega|GIRR|JPY|5 year</v>
      </c>
    </row>
    <row r="1008" spans="3:7" hidden="1" outlineLevel="1" x14ac:dyDescent="0.25">
      <c r="C1008" s="21" t="s">
        <v>26</v>
      </c>
      <c r="D1008" s="19">
        <f>SUMIFS(Sensitivities!$E$8:$E$1023,Sensitivities!$D$8:$D$1023,Vega_GIRR!$D$20,Sensitivities!$C$8:$C$1023,Vega_GIRR!G1008)</f>
        <v>0</v>
      </c>
      <c r="E1008" s="19"/>
      <c r="F1008" s="19"/>
      <c r="G1008" s="19" t="str">
        <f>C1008 &amp; ".Vega|GIRR|" &amp; C824 &amp; "|" &amp; C985</f>
        <v>CF994071627.Vega|GIRR|JPY|5 year</v>
      </c>
    </row>
    <row r="1009" spans="3:7" hidden="1" outlineLevel="1" x14ac:dyDescent="0.25">
      <c r="C1009" s="21" t="s">
        <v>27</v>
      </c>
      <c r="D1009" s="19">
        <f>SUMIFS(Sensitivities!$E$8:$E$1023,Sensitivities!$D$8:$D$1023,Vega_GIRR!$D$20,Sensitivities!$C$8:$C$1023,Vega_GIRR!G1009)</f>
        <v>0</v>
      </c>
      <c r="E1009" s="19"/>
      <c r="F1009" s="19"/>
      <c r="G1009" s="19" t="str">
        <f>C1009 &amp; ".Vega|GIRR|" &amp; C824 &amp; "|" &amp; C985</f>
        <v>CF546911893.Vega|GIRR|JPY|5 year</v>
      </c>
    </row>
    <row r="1010" spans="3:7" hidden="1" outlineLevel="1" x14ac:dyDescent="0.25">
      <c r="C1010" s="21" t="s">
        <v>28</v>
      </c>
      <c r="D1010" s="19">
        <f>SUMIFS(Sensitivities!$E$8:$E$1023,Sensitivities!$D$8:$D$1023,Vega_GIRR!$D$20,Sensitivities!$C$8:$C$1023,Vega_GIRR!G1010)</f>
        <v>0</v>
      </c>
      <c r="E1010" s="19"/>
      <c r="F1010" s="19"/>
      <c r="G1010" s="19" t="str">
        <f>C1010 &amp; ".Vega|GIRR|" &amp; C824 &amp; "|" &amp; C985</f>
        <v>CF798421943.Vega|GIRR|JPY|5 year</v>
      </c>
    </row>
    <row r="1011" spans="3:7" hidden="1" outlineLevel="1" x14ac:dyDescent="0.25">
      <c r="C1011" s="21" t="s">
        <v>29</v>
      </c>
      <c r="D1011" s="19">
        <f>SUMIFS(Sensitivities!$E$8:$E$1023,Sensitivities!$D$8:$D$1023,Vega_GIRR!$D$20,Sensitivities!$C$8:$C$1023,Vega_GIRR!G1011)</f>
        <v>0</v>
      </c>
      <c r="E1011" s="19"/>
      <c r="F1011" s="19"/>
      <c r="G1011" s="19" t="str">
        <f>C1011 &amp; ".Vega|GIRR|" &amp; C824 &amp; "|" &amp; C985</f>
        <v>SWN651253389.Vega|GIRR|JPY|5 year</v>
      </c>
    </row>
    <row r="1012" spans="3:7" hidden="1" outlineLevel="1" x14ac:dyDescent="0.25">
      <c r="C1012" s="21" t="s">
        <v>31</v>
      </c>
      <c r="D1012" s="19">
        <f>SUMIFS(Sensitivities!$E$8:$E$1023,Sensitivities!$D$8:$D$1023,Vega_GIRR!$D$20,Sensitivities!$C$8:$C$1023,Vega_GIRR!G1012)</f>
        <v>0</v>
      </c>
      <c r="E1012" s="19"/>
      <c r="F1012" s="19"/>
      <c r="G1012" s="19" t="str">
        <f>C1012 &amp; ".Vega|GIRR|" &amp; C824 &amp; "|" &amp; C985</f>
        <v>FXF690057364.Vega|GIRR|JPY|5 year</v>
      </c>
    </row>
    <row r="1013" spans="3:7" hidden="1" outlineLevel="1" x14ac:dyDescent="0.25">
      <c r="C1013" s="21" t="s">
        <v>1142</v>
      </c>
      <c r="D1013" s="19">
        <f>SUMIFS(Sensitivities!$E$8:$E$1023,Sensitivities!$D$8:$D$1023,Vega_GIRR!$D$20,Sensitivities!$C$8:$C$1023,Vega_GIRR!G1013)</f>
        <v>0</v>
      </c>
      <c r="E1013" s="19"/>
      <c r="F1013" s="19"/>
      <c r="G1013" s="19" t="str">
        <f>C1013 &amp; ".Vega|GIRR|" &amp; C824 &amp; "|" &amp; C985</f>
        <v>FXF276314354.Vega|GIRR|JPY|5 year</v>
      </c>
    </row>
    <row r="1014" spans="3:7" hidden="1" outlineLevel="1" x14ac:dyDescent="0.25">
      <c r="C1014" s="21" t="s">
        <v>33</v>
      </c>
      <c r="D1014" s="19">
        <f>SUMIFS(Sensitivities!$E$8:$E$1023,Sensitivities!$D$8:$D$1023,Vega_GIRR!$D$20,Sensitivities!$C$8:$C$1023,Vega_GIRR!G1014)</f>
        <v>0</v>
      </c>
      <c r="E1014" s="19"/>
      <c r="F1014" s="19"/>
      <c r="G1014" s="19" t="str">
        <f>C1014 &amp; ".Vega|GIRR|" &amp; C824 &amp; "|" &amp; C985</f>
        <v>FXF811380623.Vega|GIRR|JPY|5 year</v>
      </c>
    </row>
    <row r="1015" spans="3:7" hidden="1" outlineLevel="1" x14ac:dyDescent="0.25">
      <c r="C1015" s="21" t="s">
        <v>34</v>
      </c>
      <c r="D1015" s="19">
        <f>SUMIFS(Sensitivities!$E$8:$E$1023,Sensitivities!$D$8:$D$1023,Vega_GIRR!$D$20,Sensitivities!$C$8:$C$1023,Vega_GIRR!G1015)</f>
        <v>0</v>
      </c>
      <c r="E1015" s="19"/>
      <c r="F1015" s="19"/>
      <c r="G1015" s="19" t="str">
        <f>C1015 &amp; ".Vega|GIRR|" &amp; C824 &amp; "|" &amp; C985</f>
        <v>FXF313102980.Vega|GIRR|JPY|5 year</v>
      </c>
    </row>
    <row r="1016" spans="3:7" hidden="1" outlineLevel="1" x14ac:dyDescent="0.25">
      <c r="C1016" s="21" t="s">
        <v>35</v>
      </c>
      <c r="D1016" s="19">
        <f>SUMIFS(Sensitivities!$E$8:$E$1023,Sensitivities!$D$8:$D$1023,Vega_GIRR!$D$20,Sensitivities!$C$8:$C$1023,Vega_GIRR!G1016)</f>
        <v>0</v>
      </c>
      <c r="E1016" s="19"/>
      <c r="F1016" s="19"/>
      <c r="G1016" s="19" t="str">
        <f>C1016 &amp; ".Vega|GIRR|" &amp; C824 &amp; "|" &amp; C985</f>
        <v>FXF168255439.Vega|GIRR|JPY|5 year</v>
      </c>
    </row>
    <row r="1017" spans="3:7" hidden="1" outlineLevel="1" x14ac:dyDescent="0.25">
      <c r="C1017" s="21" t="s">
        <v>36</v>
      </c>
      <c r="D1017" s="19">
        <f>SUMIFS(Sensitivities!$E$8:$E$1023,Sensitivities!$D$8:$D$1023,Vega_GIRR!$D$20,Sensitivities!$C$8:$C$1023,Vega_GIRR!G1017)</f>
        <v>0</v>
      </c>
      <c r="E1017" s="19"/>
      <c r="F1017" s="19"/>
      <c r="G1017" s="19" t="str">
        <f>C1017 &amp; ".Vega|GIRR|" &amp; C824 &amp; "|" &amp; C985</f>
        <v>FXF177155290.Vega|GIRR|JPY|5 year</v>
      </c>
    </row>
    <row r="1018" spans="3:7" hidden="1" outlineLevel="1" x14ac:dyDescent="0.25">
      <c r="C1018" s="21" t="s">
        <v>37</v>
      </c>
      <c r="D1018" s="19">
        <f>SUMIFS(Sensitivities!$E$8:$E$1023,Sensitivities!$D$8:$D$1023,Vega_GIRR!$D$20,Sensitivities!$C$8:$C$1023,Vega_GIRR!G1018)</f>
        <v>0</v>
      </c>
      <c r="E1018" s="19"/>
      <c r="F1018" s="19"/>
      <c r="G1018" s="19" t="str">
        <f>C1018 &amp; ".Vega|GIRR|" &amp; C824 &amp; "|" &amp; C985</f>
        <v>FXF598460264.Vega|GIRR|JPY|5 year</v>
      </c>
    </row>
    <row r="1019" spans="3:7" hidden="1" outlineLevel="1" x14ac:dyDescent="0.25">
      <c r="C1019" s="21" t="s">
        <v>38</v>
      </c>
      <c r="D1019" s="19">
        <f>SUMIFS(Sensitivities!$E$8:$E$1023,Sensitivities!$D$8:$D$1023,Vega_GIRR!$D$20,Sensitivities!$C$8:$C$1023,Vega_GIRR!G1019)</f>
        <v>0</v>
      </c>
      <c r="E1019" s="19"/>
      <c r="F1019" s="19"/>
      <c r="G1019" s="19" t="str">
        <f>C1019 &amp; ".Vega|GIRR|" &amp; C824 &amp; "|" &amp; C985</f>
        <v>FXO271821100.Vega|GIRR|JPY|5 year</v>
      </c>
    </row>
    <row r="1020" spans="3:7" hidden="1" outlineLevel="1" x14ac:dyDescent="0.25">
      <c r="C1020" s="21" t="s">
        <v>40</v>
      </c>
      <c r="D1020" s="19">
        <f>SUMIFS(Sensitivities!$E$8:$E$1023,Sensitivities!$D$8:$D$1023,Vega_GIRR!$D$20,Sensitivities!$C$8:$C$1023,Vega_GIRR!G1020)</f>
        <v>0</v>
      </c>
      <c r="E1020" s="19"/>
      <c r="F1020" s="19"/>
      <c r="G1020" s="19" t="str">
        <f>C1020 &amp; ".Vega|GIRR|" &amp; C824 &amp; "|" &amp; C985</f>
        <v>FXO136170122.Vega|GIRR|JPY|5 year</v>
      </c>
    </row>
    <row r="1021" spans="3:7" hidden="1" outlineLevel="1" x14ac:dyDescent="0.25">
      <c r="C1021" s="21" t="s">
        <v>1139</v>
      </c>
      <c r="D1021" s="19">
        <f>SUMIFS(Sensitivities!$E$8:$E$1023,Sensitivities!$D$8:$D$1023,Vega_GIRR!$D$20,Sensitivities!$C$8:$C$1023,Vega_GIRR!G1021)</f>
        <v>0</v>
      </c>
      <c r="E1021" s="19"/>
      <c r="F1021" s="19"/>
      <c r="G1021" s="19" t="str">
        <f>C1021 &amp; ".Vega|GIRR|" &amp; C824 &amp; "|" &amp; C985</f>
        <v>FXO623149061.Vega|GIRR|JPY|5 year</v>
      </c>
    </row>
    <row r="1022" spans="3:7" hidden="1" outlineLevel="1" x14ac:dyDescent="0.25">
      <c r="C1022" s="21" t="s">
        <v>41</v>
      </c>
      <c r="D1022" s="19">
        <f>SUMIFS(Sensitivities!$E$8:$E$1023,Sensitivities!$D$8:$D$1023,Vega_GIRR!$D$20,Sensitivities!$C$8:$C$1023,Vega_GIRR!G1022)</f>
        <v>0</v>
      </c>
      <c r="E1022" s="19"/>
      <c r="F1022" s="19"/>
      <c r="G1022" s="19" t="str">
        <f>C1022 &amp; ".Vega|GIRR|" &amp; C824 &amp; "|" &amp; C985</f>
        <v>FXO676548755.Vega|GIRR|JPY|5 year</v>
      </c>
    </row>
    <row r="1023" spans="3:7" hidden="1" outlineLevel="1" x14ac:dyDescent="0.25">
      <c r="C1023" s="21" t="s">
        <v>42</v>
      </c>
      <c r="D1023" s="19">
        <f>SUMIFS(Sensitivities!$E$8:$E$1023,Sensitivities!$D$8:$D$1023,Vega_GIRR!$D$20,Sensitivities!$C$8:$C$1023,Vega_GIRR!G1023)</f>
        <v>0</v>
      </c>
      <c r="E1023" s="19"/>
      <c r="F1023" s="19"/>
      <c r="G1023" s="19" t="str">
        <f>C1023 &amp; ".Vega|GIRR|" &amp; C824 &amp; "|" &amp; C985</f>
        <v>FXO403688438.Vega|GIRR|JPY|5 year</v>
      </c>
    </row>
    <row r="1024" spans="3:7" hidden="1" outlineLevel="1" x14ac:dyDescent="0.25">
      <c r="C1024" s="21" t="s">
        <v>43</v>
      </c>
      <c r="D1024" s="19">
        <f>SUMIFS(Sensitivities!$E$8:$E$1023,Sensitivities!$D$8:$D$1023,Vega_GIRR!$D$20,Sensitivities!$C$8:$C$1023,Vega_GIRR!G1024)</f>
        <v>0</v>
      </c>
      <c r="E1024" s="19"/>
      <c r="F1024" s="19"/>
      <c r="G1024" s="19" t="str">
        <f>C1024 &amp; ".Vega|GIRR|" &amp; C824 &amp; "|" &amp; C985</f>
        <v>FXO302436425.Vega|GIRR|JPY|5 year</v>
      </c>
    </row>
    <row r="1025" spans="3:7" hidden="1" outlineLevel="1" x14ac:dyDescent="0.25">
      <c r="C1025" s="21" t="s">
        <v>44</v>
      </c>
      <c r="D1025" s="19">
        <f>SUMIFS(Sensitivities!$E$8:$E$1023,Sensitivities!$D$8:$D$1023,Vega_GIRR!$D$20,Sensitivities!$C$8:$C$1023,Vega_GIRR!G1025)</f>
        <v>0</v>
      </c>
      <c r="E1025" s="19"/>
      <c r="F1025" s="19"/>
      <c r="G1025" s="19" t="str">
        <f>C1025 &amp; ".Vega|GIRR|" &amp; C824 &amp; "|" &amp; C985</f>
        <v>FXO920656386.Vega|GIRR|JPY|5 year</v>
      </c>
    </row>
    <row r="1026" spans="3:7" hidden="1" outlineLevel="1" x14ac:dyDescent="0.25">
      <c r="C1026" s="21" t="s">
        <v>45</v>
      </c>
      <c r="D1026" s="19">
        <f>SUMIFS(Sensitivities!$E$8:$E$1023,Sensitivities!$D$8:$D$1023,Vega_GIRR!$D$20,Sensitivities!$C$8:$C$1023,Vega_GIRR!G1026)</f>
        <v>0</v>
      </c>
      <c r="E1026" s="19"/>
      <c r="F1026" s="19"/>
      <c r="G1026" s="19" t="str">
        <f>C1026 &amp; ".Vega|GIRR|" &amp; C824 &amp; "|" &amp; C985</f>
        <v>FXO931276392.Vega|GIRR|JPY|5 year</v>
      </c>
    </row>
    <row r="1027" spans="3:7" hidden="1" outlineLevel="1" x14ac:dyDescent="0.25">
      <c r="C1027" s="21" t="s">
        <v>46</v>
      </c>
      <c r="D1027" s="19">
        <f>SUMIFS(Sensitivities!$E$8:$E$1023,Sensitivities!$D$8:$D$1023,Vega_GIRR!$D$20,Sensitivities!$C$8:$C$1023,Vega_GIRR!G1027)</f>
        <v>0</v>
      </c>
      <c r="E1027" s="19"/>
      <c r="F1027" s="19"/>
      <c r="G1027" s="19" t="str">
        <f>C1027 &amp; ".Vega|GIRR|" &amp; C824 &amp; "|" &amp; C985</f>
        <v>PRDC295207601.Vega|GIRR|JPY|5 year</v>
      </c>
    </row>
    <row r="1028" spans="3:7" hidden="1" outlineLevel="1" x14ac:dyDescent="0.25">
      <c r="C1028" s="21" t="s">
        <v>48</v>
      </c>
      <c r="D1028" s="19">
        <f>SUMIFS(Sensitivities!$E$8:$E$1023,Sensitivities!$D$8:$D$1023,Vega_GIRR!$D$20,Sensitivities!$C$8:$C$1023,Vega_GIRR!G1028)</f>
        <v>0</v>
      </c>
      <c r="E1028" s="19"/>
      <c r="F1028" s="19"/>
      <c r="G1028" s="19" t="str">
        <f>C1028 &amp; ".Vega|GIRR|" &amp; C824 &amp; "|" &amp; C985</f>
        <v>PRDC172891670.Vega|GIRR|JPY|5 year</v>
      </c>
    </row>
    <row r="1029" spans="3:7" hidden="1" outlineLevel="1" x14ac:dyDescent="0.25">
      <c r="C1029" s="21" t="s">
        <v>49</v>
      </c>
      <c r="D1029" s="19">
        <f>SUMIFS(Sensitivities!$E$8:$E$1023,Sensitivities!$D$8:$D$1023,Vega_GIRR!$D$20,Sensitivities!$C$8:$C$1023,Vega_GIRR!G1029)</f>
        <v>0</v>
      </c>
      <c r="E1029" s="19"/>
      <c r="F1029" s="19"/>
      <c r="G1029" s="19" t="str">
        <f>C1029 &amp; ".Vega|GIRR|" &amp; C824 &amp; "|" &amp; C985</f>
        <v>PRDC666969162.Vega|GIRR|JPY|5 year</v>
      </c>
    </row>
    <row r="1030" spans="3:7" hidden="1" outlineLevel="1" x14ac:dyDescent="0.25">
      <c r="C1030" s="21" t="s">
        <v>50</v>
      </c>
      <c r="D1030" s="19">
        <f>SUMIFS(Sensitivities!$E$8:$E$1023,Sensitivities!$D$8:$D$1023,Vega_GIRR!$D$20,Sensitivities!$C$8:$C$1023,Vega_GIRR!G1030)</f>
        <v>0</v>
      </c>
      <c r="E1030" s="19"/>
      <c r="F1030" s="19"/>
      <c r="G1030" s="19" t="str">
        <f>C1030 &amp; ".Vega|GIRR|" &amp; C824 &amp; "|" &amp; C985</f>
        <v>PRDC591610726.Vega|GIRR|JPY|5 year</v>
      </c>
    </row>
    <row r="1031" spans="3:7" hidden="1" outlineLevel="1" x14ac:dyDescent="0.25">
      <c r="C1031" s="21" t="s">
        <v>51</v>
      </c>
      <c r="D1031" s="19">
        <f>SUMIFS(Sensitivities!$E$8:$E$1023,Sensitivities!$D$8:$D$1023,Vega_GIRR!$D$20,Sensitivities!$C$8:$C$1023,Vega_GIRR!G1031)</f>
        <v>0</v>
      </c>
      <c r="E1031" s="19"/>
      <c r="F1031" s="19"/>
      <c r="G1031" s="19" t="str">
        <f>C1031 &amp; ".Vega|GIRR|" &amp; C824 &amp; "|" &amp; C985</f>
        <v>PRDC213021841.Vega|GIRR|JPY|5 year</v>
      </c>
    </row>
    <row r="1032" spans="3:7" hidden="1" outlineLevel="1" x14ac:dyDescent="0.25">
      <c r="C1032" s="21" t="s">
        <v>52</v>
      </c>
      <c r="D1032" s="19">
        <f>SUMIFS(Sensitivities!$E$8:$E$1023,Sensitivities!$D$8:$D$1023,Vega_GIRR!$D$20,Sensitivities!$C$8:$C$1023,Vega_GIRR!G1032)</f>
        <v>0</v>
      </c>
      <c r="E1032" s="19"/>
      <c r="F1032" s="19"/>
      <c r="G1032" s="19" t="str">
        <f>C1032 &amp; ".Vega|GIRR|" &amp; C824 &amp; "|" &amp; C985</f>
        <v>RA211261264.Vega|GIRR|JPY|5 year</v>
      </c>
    </row>
    <row r="1033" spans="3:7" hidden="1" outlineLevel="1" x14ac:dyDescent="0.25">
      <c r="C1033" s="21" t="s">
        <v>54</v>
      </c>
      <c r="D1033" s="19">
        <f>SUMIFS(Sensitivities!$E$8:$E$1023,Sensitivities!$D$8:$D$1023,Vega_GIRR!$D$20,Sensitivities!$C$8:$C$1023,Vega_GIRR!G1033)</f>
        <v>0</v>
      </c>
      <c r="E1033" s="19"/>
      <c r="F1033" s="19"/>
      <c r="G1033" s="19" t="str">
        <f>C1033 &amp; ".Vega|GIRR|" &amp; C824 &amp; "|" &amp; C985</f>
        <v>RA511169792.Vega|GIRR|JPY|5 year</v>
      </c>
    </row>
    <row r="1034" spans="3:7" hidden="1" outlineLevel="1" x14ac:dyDescent="0.25">
      <c r="C1034" s="21" t="s">
        <v>1143</v>
      </c>
      <c r="D1034" s="19">
        <f>SUMIFS(Sensitivities!$E$8:$E$1023,Sensitivities!$D$8:$D$1023,Vega_GIRR!$D$20,Sensitivities!$C$8:$C$1023,Vega_GIRR!G1034)</f>
        <v>0</v>
      </c>
      <c r="E1034" s="19"/>
      <c r="F1034" s="19"/>
      <c r="G1034" s="19" t="str">
        <f>C1034 &amp; ".Vega|GIRR|" &amp; C824 &amp; "|" &amp; C985</f>
        <v>RA844378540.Vega|GIRR|JPY|5 year</v>
      </c>
    </row>
    <row r="1035" spans="3:7" hidden="1" outlineLevel="1" x14ac:dyDescent="0.25">
      <c r="C1035" s="21" t="s">
        <v>55</v>
      </c>
      <c r="D1035" s="19">
        <f>SUMIFS(Sensitivities!$E$8:$E$1023,Sensitivities!$D$8:$D$1023,Vega_GIRR!$D$20,Sensitivities!$C$8:$C$1023,Vega_GIRR!G1035)</f>
        <v>0</v>
      </c>
      <c r="E1035" s="19"/>
      <c r="F1035" s="19"/>
      <c r="G1035" s="19" t="str">
        <f>C1035 &amp; ".Vega|GIRR|" &amp; C824 &amp; "|" &amp; C985</f>
        <v>RA488554347.Vega|GIRR|JPY|5 year</v>
      </c>
    </row>
    <row r="1036" spans="3:7" hidden="1" outlineLevel="1" x14ac:dyDescent="0.25">
      <c r="C1036" s="21" t="s">
        <v>56</v>
      </c>
      <c r="D1036" s="19">
        <f>SUMIFS(Sensitivities!$E$8:$E$1023,Sensitivities!$D$8:$D$1023,Vega_GIRR!$D$20,Sensitivities!$C$8:$C$1023,Vega_GIRR!G1036)</f>
        <v>0</v>
      </c>
      <c r="E1036" s="19"/>
      <c r="F1036" s="19"/>
      <c r="G1036" s="19" t="str">
        <f>C1036 &amp; ".Vega|GIRR|" &amp; C824 &amp; "|" &amp; C985</f>
        <v>RA899728209.Vega|GIRR|JPY|5 year</v>
      </c>
    </row>
    <row r="1037" spans="3:7" hidden="1" outlineLevel="1" x14ac:dyDescent="0.25"/>
    <row r="1038" spans="3:7" collapsed="1" x14ac:dyDescent="0.25">
      <c r="C1038" s="106" t="s">
        <v>65</v>
      </c>
      <c r="D1038" s="102">
        <f>SUM(D1040:D1089)</f>
        <v>0</v>
      </c>
      <c r="E1038" s="103">
        <f>$D$15</f>
        <v>1</v>
      </c>
      <c r="F1038" s="105">
        <f>D1038*E1038</f>
        <v>0</v>
      </c>
    </row>
    <row r="1039" spans="3:7" hidden="1" outlineLevel="1" x14ac:dyDescent="0.25">
      <c r="C1039" s="40" t="s">
        <v>1138</v>
      </c>
      <c r="D1039" s="101" t="s">
        <v>116</v>
      </c>
      <c r="E1039" s="101" t="s">
        <v>66</v>
      </c>
      <c r="F1039" s="101" t="s">
        <v>68</v>
      </c>
      <c r="G1039" s="39" t="s">
        <v>57</v>
      </c>
    </row>
    <row r="1040" spans="3:7" hidden="1" outlineLevel="1" x14ac:dyDescent="0.25">
      <c r="C1040" s="42" t="s">
        <v>3</v>
      </c>
      <c r="D1040" s="38">
        <f>SUMIFS(Sensitivities!$E$8:$E$1023,Sensitivities!$D$8:$D$1023,Vega_GIRR!$D$20,Sensitivities!$C$8:$C$1023,Vega_GIRR!G1040)</f>
        <v>0</v>
      </c>
      <c r="E1040" s="38"/>
      <c r="F1040" s="38"/>
      <c r="G1040" s="38" t="str">
        <f>C1040 &amp; ".Vega|GIRR|" &amp; C824 &amp; "|" &amp; C1038</f>
        <v>FRA791220419.Vega|GIRR|JPY|10 year</v>
      </c>
    </row>
    <row r="1041" spans="3:7" hidden="1" outlineLevel="1" x14ac:dyDescent="0.25">
      <c r="C1041" s="21" t="s">
        <v>5</v>
      </c>
      <c r="D1041" s="19">
        <f>SUMIFS(Sensitivities!$E$8:$E$1023,Sensitivities!$D$8:$D$1023,Vega_GIRR!$D$20,Sensitivities!$C$8:$C$1023,Vega_GIRR!G1041)</f>
        <v>0</v>
      </c>
      <c r="E1041" s="19"/>
      <c r="F1041" s="19"/>
      <c r="G1041" s="19" t="str">
        <f>C1041 &amp; ".Vega|GIRR|" &amp; C824 &amp; "|" &amp; C1038</f>
        <v>FRA983936126.Vega|GIRR|JPY|10 year</v>
      </c>
    </row>
    <row r="1042" spans="3:7" hidden="1" outlineLevel="1" x14ac:dyDescent="0.25">
      <c r="C1042" s="21" t="s">
        <v>6</v>
      </c>
      <c r="D1042" s="19">
        <f>SUMIFS(Sensitivities!$E$8:$E$1023,Sensitivities!$D$8:$D$1023,Vega_GIRR!$D$20,Sensitivities!$C$8:$C$1023,Vega_GIRR!G1042)</f>
        <v>0</v>
      </c>
      <c r="E1042" s="19"/>
      <c r="F1042" s="19"/>
      <c r="G1042" s="19" t="str">
        <f>C1042 &amp; ".Vega|GIRR|" &amp; C824 &amp; "|" &amp; C1038</f>
        <v>FRA592133890.Vega|GIRR|JPY|10 year</v>
      </c>
    </row>
    <row r="1043" spans="3:7" hidden="1" outlineLevel="1" x14ac:dyDescent="0.25">
      <c r="C1043" s="21" t="s">
        <v>7</v>
      </c>
      <c r="D1043" s="19">
        <f>SUMIFS(Sensitivities!$E$8:$E$1023,Sensitivities!$D$8:$D$1023,Vega_GIRR!$D$20,Sensitivities!$C$8:$C$1023,Vega_GIRR!G1043)</f>
        <v>0</v>
      </c>
      <c r="E1043" s="19"/>
      <c r="F1043" s="19"/>
      <c r="G1043" s="19" t="str">
        <f>C1043 &amp; ".Vega|GIRR|" &amp; C824 &amp; "|" &amp; C1038</f>
        <v>FRA554616290.Vega|GIRR|JPY|10 year</v>
      </c>
    </row>
    <row r="1044" spans="3:7" hidden="1" outlineLevel="1" x14ac:dyDescent="0.25">
      <c r="C1044" s="21" t="s">
        <v>8</v>
      </c>
      <c r="D1044" s="19">
        <f>SUMIFS(Sensitivities!$E$8:$E$1023,Sensitivities!$D$8:$D$1023,Vega_GIRR!$D$20,Sensitivities!$C$8:$C$1023,Vega_GIRR!G1044)</f>
        <v>0</v>
      </c>
      <c r="E1044" s="19"/>
      <c r="F1044" s="19"/>
      <c r="G1044" s="19" t="str">
        <f>C1044 &amp; ".Vega|GIRR|" &amp; C824 &amp; "|" &amp; C1038</f>
        <v>FRA822851518.Vega|GIRR|JPY|10 year</v>
      </c>
    </row>
    <row r="1045" spans="3:7" hidden="1" outlineLevel="1" x14ac:dyDescent="0.25">
      <c r="C1045" s="21" t="s">
        <v>1140</v>
      </c>
      <c r="D1045" s="19">
        <f>SUMIFS(Sensitivities!$E$8:$E$1023,Sensitivities!$D$8:$D$1023,Vega_GIRR!$D$20,Sensitivities!$C$8:$C$1023,Vega_GIRR!G1045)</f>
        <v>0</v>
      </c>
      <c r="E1045" s="19"/>
      <c r="F1045" s="19"/>
      <c r="G1045" s="19" t="str">
        <f>C1045 &amp; ".Vega|GIRR|" &amp; C824 &amp; "|" &amp; C1038</f>
        <v>FRA101797833.Vega|GIRR|JPY|10 year</v>
      </c>
    </row>
    <row r="1046" spans="3:7" hidden="1" outlineLevel="1" x14ac:dyDescent="0.25">
      <c r="C1046" s="21" t="s">
        <v>9</v>
      </c>
      <c r="D1046" s="19">
        <f>SUMIFS(Sensitivities!$E$8:$E$1023,Sensitivities!$D$8:$D$1023,Vega_GIRR!$D$20,Sensitivities!$C$8:$C$1023,Vega_GIRR!G1046)</f>
        <v>0</v>
      </c>
      <c r="E1046" s="19"/>
      <c r="F1046" s="19"/>
      <c r="G1046" s="19" t="str">
        <f>C1046 &amp; ".Vega|GIRR|" &amp; C824 &amp; "|" &amp; C1038</f>
        <v>IRS190841856.Vega|GIRR|JPY|10 year</v>
      </c>
    </row>
    <row r="1047" spans="3:7" hidden="1" outlineLevel="1" x14ac:dyDescent="0.25">
      <c r="C1047" s="21" t="s">
        <v>11</v>
      </c>
      <c r="D1047" s="19">
        <f>SUMIFS(Sensitivities!$E$8:$E$1023,Sensitivities!$D$8:$D$1023,Vega_GIRR!$D$20,Sensitivities!$C$8:$C$1023,Vega_GIRR!G1047)</f>
        <v>0</v>
      </c>
      <c r="E1047" s="19"/>
      <c r="F1047" s="19"/>
      <c r="G1047" s="19" t="str">
        <f>C1047 &amp; ".Vega|GIRR|" &amp; C824 &amp; "|" &amp; C1038</f>
        <v>IRS399330126.Vega|GIRR|JPY|10 year</v>
      </c>
    </row>
    <row r="1048" spans="3:7" hidden="1" outlineLevel="1" x14ac:dyDescent="0.25">
      <c r="C1048" s="21" t="s">
        <v>12</v>
      </c>
      <c r="D1048" s="19">
        <f>SUMIFS(Sensitivities!$E$8:$E$1023,Sensitivities!$D$8:$D$1023,Vega_GIRR!$D$20,Sensitivities!$C$8:$C$1023,Vega_GIRR!G1048)</f>
        <v>0</v>
      </c>
      <c r="E1048" s="19"/>
      <c r="F1048" s="19"/>
      <c r="G1048" s="19" t="str">
        <f>C1048 &amp; ".Vega|GIRR|" &amp; C824 &amp; "|" &amp; C1038</f>
        <v>IRS233250637.Vega|GIRR|JPY|10 year</v>
      </c>
    </row>
    <row r="1049" spans="3:7" hidden="1" outlineLevel="1" x14ac:dyDescent="0.25">
      <c r="C1049" s="21" t="s">
        <v>13</v>
      </c>
      <c r="D1049" s="19">
        <f>SUMIFS(Sensitivities!$E$8:$E$1023,Sensitivities!$D$8:$D$1023,Vega_GIRR!$D$20,Sensitivities!$C$8:$C$1023,Vega_GIRR!G1049)</f>
        <v>0</v>
      </c>
      <c r="E1049" s="19"/>
      <c r="F1049" s="19"/>
      <c r="G1049" s="19" t="str">
        <f>C1049 &amp; ".Vega|GIRR|" &amp; C824 &amp; "|" &amp; C1038</f>
        <v>CS768096133.Vega|GIRR|JPY|10 year</v>
      </c>
    </row>
    <row r="1050" spans="3:7" hidden="1" outlineLevel="1" x14ac:dyDescent="0.25">
      <c r="C1050" s="21" t="s">
        <v>15</v>
      </c>
      <c r="D1050" s="19">
        <f>SUMIFS(Sensitivities!$E$8:$E$1023,Sensitivities!$D$8:$D$1023,Vega_GIRR!$D$20,Sensitivities!$C$8:$C$1023,Vega_GIRR!G1050)</f>
        <v>0</v>
      </c>
      <c r="E1050" s="19"/>
      <c r="F1050" s="19"/>
      <c r="G1050" s="19" t="str">
        <f>C1050 &amp; ".Vega|GIRR|" &amp; C824 &amp; "|" &amp; C1038</f>
        <v>CS561670611.Vega|GIRR|JPY|10 year</v>
      </c>
    </row>
    <row r="1051" spans="3:7" hidden="1" outlineLevel="1" x14ac:dyDescent="0.25">
      <c r="C1051" s="21" t="s">
        <v>16</v>
      </c>
      <c r="D1051" s="19">
        <f>SUMIFS(Sensitivities!$E$8:$E$1023,Sensitivities!$D$8:$D$1023,Vega_GIRR!$D$20,Sensitivities!$C$8:$C$1023,Vega_GIRR!G1051)</f>
        <v>0</v>
      </c>
      <c r="E1051" s="19"/>
      <c r="F1051" s="19"/>
      <c r="G1051" s="19" t="str">
        <f>C1051 &amp; ".Vega|GIRR|" &amp; C824 &amp; "|" &amp; C1038</f>
        <v>CS931854092.Vega|GIRR|JPY|10 year</v>
      </c>
    </row>
    <row r="1052" spans="3:7" hidden="1" outlineLevel="1" x14ac:dyDescent="0.25">
      <c r="C1052" s="21" t="s">
        <v>17</v>
      </c>
      <c r="D1052" s="19">
        <f>SUMIFS(Sensitivities!$E$8:$E$1023,Sensitivities!$D$8:$D$1023,Vega_GIRR!$D$20,Sensitivities!$C$8:$C$1023,Vega_GIRR!G1052)</f>
        <v>0</v>
      </c>
      <c r="E1052" s="19"/>
      <c r="F1052" s="19"/>
      <c r="G1052" s="19" t="str">
        <f>C1052 &amp; ".Vega|GIRR|" &amp; C824 &amp; "|" &amp; C1038</f>
        <v>IRS307262619.Vega|GIRR|JPY|10 year</v>
      </c>
    </row>
    <row r="1053" spans="3:7" hidden="1" outlineLevel="1" x14ac:dyDescent="0.25">
      <c r="C1053" s="21" t="s">
        <v>18</v>
      </c>
      <c r="D1053" s="19">
        <f>SUMIFS(Sensitivities!$E$8:$E$1023,Sensitivities!$D$8:$D$1023,Vega_GIRR!$D$20,Sensitivities!$C$8:$C$1023,Vega_GIRR!G1053)</f>
        <v>0</v>
      </c>
      <c r="E1053" s="19"/>
      <c r="F1053" s="19"/>
      <c r="G1053" s="19" t="str">
        <f>C1053 &amp; ".Vega|GIRR|" &amp; C824 &amp; "|" &amp; C1038</f>
        <v>IRS686490893.Vega|GIRR|JPY|10 year</v>
      </c>
    </row>
    <row r="1054" spans="3:7" hidden="1" outlineLevel="1" x14ac:dyDescent="0.25">
      <c r="C1054" s="21" t="s">
        <v>19</v>
      </c>
      <c r="D1054" s="19">
        <f>SUMIFS(Sensitivities!$E$8:$E$1023,Sensitivities!$D$8:$D$1023,Vega_GIRR!$D$20,Sensitivities!$C$8:$C$1023,Vega_GIRR!G1054)</f>
        <v>0</v>
      </c>
      <c r="E1054" s="19"/>
      <c r="F1054" s="19"/>
      <c r="G1054" s="19" t="str">
        <f>C1054 &amp; ".Vega|GIRR|" &amp; C824 &amp; "|" &amp; C1038</f>
        <v>IRS682313805.Vega|GIRR|JPY|10 year</v>
      </c>
    </row>
    <row r="1055" spans="3:7" hidden="1" outlineLevel="1" x14ac:dyDescent="0.25">
      <c r="C1055" s="21" t="s">
        <v>20</v>
      </c>
      <c r="D1055" s="19">
        <f>SUMIFS(Sensitivities!$E$8:$E$1023,Sensitivities!$D$8:$D$1023,Vega_GIRR!$D$20,Sensitivities!$C$8:$C$1023,Vega_GIRR!G1055)</f>
        <v>0</v>
      </c>
      <c r="E1055" s="19"/>
      <c r="F1055" s="19"/>
      <c r="G1055" s="19" t="str">
        <f>C1055 &amp; ".Vega|GIRR|" &amp; C824 &amp; "|" &amp; C1038</f>
        <v>IRS545554400.Vega|GIRR|JPY|10 year</v>
      </c>
    </row>
    <row r="1056" spans="3:7" hidden="1" outlineLevel="1" x14ac:dyDescent="0.25">
      <c r="C1056" s="21" t="s">
        <v>21</v>
      </c>
      <c r="D1056" s="19">
        <f>SUMIFS(Sensitivities!$E$8:$E$1023,Sensitivities!$D$8:$D$1023,Vega_GIRR!$D$20,Sensitivities!$C$8:$C$1023,Vega_GIRR!G1056)</f>
        <v>0</v>
      </c>
      <c r="E1056" s="19"/>
      <c r="F1056" s="19"/>
      <c r="G1056" s="19" t="str">
        <f>C1056 &amp; ".Vega|GIRR|" &amp; C824 &amp; "|" &amp; C1038</f>
        <v>CS821810096.Vega|GIRR|JPY|10 year</v>
      </c>
    </row>
    <row r="1057" spans="3:7" hidden="1" outlineLevel="1" x14ac:dyDescent="0.25">
      <c r="C1057" s="21" t="s">
        <v>22</v>
      </c>
      <c r="D1057" s="19">
        <f>SUMIFS(Sensitivities!$E$8:$E$1023,Sensitivities!$D$8:$D$1023,Vega_GIRR!$D$20,Sensitivities!$C$8:$C$1023,Vega_GIRR!G1057)</f>
        <v>0</v>
      </c>
      <c r="E1057" s="19"/>
      <c r="F1057" s="19"/>
      <c r="G1057" s="19" t="str">
        <f>C1057 &amp; ".Vega|GIRR|" &amp; C824 &amp; "|" &amp; C1038</f>
        <v>CF832287444.Vega|GIRR|JPY|10 year</v>
      </c>
    </row>
    <row r="1058" spans="3:7" hidden="1" outlineLevel="1" x14ac:dyDescent="0.25">
      <c r="C1058" s="21" t="s">
        <v>1141</v>
      </c>
      <c r="D1058" s="19">
        <f>SUMIFS(Sensitivities!$E$8:$E$1023,Sensitivities!$D$8:$D$1023,Vega_GIRR!$D$20,Sensitivities!$C$8:$C$1023,Vega_GIRR!G1058)</f>
        <v>0</v>
      </c>
      <c r="E1058" s="19"/>
      <c r="F1058" s="19"/>
      <c r="G1058" s="19" t="str">
        <f>C1058 &amp; ".Vega|GIRR|" &amp; C824 &amp; "|" &amp; C1038</f>
        <v>CF505971413.Vega|GIRR|JPY|10 year</v>
      </c>
    </row>
    <row r="1059" spans="3:7" hidden="1" outlineLevel="1" x14ac:dyDescent="0.25">
      <c r="C1059" s="21" t="s">
        <v>24</v>
      </c>
      <c r="D1059" s="19">
        <f>SUMIFS(Sensitivities!$E$8:$E$1023,Sensitivities!$D$8:$D$1023,Vega_GIRR!$D$20,Sensitivities!$C$8:$C$1023,Vega_GIRR!G1059)</f>
        <v>0</v>
      </c>
      <c r="E1059" s="19"/>
      <c r="F1059" s="19"/>
      <c r="G1059" s="19" t="str">
        <f>C1059 &amp; ".Vega|GIRR|" &amp; C824 &amp; "|" &amp; C1038</f>
        <v>CF670766805.Vega|GIRR|JPY|10 year</v>
      </c>
    </row>
    <row r="1060" spans="3:7" hidden="1" outlineLevel="1" x14ac:dyDescent="0.25">
      <c r="C1060" s="21" t="s">
        <v>25</v>
      </c>
      <c r="D1060" s="19">
        <f>SUMIFS(Sensitivities!$E$8:$E$1023,Sensitivities!$D$8:$D$1023,Vega_GIRR!$D$20,Sensitivities!$C$8:$C$1023,Vega_GIRR!G1060)</f>
        <v>0</v>
      </c>
      <c r="E1060" s="19"/>
      <c r="F1060" s="19"/>
      <c r="G1060" s="19" t="str">
        <f>C1060 &amp; ".Vega|GIRR|" &amp; C824 &amp; "|" &amp; C1038</f>
        <v>CF558972956.Vega|GIRR|JPY|10 year</v>
      </c>
    </row>
    <row r="1061" spans="3:7" hidden="1" outlineLevel="1" x14ac:dyDescent="0.25">
      <c r="C1061" s="21" t="s">
        <v>26</v>
      </c>
      <c r="D1061" s="19">
        <f>SUMIFS(Sensitivities!$E$8:$E$1023,Sensitivities!$D$8:$D$1023,Vega_GIRR!$D$20,Sensitivities!$C$8:$C$1023,Vega_GIRR!G1061)</f>
        <v>0</v>
      </c>
      <c r="E1061" s="19"/>
      <c r="F1061" s="19"/>
      <c r="G1061" s="19" t="str">
        <f>C1061 &amp; ".Vega|GIRR|" &amp; C824 &amp; "|" &amp; C1038</f>
        <v>CF994071627.Vega|GIRR|JPY|10 year</v>
      </c>
    </row>
    <row r="1062" spans="3:7" hidden="1" outlineLevel="1" x14ac:dyDescent="0.25">
      <c r="C1062" s="21" t="s">
        <v>27</v>
      </c>
      <c r="D1062" s="19">
        <f>SUMIFS(Sensitivities!$E$8:$E$1023,Sensitivities!$D$8:$D$1023,Vega_GIRR!$D$20,Sensitivities!$C$8:$C$1023,Vega_GIRR!G1062)</f>
        <v>0</v>
      </c>
      <c r="E1062" s="19"/>
      <c r="F1062" s="19"/>
      <c r="G1062" s="19" t="str">
        <f>C1062 &amp; ".Vega|GIRR|" &amp; C824 &amp; "|" &amp; C1038</f>
        <v>CF546911893.Vega|GIRR|JPY|10 year</v>
      </c>
    </row>
    <row r="1063" spans="3:7" hidden="1" outlineLevel="1" x14ac:dyDescent="0.25">
      <c r="C1063" s="21" t="s">
        <v>28</v>
      </c>
      <c r="D1063" s="19">
        <f>SUMIFS(Sensitivities!$E$8:$E$1023,Sensitivities!$D$8:$D$1023,Vega_GIRR!$D$20,Sensitivities!$C$8:$C$1023,Vega_GIRR!G1063)</f>
        <v>0</v>
      </c>
      <c r="E1063" s="19"/>
      <c r="F1063" s="19"/>
      <c r="G1063" s="19" t="str">
        <f>C1063 &amp; ".Vega|GIRR|" &amp; C824 &amp; "|" &amp; C1038</f>
        <v>CF798421943.Vega|GIRR|JPY|10 year</v>
      </c>
    </row>
    <row r="1064" spans="3:7" hidden="1" outlineLevel="1" x14ac:dyDescent="0.25">
      <c r="C1064" s="21" t="s">
        <v>29</v>
      </c>
      <c r="D1064" s="19">
        <f>SUMIFS(Sensitivities!$E$8:$E$1023,Sensitivities!$D$8:$D$1023,Vega_GIRR!$D$20,Sensitivities!$C$8:$C$1023,Vega_GIRR!G1064)</f>
        <v>0</v>
      </c>
      <c r="E1064" s="19"/>
      <c r="F1064" s="19"/>
      <c r="G1064" s="19" t="str">
        <f>C1064 &amp; ".Vega|GIRR|" &amp; C824 &amp; "|" &amp; C1038</f>
        <v>SWN651253389.Vega|GIRR|JPY|10 year</v>
      </c>
    </row>
    <row r="1065" spans="3:7" hidden="1" outlineLevel="1" x14ac:dyDescent="0.25">
      <c r="C1065" s="21" t="s">
        <v>31</v>
      </c>
      <c r="D1065" s="19">
        <f>SUMIFS(Sensitivities!$E$8:$E$1023,Sensitivities!$D$8:$D$1023,Vega_GIRR!$D$20,Sensitivities!$C$8:$C$1023,Vega_GIRR!G1065)</f>
        <v>0</v>
      </c>
      <c r="E1065" s="19"/>
      <c r="F1065" s="19"/>
      <c r="G1065" s="19" t="str">
        <f>C1065 &amp; ".Vega|GIRR|" &amp; C824 &amp; "|" &amp; C1038</f>
        <v>FXF690057364.Vega|GIRR|JPY|10 year</v>
      </c>
    </row>
    <row r="1066" spans="3:7" hidden="1" outlineLevel="1" x14ac:dyDescent="0.25">
      <c r="C1066" s="21" t="s">
        <v>1142</v>
      </c>
      <c r="D1066" s="19">
        <f>SUMIFS(Sensitivities!$E$8:$E$1023,Sensitivities!$D$8:$D$1023,Vega_GIRR!$D$20,Sensitivities!$C$8:$C$1023,Vega_GIRR!G1066)</f>
        <v>0</v>
      </c>
      <c r="E1066" s="19"/>
      <c r="F1066" s="19"/>
      <c r="G1066" s="19" t="str">
        <f>C1066 &amp; ".Vega|GIRR|" &amp; C824 &amp; "|" &amp; C1038</f>
        <v>FXF276314354.Vega|GIRR|JPY|10 year</v>
      </c>
    </row>
    <row r="1067" spans="3:7" hidden="1" outlineLevel="1" x14ac:dyDescent="0.25">
      <c r="C1067" s="21" t="s">
        <v>33</v>
      </c>
      <c r="D1067" s="19">
        <f>SUMIFS(Sensitivities!$E$8:$E$1023,Sensitivities!$D$8:$D$1023,Vega_GIRR!$D$20,Sensitivities!$C$8:$C$1023,Vega_GIRR!G1067)</f>
        <v>0</v>
      </c>
      <c r="E1067" s="19"/>
      <c r="F1067" s="19"/>
      <c r="G1067" s="19" t="str">
        <f>C1067 &amp; ".Vega|GIRR|" &amp; C824 &amp; "|" &amp; C1038</f>
        <v>FXF811380623.Vega|GIRR|JPY|10 year</v>
      </c>
    </row>
    <row r="1068" spans="3:7" hidden="1" outlineLevel="1" x14ac:dyDescent="0.25">
      <c r="C1068" s="21" t="s">
        <v>34</v>
      </c>
      <c r="D1068" s="19">
        <f>SUMIFS(Sensitivities!$E$8:$E$1023,Sensitivities!$D$8:$D$1023,Vega_GIRR!$D$20,Sensitivities!$C$8:$C$1023,Vega_GIRR!G1068)</f>
        <v>0</v>
      </c>
      <c r="E1068" s="19"/>
      <c r="F1068" s="19"/>
      <c r="G1068" s="19" t="str">
        <f>C1068 &amp; ".Vega|GIRR|" &amp; C824 &amp; "|" &amp; C1038</f>
        <v>FXF313102980.Vega|GIRR|JPY|10 year</v>
      </c>
    </row>
    <row r="1069" spans="3:7" hidden="1" outlineLevel="1" x14ac:dyDescent="0.25">
      <c r="C1069" s="21" t="s">
        <v>35</v>
      </c>
      <c r="D1069" s="19">
        <f>SUMIFS(Sensitivities!$E$8:$E$1023,Sensitivities!$D$8:$D$1023,Vega_GIRR!$D$20,Sensitivities!$C$8:$C$1023,Vega_GIRR!G1069)</f>
        <v>0</v>
      </c>
      <c r="E1069" s="19"/>
      <c r="F1069" s="19"/>
      <c r="G1069" s="19" t="str">
        <f>C1069 &amp; ".Vega|GIRR|" &amp; C824 &amp; "|" &amp; C1038</f>
        <v>FXF168255439.Vega|GIRR|JPY|10 year</v>
      </c>
    </row>
    <row r="1070" spans="3:7" hidden="1" outlineLevel="1" x14ac:dyDescent="0.25">
      <c r="C1070" s="21" t="s">
        <v>36</v>
      </c>
      <c r="D1070" s="19">
        <f>SUMIFS(Sensitivities!$E$8:$E$1023,Sensitivities!$D$8:$D$1023,Vega_GIRR!$D$20,Sensitivities!$C$8:$C$1023,Vega_GIRR!G1070)</f>
        <v>0</v>
      </c>
      <c r="E1070" s="19"/>
      <c r="F1070" s="19"/>
      <c r="G1070" s="19" t="str">
        <f>C1070 &amp; ".Vega|GIRR|" &amp; C824 &amp; "|" &amp; C1038</f>
        <v>FXF177155290.Vega|GIRR|JPY|10 year</v>
      </c>
    </row>
    <row r="1071" spans="3:7" hidden="1" outlineLevel="1" x14ac:dyDescent="0.25">
      <c r="C1071" s="21" t="s">
        <v>37</v>
      </c>
      <c r="D1071" s="19">
        <f>SUMIFS(Sensitivities!$E$8:$E$1023,Sensitivities!$D$8:$D$1023,Vega_GIRR!$D$20,Sensitivities!$C$8:$C$1023,Vega_GIRR!G1071)</f>
        <v>0</v>
      </c>
      <c r="E1071" s="19"/>
      <c r="F1071" s="19"/>
      <c r="G1071" s="19" t="str">
        <f>C1071 &amp; ".Vega|GIRR|" &amp; C824 &amp; "|" &amp; C1038</f>
        <v>FXF598460264.Vega|GIRR|JPY|10 year</v>
      </c>
    </row>
    <row r="1072" spans="3:7" hidden="1" outlineLevel="1" x14ac:dyDescent="0.25">
      <c r="C1072" s="21" t="s">
        <v>38</v>
      </c>
      <c r="D1072" s="19">
        <f>SUMIFS(Sensitivities!$E$8:$E$1023,Sensitivities!$D$8:$D$1023,Vega_GIRR!$D$20,Sensitivities!$C$8:$C$1023,Vega_GIRR!G1072)</f>
        <v>0</v>
      </c>
      <c r="E1072" s="19"/>
      <c r="F1072" s="19"/>
      <c r="G1072" s="19" t="str">
        <f>C1072 &amp; ".Vega|GIRR|" &amp; C824 &amp; "|" &amp; C1038</f>
        <v>FXO271821100.Vega|GIRR|JPY|10 year</v>
      </c>
    </row>
    <row r="1073" spans="3:7" hidden="1" outlineLevel="1" x14ac:dyDescent="0.25">
      <c r="C1073" s="21" t="s">
        <v>40</v>
      </c>
      <c r="D1073" s="19">
        <f>SUMIFS(Sensitivities!$E$8:$E$1023,Sensitivities!$D$8:$D$1023,Vega_GIRR!$D$20,Sensitivities!$C$8:$C$1023,Vega_GIRR!G1073)</f>
        <v>0</v>
      </c>
      <c r="E1073" s="19"/>
      <c r="F1073" s="19"/>
      <c r="G1073" s="19" t="str">
        <f>C1073 &amp; ".Vega|GIRR|" &amp; C824 &amp; "|" &amp; C1038</f>
        <v>FXO136170122.Vega|GIRR|JPY|10 year</v>
      </c>
    </row>
    <row r="1074" spans="3:7" hidden="1" outlineLevel="1" x14ac:dyDescent="0.25">
      <c r="C1074" s="21" t="s">
        <v>1139</v>
      </c>
      <c r="D1074" s="19">
        <f>SUMIFS(Sensitivities!$E$8:$E$1023,Sensitivities!$D$8:$D$1023,Vega_GIRR!$D$20,Sensitivities!$C$8:$C$1023,Vega_GIRR!G1074)</f>
        <v>0</v>
      </c>
      <c r="E1074" s="19"/>
      <c r="F1074" s="19"/>
      <c r="G1074" s="19" t="str">
        <f>C1074 &amp; ".Vega|GIRR|" &amp; C824 &amp; "|" &amp; C1038</f>
        <v>FXO623149061.Vega|GIRR|JPY|10 year</v>
      </c>
    </row>
    <row r="1075" spans="3:7" hidden="1" outlineLevel="1" x14ac:dyDescent="0.25">
      <c r="C1075" s="21" t="s">
        <v>41</v>
      </c>
      <c r="D1075" s="19">
        <f>SUMIFS(Sensitivities!$E$8:$E$1023,Sensitivities!$D$8:$D$1023,Vega_GIRR!$D$20,Sensitivities!$C$8:$C$1023,Vega_GIRR!G1075)</f>
        <v>0</v>
      </c>
      <c r="E1075" s="19"/>
      <c r="F1075" s="19"/>
      <c r="G1075" s="19" t="str">
        <f>C1075 &amp; ".Vega|GIRR|" &amp; C824 &amp; "|" &amp; C1038</f>
        <v>FXO676548755.Vega|GIRR|JPY|10 year</v>
      </c>
    </row>
    <row r="1076" spans="3:7" hidden="1" outlineLevel="1" x14ac:dyDescent="0.25">
      <c r="C1076" s="21" t="s">
        <v>42</v>
      </c>
      <c r="D1076" s="19">
        <f>SUMIFS(Sensitivities!$E$8:$E$1023,Sensitivities!$D$8:$D$1023,Vega_GIRR!$D$20,Sensitivities!$C$8:$C$1023,Vega_GIRR!G1076)</f>
        <v>0</v>
      </c>
      <c r="E1076" s="19"/>
      <c r="F1076" s="19"/>
      <c r="G1076" s="19" t="str">
        <f>C1076 &amp; ".Vega|GIRR|" &amp; C824 &amp; "|" &amp; C1038</f>
        <v>FXO403688438.Vega|GIRR|JPY|10 year</v>
      </c>
    </row>
    <row r="1077" spans="3:7" hidden="1" outlineLevel="1" x14ac:dyDescent="0.25">
      <c r="C1077" s="21" t="s">
        <v>43</v>
      </c>
      <c r="D1077" s="19">
        <f>SUMIFS(Sensitivities!$E$8:$E$1023,Sensitivities!$D$8:$D$1023,Vega_GIRR!$D$20,Sensitivities!$C$8:$C$1023,Vega_GIRR!G1077)</f>
        <v>0</v>
      </c>
      <c r="E1077" s="19"/>
      <c r="F1077" s="19"/>
      <c r="G1077" s="19" t="str">
        <f>C1077 &amp; ".Vega|GIRR|" &amp; C824 &amp; "|" &amp; C1038</f>
        <v>FXO302436425.Vega|GIRR|JPY|10 year</v>
      </c>
    </row>
    <row r="1078" spans="3:7" hidden="1" outlineLevel="1" x14ac:dyDescent="0.25">
      <c r="C1078" s="21" t="s">
        <v>44</v>
      </c>
      <c r="D1078" s="19">
        <f>SUMIFS(Sensitivities!$E$8:$E$1023,Sensitivities!$D$8:$D$1023,Vega_GIRR!$D$20,Sensitivities!$C$8:$C$1023,Vega_GIRR!G1078)</f>
        <v>0</v>
      </c>
      <c r="E1078" s="19"/>
      <c r="F1078" s="19"/>
      <c r="G1078" s="19" t="str">
        <f>C1078 &amp; ".Vega|GIRR|" &amp; C824 &amp; "|" &amp; C1038</f>
        <v>FXO920656386.Vega|GIRR|JPY|10 year</v>
      </c>
    </row>
    <row r="1079" spans="3:7" hidden="1" outlineLevel="1" x14ac:dyDescent="0.25">
      <c r="C1079" s="21" t="s">
        <v>45</v>
      </c>
      <c r="D1079" s="19">
        <f>SUMIFS(Sensitivities!$E$8:$E$1023,Sensitivities!$D$8:$D$1023,Vega_GIRR!$D$20,Sensitivities!$C$8:$C$1023,Vega_GIRR!G1079)</f>
        <v>0</v>
      </c>
      <c r="E1079" s="19"/>
      <c r="F1079" s="19"/>
      <c r="G1079" s="19" t="str">
        <f>C1079 &amp; ".Vega|GIRR|" &amp; C824 &amp; "|" &amp; C1038</f>
        <v>FXO931276392.Vega|GIRR|JPY|10 year</v>
      </c>
    </row>
    <row r="1080" spans="3:7" hidden="1" outlineLevel="1" x14ac:dyDescent="0.25">
      <c r="C1080" s="21" t="s">
        <v>46</v>
      </c>
      <c r="D1080" s="19">
        <f>SUMIFS(Sensitivities!$E$8:$E$1023,Sensitivities!$D$8:$D$1023,Vega_GIRR!$D$20,Sensitivities!$C$8:$C$1023,Vega_GIRR!G1080)</f>
        <v>0</v>
      </c>
      <c r="E1080" s="19"/>
      <c r="F1080" s="19"/>
      <c r="G1080" s="19" t="str">
        <f>C1080 &amp; ".Vega|GIRR|" &amp; C824 &amp; "|" &amp; C1038</f>
        <v>PRDC295207601.Vega|GIRR|JPY|10 year</v>
      </c>
    </row>
    <row r="1081" spans="3:7" hidden="1" outlineLevel="1" x14ac:dyDescent="0.25">
      <c r="C1081" s="21" t="s">
        <v>48</v>
      </c>
      <c r="D1081" s="19">
        <f>SUMIFS(Sensitivities!$E$8:$E$1023,Sensitivities!$D$8:$D$1023,Vega_GIRR!$D$20,Sensitivities!$C$8:$C$1023,Vega_GIRR!G1081)</f>
        <v>0</v>
      </c>
      <c r="E1081" s="19"/>
      <c r="F1081" s="19"/>
      <c r="G1081" s="19" t="str">
        <f>C1081 &amp; ".Vega|GIRR|" &amp; C824 &amp; "|" &amp; C1038</f>
        <v>PRDC172891670.Vega|GIRR|JPY|10 year</v>
      </c>
    </row>
    <row r="1082" spans="3:7" hidden="1" outlineLevel="1" x14ac:dyDescent="0.25">
      <c r="C1082" s="21" t="s">
        <v>49</v>
      </c>
      <c r="D1082" s="19">
        <f>SUMIFS(Sensitivities!$E$8:$E$1023,Sensitivities!$D$8:$D$1023,Vega_GIRR!$D$20,Sensitivities!$C$8:$C$1023,Vega_GIRR!G1082)</f>
        <v>0</v>
      </c>
      <c r="E1082" s="19"/>
      <c r="F1082" s="19"/>
      <c r="G1082" s="19" t="str">
        <f>C1082 &amp; ".Vega|GIRR|" &amp; C824 &amp; "|" &amp; C1038</f>
        <v>PRDC666969162.Vega|GIRR|JPY|10 year</v>
      </c>
    </row>
    <row r="1083" spans="3:7" hidden="1" outlineLevel="1" x14ac:dyDescent="0.25">
      <c r="C1083" s="21" t="s">
        <v>50</v>
      </c>
      <c r="D1083" s="19">
        <f>SUMIFS(Sensitivities!$E$8:$E$1023,Sensitivities!$D$8:$D$1023,Vega_GIRR!$D$20,Sensitivities!$C$8:$C$1023,Vega_GIRR!G1083)</f>
        <v>0</v>
      </c>
      <c r="E1083" s="19"/>
      <c r="F1083" s="19"/>
      <c r="G1083" s="19" t="str">
        <f>C1083 &amp; ".Vega|GIRR|" &amp; C824 &amp; "|" &amp; C1038</f>
        <v>PRDC591610726.Vega|GIRR|JPY|10 year</v>
      </c>
    </row>
    <row r="1084" spans="3:7" hidden="1" outlineLevel="1" x14ac:dyDescent="0.25">
      <c r="C1084" s="21" t="s">
        <v>51</v>
      </c>
      <c r="D1084" s="19">
        <f>SUMIFS(Sensitivities!$E$8:$E$1023,Sensitivities!$D$8:$D$1023,Vega_GIRR!$D$20,Sensitivities!$C$8:$C$1023,Vega_GIRR!G1084)</f>
        <v>0</v>
      </c>
      <c r="E1084" s="19"/>
      <c r="F1084" s="19"/>
      <c r="G1084" s="19" t="str">
        <f>C1084 &amp; ".Vega|GIRR|" &amp; C824 &amp; "|" &amp; C1038</f>
        <v>PRDC213021841.Vega|GIRR|JPY|10 year</v>
      </c>
    </row>
    <row r="1085" spans="3:7" hidden="1" outlineLevel="1" x14ac:dyDescent="0.25">
      <c r="C1085" s="21" t="s">
        <v>52</v>
      </c>
      <c r="D1085" s="19">
        <f>SUMIFS(Sensitivities!$E$8:$E$1023,Sensitivities!$D$8:$D$1023,Vega_GIRR!$D$20,Sensitivities!$C$8:$C$1023,Vega_GIRR!G1085)</f>
        <v>0</v>
      </c>
      <c r="E1085" s="19"/>
      <c r="F1085" s="19"/>
      <c r="G1085" s="19" t="str">
        <f>C1085 &amp; ".Vega|GIRR|" &amp; C824 &amp; "|" &amp; C1038</f>
        <v>RA211261264.Vega|GIRR|JPY|10 year</v>
      </c>
    </row>
    <row r="1086" spans="3:7" hidden="1" outlineLevel="1" x14ac:dyDescent="0.25">
      <c r="C1086" s="21" t="s">
        <v>54</v>
      </c>
      <c r="D1086" s="19">
        <f>SUMIFS(Sensitivities!$E$8:$E$1023,Sensitivities!$D$8:$D$1023,Vega_GIRR!$D$20,Sensitivities!$C$8:$C$1023,Vega_GIRR!G1086)</f>
        <v>0</v>
      </c>
      <c r="E1086" s="19"/>
      <c r="F1086" s="19"/>
      <c r="G1086" s="19" t="str">
        <f>C1086 &amp; ".Vega|GIRR|" &amp; C824 &amp; "|" &amp; C1038</f>
        <v>RA511169792.Vega|GIRR|JPY|10 year</v>
      </c>
    </row>
    <row r="1087" spans="3:7" hidden="1" outlineLevel="1" x14ac:dyDescent="0.25">
      <c r="C1087" s="21" t="s">
        <v>1143</v>
      </c>
      <c r="D1087" s="19">
        <f>SUMIFS(Sensitivities!$E$8:$E$1023,Sensitivities!$D$8:$D$1023,Vega_GIRR!$D$20,Sensitivities!$C$8:$C$1023,Vega_GIRR!G1087)</f>
        <v>0</v>
      </c>
      <c r="E1087" s="19"/>
      <c r="F1087" s="19"/>
      <c r="G1087" s="19" t="str">
        <f>C1087 &amp; ".Vega|GIRR|" &amp; C824 &amp; "|" &amp; C1038</f>
        <v>RA844378540.Vega|GIRR|JPY|10 year</v>
      </c>
    </row>
    <row r="1088" spans="3:7" hidden="1" outlineLevel="1" x14ac:dyDescent="0.25">
      <c r="C1088" s="21" t="s">
        <v>55</v>
      </c>
      <c r="D1088" s="19">
        <f>SUMIFS(Sensitivities!$E$8:$E$1023,Sensitivities!$D$8:$D$1023,Vega_GIRR!$D$20,Sensitivities!$C$8:$C$1023,Vega_GIRR!G1088)</f>
        <v>0</v>
      </c>
      <c r="E1088" s="19"/>
      <c r="F1088" s="19"/>
      <c r="G1088" s="19" t="str">
        <f>C1088 &amp; ".Vega|GIRR|" &amp; C824 &amp; "|" &amp; C1038</f>
        <v>RA488554347.Vega|GIRR|JPY|10 year</v>
      </c>
    </row>
    <row r="1089" spans="3:7" hidden="1" outlineLevel="1" x14ac:dyDescent="0.25">
      <c r="C1089" s="21" t="s">
        <v>56</v>
      </c>
      <c r="D1089" s="19">
        <f>SUMIFS(Sensitivities!$E$8:$E$1023,Sensitivities!$D$8:$D$1023,Vega_GIRR!$D$20,Sensitivities!$C$8:$C$1023,Vega_GIRR!G1089)</f>
        <v>0</v>
      </c>
      <c r="E1089" s="19"/>
      <c r="F1089" s="19"/>
      <c r="G1089" s="19" t="str">
        <f>C1089 &amp; ".Vega|GIRR|" &amp; C824 &amp; "|" &amp; C1038</f>
        <v>RA899728209.Vega|GIRR|JPY|10 year</v>
      </c>
    </row>
    <row r="1090" spans="3:7" hidden="1" outlineLevel="1" x14ac:dyDescent="0.25"/>
    <row r="1092" spans="3:7" x14ac:dyDescent="0.25">
      <c r="C1092" s="4" t="s">
        <v>85</v>
      </c>
    </row>
    <row r="1093" spans="3:7" x14ac:dyDescent="0.25">
      <c r="C1093" s="40" t="s">
        <v>60</v>
      </c>
      <c r="D1093" s="74" t="s">
        <v>116</v>
      </c>
      <c r="E1093" s="74" t="s">
        <v>66</v>
      </c>
      <c r="F1093" s="104" t="s">
        <v>68</v>
      </c>
    </row>
    <row r="1094" spans="3:7" collapsed="1" x14ac:dyDescent="0.25">
      <c r="C1094" s="100" t="s">
        <v>61</v>
      </c>
      <c r="D1094" s="102">
        <f>SUM(D1096:D1145)</f>
        <v>0</v>
      </c>
      <c r="E1094" s="103">
        <f>$D$15</f>
        <v>1</v>
      </c>
      <c r="F1094" s="105">
        <f>D1094*E1094</f>
        <v>0</v>
      </c>
    </row>
    <row r="1095" spans="3:7" hidden="1" outlineLevel="1" x14ac:dyDescent="0.25">
      <c r="C1095" s="40" t="s">
        <v>1138</v>
      </c>
      <c r="D1095" s="101" t="s">
        <v>116</v>
      </c>
      <c r="E1095" s="101" t="s">
        <v>66</v>
      </c>
      <c r="F1095" s="101" t="s">
        <v>68</v>
      </c>
      <c r="G1095" s="39" t="s">
        <v>57</v>
      </c>
    </row>
    <row r="1096" spans="3:7" hidden="1" outlineLevel="1" x14ac:dyDescent="0.25">
      <c r="C1096" s="42" t="s">
        <v>3</v>
      </c>
      <c r="D1096" s="38">
        <f>SUMIFS(Sensitivities!$E$8:$E$1023,Sensitivities!$D$8:$D$1023,Vega_GIRR!$D$20,Sensitivities!$C$8:$C$1023,Vega_GIRR!G1096)</f>
        <v>0</v>
      </c>
      <c r="E1096" s="38"/>
      <c r="F1096" s="38"/>
      <c r="G1096" s="38" t="str">
        <f>C1096 &amp; ".Vega|GIRR|" &amp; C1092 &amp; "|" &amp; C1094</f>
        <v>FRA791220419.Vega|GIRR|AUD|0.5 year</v>
      </c>
    </row>
    <row r="1097" spans="3:7" hidden="1" outlineLevel="1" x14ac:dyDescent="0.25">
      <c r="C1097" s="21" t="s">
        <v>5</v>
      </c>
      <c r="D1097" s="19">
        <f>SUMIFS(Sensitivities!$E$8:$E$1023,Sensitivities!$D$8:$D$1023,Vega_GIRR!$D$20,Sensitivities!$C$8:$C$1023,Vega_GIRR!G1097)</f>
        <v>0</v>
      </c>
      <c r="E1097" s="19"/>
      <c r="F1097" s="19"/>
      <c r="G1097" s="19" t="str">
        <f>C1097 &amp; ".Vega|GIRR|" &amp; C1092 &amp; "|" &amp; C1094</f>
        <v>FRA983936126.Vega|GIRR|AUD|0.5 year</v>
      </c>
    </row>
    <row r="1098" spans="3:7" hidden="1" outlineLevel="1" x14ac:dyDescent="0.25">
      <c r="C1098" s="21" t="s">
        <v>6</v>
      </c>
      <c r="D1098" s="19">
        <f>SUMIFS(Sensitivities!$E$8:$E$1023,Sensitivities!$D$8:$D$1023,Vega_GIRR!$D$20,Sensitivities!$C$8:$C$1023,Vega_GIRR!G1098)</f>
        <v>0</v>
      </c>
      <c r="E1098" s="19"/>
      <c r="F1098" s="19"/>
      <c r="G1098" s="19" t="str">
        <f>C1098 &amp; ".Vega|GIRR|" &amp; C1092 &amp; "|" &amp; C1094</f>
        <v>FRA592133890.Vega|GIRR|AUD|0.5 year</v>
      </c>
    </row>
    <row r="1099" spans="3:7" hidden="1" outlineLevel="1" x14ac:dyDescent="0.25">
      <c r="C1099" s="21" t="s">
        <v>7</v>
      </c>
      <c r="D1099" s="19">
        <f>SUMIFS(Sensitivities!$E$8:$E$1023,Sensitivities!$D$8:$D$1023,Vega_GIRR!$D$20,Sensitivities!$C$8:$C$1023,Vega_GIRR!G1099)</f>
        <v>0</v>
      </c>
      <c r="E1099" s="19"/>
      <c r="F1099" s="19"/>
      <c r="G1099" s="19" t="str">
        <f>C1099 &amp; ".Vega|GIRR|" &amp; C1092 &amp; "|" &amp; C1094</f>
        <v>FRA554616290.Vega|GIRR|AUD|0.5 year</v>
      </c>
    </row>
    <row r="1100" spans="3:7" hidden="1" outlineLevel="1" x14ac:dyDescent="0.25">
      <c r="C1100" s="21" t="s">
        <v>8</v>
      </c>
      <c r="D1100" s="19">
        <f>SUMIFS(Sensitivities!$E$8:$E$1023,Sensitivities!$D$8:$D$1023,Vega_GIRR!$D$20,Sensitivities!$C$8:$C$1023,Vega_GIRR!G1100)</f>
        <v>0</v>
      </c>
      <c r="E1100" s="19"/>
      <c r="F1100" s="19"/>
      <c r="G1100" s="19" t="str">
        <f>C1100 &amp; ".Vega|GIRR|" &amp; C1092 &amp; "|" &amp; C1094</f>
        <v>FRA822851518.Vega|GIRR|AUD|0.5 year</v>
      </c>
    </row>
    <row r="1101" spans="3:7" hidden="1" outlineLevel="1" x14ac:dyDescent="0.25">
      <c r="C1101" s="21" t="s">
        <v>1140</v>
      </c>
      <c r="D1101" s="19">
        <f>SUMIFS(Sensitivities!$E$8:$E$1023,Sensitivities!$D$8:$D$1023,Vega_GIRR!$D$20,Sensitivities!$C$8:$C$1023,Vega_GIRR!G1101)</f>
        <v>0</v>
      </c>
      <c r="E1101" s="19"/>
      <c r="F1101" s="19"/>
      <c r="G1101" s="19" t="str">
        <f>C1101 &amp; ".Vega|GIRR|" &amp; C1092 &amp; "|" &amp; C1094</f>
        <v>FRA101797833.Vega|GIRR|AUD|0.5 year</v>
      </c>
    </row>
    <row r="1102" spans="3:7" hidden="1" outlineLevel="1" x14ac:dyDescent="0.25">
      <c r="C1102" s="21" t="s">
        <v>9</v>
      </c>
      <c r="D1102" s="19">
        <f>SUMIFS(Sensitivities!$E$8:$E$1023,Sensitivities!$D$8:$D$1023,Vega_GIRR!$D$20,Sensitivities!$C$8:$C$1023,Vega_GIRR!G1102)</f>
        <v>0</v>
      </c>
      <c r="E1102" s="19"/>
      <c r="F1102" s="19"/>
      <c r="G1102" s="19" t="str">
        <f>C1102 &amp; ".Vega|GIRR|" &amp; C1092 &amp; "|" &amp; C1094</f>
        <v>IRS190841856.Vega|GIRR|AUD|0.5 year</v>
      </c>
    </row>
    <row r="1103" spans="3:7" hidden="1" outlineLevel="1" x14ac:dyDescent="0.25">
      <c r="C1103" s="21" t="s">
        <v>11</v>
      </c>
      <c r="D1103" s="19">
        <f>SUMIFS(Sensitivities!$E$8:$E$1023,Sensitivities!$D$8:$D$1023,Vega_GIRR!$D$20,Sensitivities!$C$8:$C$1023,Vega_GIRR!G1103)</f>
        <v>0</v>
      </c>
      <c r="E1103" s="19"/>
      <c r="F1103" s="19"/>
      <c r="G1103" s="19" t="str">
        <f>C1103 &amp; ".Vega|GIRR|" &amp; C1092 &amp; "|" &amp; C1094</f>
        <v>IRS399330126.Vega|GIRR|AUD|0.5 year</v>
      </c>
    </row>
    <row r="1104" spans="3:7" hidden="1" outlineLevel="1" x14ac:dyDescent="0.25">
      <c r="C1104" s="21" t="s">
        <v>12</v>
      </c>
      <c r="D1104" s="19">
        <f>SUMIFS(Sensitivities!$E$8:$E$1023,Sensitivities!$D$8:$D$1023,Vega_GIRR!$D$20,Sensitivities!$C$8:$C$1023,Vega_GIRR!G1104)</f>
        <v>0</v>
      </c>
      <c r="E1104" s="19"/>
      <c r="F1104" s="19"/>
      <c r="G1104" s="19" t="str">
        <f>C1104 &amp; ".Vega|GIRR|" &amp; C1092 &amp; "|" &amp; C1094</f>
        <v>IRS233250637.Vega|GIRR|AUD|0.5 year</v>
      </c>
    </row>
    <row r="1105" spans="3:7" hidden="1" outlineLevel="1" x14ac:dyDescent="0.25">
      <c r="C1105" s="21" t="s">
        <v>13</v>
      </c>
      <c r="D1105" s="19">
        <f>SUMIFS(Sensitivities!$E$8:$E$1023,Sensitivities!$D$8:$D$1023,Vega_GIRR!$D$20,Sensitivities!$C$8:$C$1023,Vega_GIRR!G1105)</f>
        <v>0</v>
      </c>
      <c r="E1105" s="19"/>
      <c r="F1105" s="19"/>
      <c r="G1105" s="19" t="str">
        <f>C1105 &amp; ".Vega|GIRR|" &amp; C1092 &amp; "|" &amp; C1094</f>
        <v>CS768096133.Vega|GIRR|AUD|0.5 year</v>
      </c>
    </row>
    <row r="1106" spans="3:7" hidden="1" outlineLevel="1" x14ac:dyDescent="0.25">
      <c r="C1106" s="21" t="s">
        <v>15</v>
      </c>
      <c r="D1106" s="19">
        <f>SUMIFS(Sensitivities!$E$8:$E$1023,Sensitivities!$D$8:$D$1023,Vega_GIRR!$D$20,Sensitivities!$C$8:$C$1023,Vega_GIRR!G1106)</f>
        <v>0</v>
      </c>
      <c r="E1106" s="19"/>
      <c r="F1106" s="19"/>
      <c r="G1106" s="19" t="str">
        <f>C1106 &amp; ".Vega|GIRR|" &amp; C1092 &amp; "|" &amp; C1094</f>
        <v>CS561670611.Vega|GIRR|AUD|0.5 year</v>
      </c>
    </row>
    <row r="1107" spans="3:7" hidden="1" outlineLevel="1" x14ac:dyDescent="0.25">
      <c r="C1107" s="21" t="s">
        <v>16</v>
      </c>
      <c r="D1107" s="19">
        <f>SUMIFS(Sensitivities!$E$8:$E$1023,Sensitivities!$D$8:$D$1023,Vega_GIRR!$D$20,Sensitivities!$C$8:$C$1023,Vega_GIRR!G1107)</f>
        <v>0</v>
      </c>
      <c r="E1107" s="19"/>
      <c r="F1107" s="19"/>
      <c r="G1107" s="19" t="str">
        <f>C1107 &amp; ".Vega|GIRR|" &amp; C1092 &amp; "|" &amp; C1094</f>
        <v>CS931854092.Vega|GIRR|AUD|0.5 year</v>
      </c>
    </row>
    <row r="1108" spans="3:7" hidden="1" outlineLevel="1" x14ac:dyDescent="0.25">
      <c r="C1108" s="21" t="s">
        <v>17</v>
      </c>
      <c r="D1108" s="19">
        <f>SUMIFS(Sensitivities!$E$8:$E$1023,Sensitivities!$D$8:$D$1023,Vega_GIRR!$D$20,Sensitivities!$C$8:$C$1023,Vega_GIRR!G1108)</f>
        <v>0</v>
      </c>
      <c r="E1108" s="19"/>
      <c r="F1108" s="19"/>
      <c r="G1108" s="19" t="str">
        <f>C1108 &amp; ".Vega|GIRR|" &amp; C1092 &amp; "|" &amp; C1094</f>
        <v>IRS307262619.Vega|GIRR|AUD|0.5 year</v>
      </c>
    </row>
    <row r="1109" spans="3:7" hidden="1" outlineLevel="1" x14ac:dyDescent="0.25">
      <c r="C1109" s="21" t="s">
        <v>18</v>
      </c>
      <c r="D1109" s="19">
        <f>SUMIFS(Sensitivities!$E$8:$E$1023,Sensitivities!$D$8:$D$1023,Vega_GIRR!$D$20,Sensitivities!$C$8:$C$1023,Vega_GIRR!G1109)</f>
        <v>0</v>
      </c>
      <c r="E1109" s="19"/>
      <c r="F1109" s="19"/>
      <c r="G1109" s="19" t="str">
        <f>C1109 &amp; ".Vega|GIRR|" &amp; C1092 &amp; "|" &amp; C1094</f>
        <v>IRS686490893.Vega|GIRR|AUD|0.5 year</v>
      </c>
    </row>
    <row r="1110" spans="3:7" hidden="1" outlineLevel="1" x14ac:dyDescent="0.25">
      <c r="C1110" s="21" t="s">
        <v>19</v>
      </c>
      <c r="D1110" s="19">
        <f>SUMIFS(Sensitivities!$E$8:$E$1023,Sensitivities!$D$8:$D$1023,Vega_GIRR!$D$20,Sensitivities!$C$8:$C$1023,Vega_GIRR!G1110)</f>
        <v>0</v>
      </c>
      <c r="E1110" s="19"/>
      <c r="F1110" s="19"/>
      <c r="G1110" s="19" t="str">
        <f>C1110 &amp; ".Vega|GIRR|" &amp; C1092 &amp; "|" &amp; C1094</f>
        <v>IRS682313805.Vega|GIRR|AUD|0.5 year</v>
      </c>
    </row>
    <row r="1111" spans="3:7" hidden="1" outlineLevel="1" x14ac:dyDescent="0.25">
      <c r="C1111" s="21" t="s">
        <v>20</v>
      </c>
      <c r="D1111" s="19">
        <f>SUMIFS(Sensitivities!$E$8:$E$1023,Sensitivities!$D$8:$D$1023,Vega_GIRR!$D$20,Sensitivities!$C$8:$C$1023,Vega_GIRR!G1111)</f>
        <v>0</v>
      </c>
      <c r="E1111" s="19"/>
      <c r="F1111" s="19"/>
      <c r="G1111" s="19" t="str">
        <f>C1111 &amp; ".Vega|GIRR|" &amp; C1092 &amp; "|" &amp; C1094</f>
        <v>IRS545554400.Vega|GIRR|AUD|0.5 year</v>
      </c>
    </row>
    <row r="1112" spans="3:7" hidden="1" outlineLevel="1" x14ac:dyDescent="0.25">
      <c r="C1112" s="21" t="s">
        <v>21</v>
      </c>
      <c r="D1112" s="19">
        <f>SUMIFS(Sensitivities!$E$8:$E$1023,Sensitivities!$D$8:$D$1023,Vega_GIRR!$D$20,Sensitivities!$C$8:$C$1023,Vega_GIRR!G1112)</f>
        <v>0</v>
      </c>
      <c r="E1112" s="19"/>
      <c r="F1112" s="19"/>
      <c r="G1112" s="19" t="str">
        <f>C1112 &amp; ".Vega|GIRR|" &amp; C1092 &amp; "|" &amp; C1094</f>
        <v>CS821810096.Vega|GIRR|AUD|0.5 year</v>
      </c>
    </row>
    <row r="1113" spans="3:7" hidden="1" outlineLevel="1" x14ac:dyDescent="0.25">
      <c r="C1113" s="21" t="s">
        <v>22</v>
      </c>
      <c r="D1113" s="19">
        <f>SUMIFS(Sensitivities!$E$8:$E$1023,Sensitivities!$D$8:$D$1023,Vega_GIRR!$D$20,Sensitivities!$C$8:$C$1023,Vega_GIRR!G1113)</f>
        <v>0</v>
      </c>
      <c r="E1113" s="19"/>
      <c r="F1113" s="19"/>
      <c r="G1113" s="19" t="str">
        <f>C1113 &amp; ".Vega|GIRR|" &amp; C1092 &amp; "|" &amp; C1094</f>
        <v>CF832287444.Vega|GIRR|AUD|0.5 year</v>
      </c>
    </row>
    <row r="1114" spans="3:7" hidden="1" outlineLevel="1" x14ac:dyDescent="0.25">
      <c r="C1114" s="21" t="s">
        <v>1141</v>
      </c>
      <c r="D1114" s="19">
        <f>SUMIFS(Sensitivities!$E$8:$E$1023,Sensitivities!$D$8:$D$1023,Vega_GIRR!$D$20,Sensitivities!$C$8:$C$1023,Vega_GIRR!G1114)</f>
        <v>0</v>
      </c>
      <c r="E1114" s="19"/>
      <c r="F1114" s="19"/>
      <c r="G1114" s="19" t="str">
        <f>C1114 &amp; ".Vega|GIRR|" &amp; C1092 &amp; "|" &amp; C1094</f>
        <v>CF505971413.Vega|GIRR|AUD|0.5 year</v>
      </c>
    </row>
    <row r="1115" spans="3:7" hidden="1" outlineLevel="1" x14ac:dyDescent="0.25">
      <c r="C1115" s="21" t="s">
        <v>24</v>
      </c>
      <c r="D1115" s="19">
        <f>SUMIFS(Sensitivities!$E$8:$E$1023,Sensitivities!$D$8:$D$1023,Vega_GIRR!$D$20,Sensitivities!$C$8:$C$1023,Vega_GIRR!G1115)</f>
        <v>0</v>
      </c>
      <c r="E1115" s="19"/>
      <c r="F1115" s="19"/>
      <c r="G1115" s="19" t="str">
        <f>C1115 &amp; ".Vega|GIRR|" &amp; C1092 &amp; "|" &amp; C1094</f>
        <v>CF670766805.Vega|GIRR|AUD|0.5 year</v>
      </c>
    </row>
    <row r="1116" spans="3:7" hidden="1" outlineLevel="1" x14ac:dyDescent="0.25">
      <c r="C1116" s="21" t="s">
        <v>25</v>
      </c>
      <c r="D1116" s="19">
        <f>SUMIFS(Sensitivities!$E$8:$E$1023,Sensitivities!$D$8:$D$1023,Vega_GIRR!$D$20,Sensitivities!$C$8:$C$1023,Vega_GIRR!G1116)</f>
        <v>0</v>
      </c>
      <c r="E1116" s="19"/>
      <c r="F1116" s="19"/>
      <c r="G1116" s="19" t="str">
        <f>C1116 &amp; ".Vega|GIRR|" &amp; C1092 &amp; "|" &amp; C1094</f>
        <v>CF558972956.Vega|GIRR|AUD|0.5 year</v>
      </c>
    </row>
    <row r="1117" spans="3:7" hidden="1" outlineLevel="1" x14ac:dyDescent="0.25">
      <c r="C1117" s="21" t="s">
        <v>26</v>
      </c>
      <c r="D1117" s="19">
        <f>SUMIFS(Sensitivities!$E$8:$E$1023,Sensitivities!$D$8:$D$1023,Vega_GIRR!$D$20,Sensitivities!$C$8:$C$1023,Vega_GIRR!G1117)</f>
        <v>0</v>
      </c>
      <c r="E1117" s="19"/>
      <c r="F1117" s="19"/>
      <c r="G1117" s="19" t="str">
        <f>C1117 &amp; ".Vega|GIRR|" &amp; C1092 &amp; "|" &amp; C1094</f>
        <v>CF994071627.Vega|GIRR|AUD|0.5 year</v>
      </c>
    </row>
    <row r="1118" spans="3:7" hidden="1" outlineLevel="1" x14ac:dyDescent="0.25">
      <c r="C1118" s="21" t="s">
        <v>27</v>
      </c>
      <c r="D1118" s="19">
        <f>SUMIFS(Sensitivities!$E$8:$E$1023,Sensitivities!$D$8:$D$1023,Vega_GIRR!$D$20,Sensitivities!$C$8:$C$1023,Vega_GIRR!G1118)</f>
        <v>0</v>
      </c>
      <c r="E1118" s="19"/>
      <c r="F1118" s="19"/>
      <c r="G1118" s="19" t="str">
        <f>C1118 &amp; ".Vega|GIRR|" &amp; C1092 &amp; "|" &amp; C1094</f>
        <v>CF546911893.Vega|GIRR|AUD|0.5 year</v>
      </c>
    </row>
    <row r="1119" spans="3:7" hidden="1" outlineLevel="1" x14ac:dyDescent="0.25">
      <c r="C1119" s="21" t="s">
        <v>28</v>
      </c>
      <c r="D1119" s="19">
        <f>SUMIFS(Sensitivities!$E$8:$E$1023,Sensitivities!$D$8:$D$1023,Vega_GIRR!$D$20,Sensitivities!$C$8:$C$1023,Vega_GIRR!G1119)</f>
        <v>0</v>
      </c>
      <c r="E1119" s="19"/>
      <c r="F1119" s="19"/>
      <c r="G1119" s="19" t="str">
        <f>C1119 &amp; ".Vega|GIRR|" &amp; C1092 &amp; "|" &amp; C1094</f>
        <v>CF798421943.Vega|GIRR|AUD|0.5 year</v>
      </c>
    </row>
    <row r="1120" spans="3:7" hidden="1" outlineLevel="1" x14ac:dyDescent="0.25">
      <c r="C1120" s="21" t="s">
        <v>29</v>
      </c>
      <c r="D1120" s="19">
        <f>SUMIFS(Sensitivities!$E$8:$E$1023,Sensitivities!$D$8:$D$1023,Vega_GIRR!$D$20,Sensitivities!$C$8:$C$1023,Vega_GIRR!G1120)</f>
        <v>0</v>
      </c>
      <c r="E1120" s="19"/>
      <c r="F1120" s="19"/>
      <c r="G1120" s="19" t="str">
        <f>C1120 &amp; ".Vega|GIRR|" &amp; C1092 &amp; "|" &amp; C1094</f>
        <v>SWN651253389.Vega|GIRR|AUD|0.5 year</v>
      </c>
    </row>
    <row r="1121" spans="3:7" hidden="1" outlineLevel="1" x14ac:dyDescent="0.25">
      <c r="C1121" s="21" t="s">
        <v>31</v>
      </c>
      <c r="D1121" s="19">
        <f>SUMIFS(Sensitivities!$E$8:$E$1023,Sensitivities!$D$8:$D$1023,Vega_GIRR!$D$20,Sensitivities!$C$8:$C$1023,Vega_GIRR!G1121)</f>
        <v>0</v>
      </c>
      <c r="E1121" s="19"/>
      <c r="F1121" s="19"/>
      <c r="G1121" s="19" t="str">
        <f>C1121 &amp; ".Vega|GIRR|" &amp; C1092 &amp; "|" &amp; C1094</f>
        <v>FXF690057364.Vega|GIRR|AUD|0.5 year</v>
      </c>
    </row>
    <row r="1122" spans="3:7" hidden="1" outlineLevel="1" x14ac:dyDescent="0.25">
      <c r="C1122" s="21" t="s">
        <v>1142</v>
      </c>
      <c r="D1122" s="19">
        <f>SUMIFS(Sensitivities!$E$8:$E$1023,Sensitivities!$D$8:$D$1023,Vega_GIRR!$D$20,Sensitivities!$C$8:$C$1023,Vega_GIRR!G1122)</f>
        <v>0</v>
      </c>
      <c r="E1122" s="19"/>
      <c r="F1122" s="19"/>
      <c r="G1122" s="19" t="str">
        <f>C1122 &amp; ".Vega|GIRR|" &amp; C1092 &amp; "|" &amp; C1094</f>
        <v>FXF276314354.Vega|GIRR|AUD|0.5 year</v>
      </c>
    </row>
    <row r="1123" spans="3:7" hidden="1" outlineLevel="1" x14ac:dyDescent="0.25">
      <c r="C1123" s="21" t="s">
        <v>33</v>
      </c>
      <c r="D1123" s="19">
        <f>SUMIFS(Sensitivities!$E$8:$E$1023,Sensitivities!$D$8:$D$1023,Vega_GIRR!$D$20,Sensitivities!$C$8:$C$1023,Vega_GIRR!G1123)</f>
        <v>0</v>
      </c>
      <c r="E1123" s="19"/>
      <c r="F1123" s="19"/>
      <c r="G1123" s="19" t="str">
        <f>C1123 &amp; ".Vega|GIRR|" &amp; C1092 &amp; "|" &amp; C1094</f>
        <v>FXF811380623.Vega|GIRR|AUD|0.5 year</v>
      </c>
    </row>
    <row r="1124" spans="3:7" hidden="1" outlineLevel="1" x14ac:dyDescent="0.25">
      <c r="C1124" s="21" t="s">
        <v>34</v>
      </c>
      <c r="D1124" s="19">
        <f>SUMIFS(Sensitivities!$E$8:$E$1023,Sensitivities!$D$8:$D$1023,Vega_GIRR!$D$20,Sensitivities!$C$8:$C$1023,Vega_GIRR!G1124)</f>
        <v>0</v>
      </c>
      <c r="E1124" s="19"/>
      <c r="F1124" s="19"/>
      <c r="G1124" s="19" t="str">
        <f>C1124 &amp; ".Vega|GIRR|" &amp; C1092 &amp; "|" &amp; C1094</f>
        <v>FXF313102980.Vega|GIRR|AUD|0.5 year</v>
      </c>
    </row>
    <row r="1125" spans="3:7" hidden="1" outlineLevel="1" x14ac:dyDescent="0.25">
      <c r="C1125" s="21" t="s">
        <v>35</v>
      </c>
      <c r="D1125" s="19">
        <f>SUMIFS(Sensitivities!$E$8:$E$1023,Sensitivities!$D$8:$D$1023,Vega_GIRR!$D$20,Sensitivities!$C$8:$C$1023,Vega_GIRR!G1125)</f>
        <v>0</v>
      </c>
      <c r="E1125" s="19"/>
      <c r="F1125" s="19"/>
      <c r="G1125" s="19" t="str">
        <f>C1125 &amp; ".Vega|GIRR|" &amp; C1092 &amp; "|" &amp; C1094</f>
        <v>FXF168255439.Vega|GIRR|AUD|0.5 year</v>
      </c>
    </row>
    <row r="1126" spans="3:7" hidden="1" outlineLevel="1" x14ac:dyDescent="0.25">
      <c r="C1126" s="21" t="s">
        <v>36</v>
      </c>
      <c r="D1126" s="19">
        <f>SUMIFS(Sensitivities!$E$8:$E$1023,Sensitivities!$D$8:$D$1023,Vega_GIRR!$D$20,Sensitivities!$C$8:$C$1023,Vega_GIRR!G1126)</f>
        <v>0</v>
      </c>
      <c r="E1126" s="19"/>
      <c r="F1126" s="19"/>
      <c r="G1126" s="19" t="str">
        <f>C1126 &amp; ".Vega|GIRR|" &amp; C1092 &amp; "|" &amp; C1094</f>
        <v>FXF177155290.Vega|GIRR|AUD|0.5 year</v>
      </c>
    </row>
    <row r="1127" spans="3:7" hidden="1" outlineLevel="1" x14ac:dyDescent="0.25">
      <c r="C1127" s="21" t="s">
        <v>37</v>
      </c>
      <c r="D1127" s="19">
        <f>SUMIFS(Sensitivities!$E$8:$E$1023,Sensitivities!$D$8:$D$1023,Vega_GIRR!$D$20,Sensitivities!$C$8:$C$1023,Vega_GIRR!G1127)</f>
        <v>0</v>
      </c>
      <c r="E1127" s="19"/>
      <c r="F1127" s="19"/>
      <c r="G1127" s="19" t="str">
        <f>C1127 &amp; ".Vega|GIRR|" &amp; C1092 &amp; "|" &amp; C1094</f>
        <v>FXF598460264.Vega|GIRR|AUD|0.5 year</v>
      </c>
    </row>
    <row r="1128" spans="3:7" hidden="1" outlineLevel="1" x14ac:dyDescent="0.25">
      <c r="C1128" s="21" t="s">
        <v>38</v>
      </c>
      <c r="D1128" s="19">
        <f>SUMIFS(Sensitivities!$E$8:$E$1023,Sensitivities!$D$8:$D$1023,Vega_GIRR!$D$20,Sensitivities!$C$8:$C$1023,Vega_GIRR!G1128)</f>
        <v>0</v>
      </c>
      <c r="E1128" s="19"/>
      <c r="F1128" s="19"/>
      <c r="G1128" s="19" t="str">
        <f>C1128 &amp; ".Vega|GIRR|" &amp; C1092 &amp; "|" &amp; C1094</f>
        <v>FXO271821100.Vega|GIRR|AUD|0.5 year</v>
      </c>
    </row>
    <row r="1129" spans="3:7" hidden="1" outlineLevel="1" x14ac:dyDescent="0.25">
      <c r="C1129" s="21" t="s">
        <v>40</v>
      </c>
      <c r="D1129" s="19">
        <f>SUMIFS(Sensitivities!$E$8:$E$1023,Sensitivities!$D$8:$D$1023,Vega_GIRR!$D$20,Sensitivities!$C$8:$C$1023,Vega_GIRR!G1129)</f>
        <v>0</v>
      </c>
      <c r="E1129" s="19"/>
      <c r="F1129" s="19"/>
      <c r="G1129" s="19" t="str">
        <f>C1129 &amp; ".Vega|GIRR|" &amp; C1092 &amp; "|" &amp; C1094</f>
        <v>FXO136170122.Vega|GIRR|AUD|0.5 year</v>
      </c>
    </row>
    <row r="1130" spans="3:7" hidden="1" outlineLevel="1" x14ac:dyDescent="0.25">
      <c r="C1130" s="21" t="s">
        <v>1139</v>
      </c>
      <c r="D1130" s="19">
        <f>SUMIFS(Sensitivities!$E$8:$E$1023,Sensitivities!$D$8:$D$1023,Vega_GIRR!$D$20,Sensitivities!$C$8:$C$1023,Vega_GIRR!G1130)</f>
        <v>0</v>
      </c>
      <c r="E1130" s="19"/>
      <c r="F1130" s="19"/>
      <c r="G1130" s="19" t="str">
        <f>C1130 &amp; ".Vega|GIRR|" &amp; C1092 &amp; "|" &amp; C1094</f>
        <v>FXO623149061.Vega|GIRR|AUD|0.5 year</v>
      </c>
    </row>
    <row r="1131" spans="3:7" hidden="1" outlineLevel="1" x14ac:dyDescent="0.25">
      <c r="C1131" s="21" t="s">
        <v>41</v>
      </c>
      <c r="D1131" s="19">
        <f>SUMIFS(Sensitivities!$E$8:$E$1023,Sensitivities!$D$8:$D$1023,Vega_GIRR!$D$20,Sensitivities!$C$8:$C$1023,Vega_GIRR!G1131)</f>
        <v>0</v>
      </c>
      <c r="E1131" s="19"/>
      <c r="F1131" s="19"/>
      <c r="G1131" s="19" t="str">
        <f>C1131 &amp; ".Vega|GIRR|" &amp; C1092 &amp; "|" &amp; C1094</f>
        <v>FXO676548755.Vega|GIRR|AUD|0.5 year</v>
      </c>
    </row>
    <row r="1132" spans="3:7" hidden="1" outlineLevel="1" x14ac:dyDescent="0.25">
      <c r="C1132" s="21" t="s">
        <v>42</v>
      </c>
      <c r="D1132" s="19">
        <f>SUMIFS(Sensitivities!$E$8:$E$1023,Sensitivities!$D$8:$D$1023,Vega_GIRR!$D$20,Sensitivities!$C$8:$C$1023,Vega_GIRR!G1132)</f>
        <v>0</v>
      </c>
      <c r="E1132" s="19"/>
      <c r="F1132" s="19"/>
      <c r="G1132" s="19" t="str">
        <f>C1132 &amp; ".Vega|GIRR|" &amp; C1092 &amp; "|" &amp; C1094</f>
        <v>FXO403688438.Vega|GIRR|AUD|0.5 year</v>
      </c>
    </row>
    <row r="1133" spans="3:7" hidden="1" outlineLevel="1" x14ac:dyDescent="0.25">
      <c r="C1133" s="21" t="s">
        <v>43</v>
      </c>
      <c r="D1133" s="19">
        <f>SUMIFS(Sensitivities!$E$8:$E$1023,Sensitivities!$D$8:$D$1023,Vega_GIRR!$D$20,Sensitivities!$C$8:$C$1023,Vega_GIRR!G1133)</f>
        <v>0</v>
      </c>
      <c r="E1133" s="19"/>
      <c r="F1133" s="19"/>
      <c r="G1133" s="19" t="str">
        <f>C1133 &amp; ".Vega|GIRR|" &amp; C1092 &amp; "|" &amp; C1094</f>
        <v>FXO302436425.Vega|GIRR|AUD|0.5 year</v>
      </c>
    </row>
    <row r="1134" spans="3:7" hidden="1" outlineLevel="1" x14ac:dyDescent="0.25">
      <c r="C1134" s="21" t="s">
        <v>44</v>
      </c>
      <c r="D1134" s="19">
        <f>SUMIFS(Sensitivities!$E$8:$E$1023,Sensitivities!$D$8:$D$1023,Vega_GIRR!$D$20,Sensitivities!$C$8:$C$1023,Vega_GIRR!G1134)</f>
        <v>0</v>
      </c>
      <c r="E1134" s="19"/>
      <c r="F1134" s="19"/>
      <c r="G1134" s="19" t="str">
        <f>C1134 &amp; ".Vega|GIRR|" &amp; C1092 &amp; "|" &amp; C1094</f>
        <v>FXO920656386.Vega|GIRR|AUD|0.5 year</v>
      </c>
    </row>
    <row r="1135" spans="3:7" hidden="1" outlineLevel="1" x14ac:dyDescent="0.25">
      <c r="C1135" s="21" t="s">
        <v>45</v>
      </c>
      <c r="D1135" s="19">
        <f>SUMIFS(Sensitivities!$E$8:$E$1023,Sensitivities!$D$8:$D$1023,Vega_GIRR!$D$20,Sensitivities!$C$8:$C$1023,Vega_GIRR!G1135)</f>
        <v>0</v>
      </c>
      <c r="E1135" s="19"/>
      <c r="F1135" s="19"/>
      <c r="G1135" s="19" t="str">
        <f>C1135 &amp; ".Vega|GIRR|" &amp; C1092 &amp; "|" &amp; C1094</f>
        <v>FXO931276392.Vega|GIRR|AUD|0.5 year</v>
      </c>
    </row>
    <row r="1136" spans="3:7" hidden="1" outlineLevel="1" x14ac:dyDescent="0.25">
      <c r="C1136" s="21" t="s">
        <v>46</v>
      </c>
      <c r="D1136" s="19">
        <f>SUMIFS(Sensitivities!$E$8:$E$1023,Sensitivities!$D$8:$D$1023,Vega_GIRR!$D$20,Sensitivities!$C$8:$C$1023,Vega_GIRR!G1136)</f>
        <v>0</v>
      </c>
      <c r="E1136" s="19"/>
      <c r="F1136" s="19"/>
      <c r="G1136" s="19" t="str">
        <f>C1136 &amp; ".Vega|GIRR|" &amp; C1092 &amp; "|" &amp; C1094</f>
        <v>PRDC295207601.Vega|GIRR|AUD|0.5 year</v>
      </c>
    </row>
    <row r="1137" spans="3:7" hidden="1" outlineLevel="1" x14ac:dyDescent="0.25">
      <c r="C1137" s="21" t="s">
        <v>48</v>
      </c>
      <c r="D1137" s="19">
        <f>SUMIFS(Sensitivities!$E$8:$E$1023,Sensitivities!$D$8:$D$1023,Vega_GIRR!$D$20,Sensitivities!$C$8:$C$1023,Vega_GIRR!G1137)</f>
        <v>0</v>
      </c>
      <c r="E1137" s="19"/>
      <c r="F1137" s="19"/>
      <c r="G1137" s="19" t="str">
        <f>C1137 &amp; ".Vega|GIRR|" &amp; C1092 &amp; "|" &amp; C1094</f>
        <v>PRDC172891670.Vega|GIRR|AUD|0.5 year</v>
      </c>
    </row>
    <row r="1138" spans="3:7" hidden="1" outlineLevel="1" x14ac:dyDescent="0.25">
      <c r="C1138" s="21" t="s">
        <v>49</v>
      </c>
      <c r="D1138" s="19">
        <f>SUMIFS(Sensitivities!$E$8:$E$1023,Sensitivities!$D$8:$D$1023,Vega_GIRR!$D$20,Sensitivities!$C$8:$C$1023,Vega_GIRR!G1138)</f>
        <v>0</v>
      </c>
      <c r="E1138" s="19"/>
      <c r="F1138" s="19"/>
      <c r="G1138" s="19" t="str">
        <f>C1138 &amp; ".Vega|GIRR|" &amp; C1092 &amp; "|" &amp; C1094</f>
        <v>PRDC666969162.Vega|GIRR|AUD|0.5 year</v>
      </c>
    </row>
    <row r="1139" spans="3:7" hidden="1" outlineLevel="1" x14ac:dyDescent="0.25">
      <c r="C1139" s="21" t="s">
        <v>50</v>
      </c>
      <c r="D1139" s="19">
        <f>SUMIFS(Sensitivities!$E$8:$E$1023,Sensitivities!$D$8:$D$1023,Vega_GIRR!$D$20,Sensitivities!$C$8:$C$1023,Vega_GIRR!G1139)</f>
        <v>0</v>
      </c>
      <c r="E1139" s="19"/>
      <c r="F1139" s="19"/>
      <c r="G1139" s="19" t="str">
        <f>C1139 &amp; ".Vega|GIRR|" &amp; C1092 &amp; "|" &amp; C1094</f>
        <v>PRDC591610726.Vega|GIRR|AUD|0.5 year</v>
      </c>
    </row>
    <row r="1140" spans="3:7" hidden="1" outlineLevel="1" x14ac:dyDescent="0.25">
      <c r="C1140" s="21" t="s">
        <v>51</v>
      </c>
      <c r="D1140" s="19">
        <f>SUMIFS(Sensitivities!$E$8:$E$1023,Sensitivities!$D$8:$D$1023,Vega_GIRR!$D$20,Sensitivities!$C$8:$C$1023,Vega_GIRR!G1140)</f>
        <v>0</v>
      </c>
      <c r="E1140" s="19"/>
      <c r="F1140" s="19"/>
      <c r="G1140" s="19" t="str">
        <f>C1140 &amp; ".Vega|GIRR|" &amp; C1092 &amp; "|" &amp; C1094</f>
        <v>PRDC213021841.Vega|GIRR|AUD|0.5 year</v>
      </c>
    </row>
    <row r="1141" spans="3:7" hidden="1" outlineLevel="1" x14ac:dyDescent="0.25">
      <c r="C1141" s="21" t="s">
        <v>52</v>
      </c>
      <c r="D1141" s="19">
        <f>SUMIFS(Sensitivities!$E$8:$E$1023,Sensitivities!$D$8:$D$1023,Vega_GIRR!$D$20,Sensitivities!$C$8:$C$1023,Vega_GIRR!G1141)</f>
        <v>0</v>
      </c>
      <c r="E1141" s="19"/>
      <c r="F1141" s="19"/>
      <c r="G1141" s="19" t="str">
        <f>C1141 &amp; ".Vega|GIRR|" &amp; C1092 &amp; "|" &amp; C1094</f>
        <v>RA211261264.Vega|GIRR|AUD|0.5 year</v>
      </c>
    </row>
    <row r="1142" spans="3:7" hidden="1" outlineLevel="1" x14ac:dyDescent="0.25">
      <c r="C1142" s="21" t="s">
        <v>54</v>
      </c>
      <c r="D1142" s="19">
        <f>SUMIFS(Sensitivities!$E$8:$E$1023,Sensitivities!$D$8:$D$1023,Vega_GIRR!$D$20,Sensitivities!$C$8:$C$1023,Vega_GIRR!G1142)</f>
        <v>0</v>
      </c>
      <c r="E1142" s="19"/>
      <c r="F1142" s="19"/>
      <c r="G1142" s="19" t="str">
        <f>C1142 &amp; ".Vega|GIRR|" &amp; C1092 &amp; "|" &amp; C1094</f>
        <v>RA511169792.Vega|GIRR|AUD|0.5 year</v>
      </c>
    </row>
    <row r="1143" spans="3:7" hidden="1" outlineLevel="1" x14ac:dyDescent="0.25">
      <c r="C1143" s="21" t="s">
        <v>1143</v>
      </c>
      <c r="D1143" s="19">
        <f>SUMIFS(Sensitivities!$E$8:$E$1023,Sensitivities!$D$8:$D$1023,Vega_GIRR!$D$20,Sensitivities!$C$8:$C$1023,Vega_GIRR!G1143)</f>
        <v>0</v>
      </c>
      <c r="E1143" s="19"/>
      <c r="F1143" s="19"/>
      <c r="G1143" s="19" t="str">
        <f>C1143 &amp; ".Vega|GIRR|" &amp; C1092 &amp; "|" &amp; C1094</f>
        <v>RA844378540.Vega|GIRR|AUD|0.5 year</v>
      </c>
    </row>
    <row r="1144" spans="3:7" hidden="1" outlineLevel="1" x14ac:dyDescent="0.25">
      <c r="C1144" s="21" t="s">
        <v>55</v>
      </c>
      <c r="D1144" s="19">
        <f>SUMIFS(Sensitivities!$E$8:$E$1023,Sensitivities!$D$8:$D$1023,Vega_GIRR!$D$20,Sensitivities!$C$8:$C$1023,Vega_GIRR!G1144)</f>
        <v>0</v>
      </c>
      <c r="E1144" s="19"/>
      <c r="F1144" s="19"/>
      <c r="G1144" s="19" t="str">
        <f>C1144 &amp; ".Vega|GIRR|" &amp; C1092 &amp; "|" &amp; C1094</f>
        <v>RA488554347.Vega|GIRR|AUD|0.5 year</v>
      </c>
    </row>
    <row r="1145" spans="3:7" hidden="1" outlineLevel="1" x14ac:dyDescent="0.25">
      <c r="C1145" s="21" t="s">
        <v>56</v>
      </c>
      <c r="D1145" s="19">
        <f>SUMIFS(Sensitivities!$E$8:$E$1023,Sensitivities!$D$8:$D$1023,Vega_GIRR!$D$20,Sensitivities!$C$8:$C$1023,Vega_GIRR!G1145)</f>
        <v>0</v>
      </c>
      <c r="E1145" s="19"/>
      <c r="F1145" s="19"/>
      <c r="G1145" s="19" t="str">
        <f>C1145 &amp; ".Vega|GIRR|" &amp; C1092 &amp; "|" &amp; C1094</f>
        <v>RA899728209.Vega|GIRR|AUD|0.5 year</v>
      </c>
    </row>
    <row r="1146" spans="3:7" hidden="1" outlineLevel="1" x14ac:dyDescent="0.25">
      <c r="C1146" s="10"/>
      <c r="D1146" s="13"/>
      <c r="E1146" s="11"/>
      <c r="F1146" s="12"/>
      <c r="G1146" s="12"/>
    </row>
    <row r="1147" spans="3:7" collapsed="1" x14ac:dyDescent="0.25">
      <c r="C1147" s="106" t="s">
        <v>62</v>
      </c>
      <c r="D1147" s="102">
        <f>SUM(D1149:D1198)</f>
        <v>0</v>
      </c>
      <c r="E1147" s="103">
        <f>$D$15</f>
        <v>1</v>
      </c>
      <c r="F1147" s="105">
        <f>D1147*E1147</f>
        <v>0</v>
      </c>
    </row>
    <row r="1148" spans="3:7" hidden="1" outlineLevel="1" x14ac:dyDescent="0.25">
      <c r="C1148" s="40" t="s">
        <v>1138</v>
      </c>
      <c r="D1148" s="101" t="s">
        <v>116</v>
      </c>
      <c r="E1148" s="101" t="s">
        <v>66</v>
      </c>
      <c r="F1148" s="101" t="s">
        <v>68</v>
      </c>
      <c r="G1148" s="39" t="s">
        <v>57</v>
      </c>
    </row>
    <row r="1149" spans="3:7" hidden="1" outlineLevel="1" x14ac:dyDescent="0.25">
      <c r="C1149" s="42" t="s">
        <v>3</v>
      </c>
      <c r="D1149" s="38">
        <f>SUMIFS(Sensitivities!$E$8:$E$1023,Sensitivities!$D$8:$D$1023,Vega_GIRR!$D$20,Sensitivities!$C$8:$C$1023,Vega_GIRR!G1149)</f>
        <v>0</v>
      </c>
      <c r="E1149" s="38"/>
      <c r="F1149" s="38"/>
      <c r="G1149" s="38" t="str">
        <f>C1149 &amp; ".Vega|GIRR|" &amp; C1092 &amp; "|" &amp; C1147</f>
        <v>FRA791220419.Vega|GIRR|AUD|1 year</v>
      </c>
    </row>
    <row r="1150" spans="3:7" hidden="1" outlineLevel="1" x14ac:dyDescent="0.25">
      <c r="C1150" s="21" t="s">
        <v>5</v>
      </c>
      <c r="D1150" s="19">
        <f>SUMIFS(Sensitivities!$E$8:$E$1023,Sensitivities!$D$8:$D$1023,Vega_GIRR!$D$20,Sensitivities!$C$8:$C$1023,Vega_GIRR!G1150)</f>
        <v>0</v>
      </c>
      <c r="E1150" s="19"/>
      <c r="F1150" s="19"/>
      <c r="G1150" s="19" t="str">
        <f>C1150 &amp; ".Vega|GIRR|" &amp; C1092 &amp; "|" &amp; C1147</f>
        <v>FRA983936126.Vega|GIRR|AUD|1 year</v>
      </c>
    </row>
    <row r="1151" spans="3:7" hidden="1" outlineLevel="1" x14ac:dyDescent="0.25">
      <c r="C1151" s="21" t="s">
        <v>6</v>
      </c>
      <c r="D1151" s="19">
        <f>SUMIFS(Sensitivities!$E$8:$E$1023,Sensitivities!$D$8:$D$1023,Vega_GIRR!$D$20,Sensitivities!$C$8:$C$1023,Vega_GIRR!G1151)</f>
        <v>0</v>
      </c>
      <c r="E1151" s="19"/>
      <c r="F1151" s="19"/>
      <c r="G1151" s="19" t="str">
        <f>C1151 &amp; ".Vega|GIRR|" &amp; C1092 &amp; "|" &amp; C1147</f>
        <v>FRA592133890.Vega|GIRR|AUD|1 year</v>
      </c>
    </row>
    <row r="1152" spans="3:7" hidden="1" outlineLevel="1" x14ac:dyDescent="0.25">
      <c r="C1152" s="21" t="s">
        <v>7</v>
      </c>
      <c r="D1152" s="19">
        <f>SUMIFS(Sensitivities!$E$8:$E$1023,Sensitivities!$D$8:$D$1023,Vega_GIRR!$D$20,Sensitivities!$C$8:$C$1023,Vega_GIRR!G1152)</f>
        <v>0</v>
      </c>
      <c r="E1152" s="19"/>
      <c r="F1152" s="19"/>
      <c r="G1152" s="19" t="str">
        <f>C1152 &amp; ".Vega|GIRR|" &amp; C1092 &amp; "|" &amp; C1147</f>
        <v>FRA554616290.Vega|GIRR|AUD|1 year</v>
      </c>
    </row>
    <row r="1153" spans="3:7" hidden="1" outlineLevel="1" x14ac:dyDescent="0.25">
      <c r="C1153" s="21" t="s">
        <v>8</v>
      </c>
      <c r="D1153" s="19">
        <f>SUMIFS(Sensitivities!$E$8:$E$1023,Sensitivities!$D$8:$D$1023,Vega_GIRR!$D$20,Sensitivities!$C$8:$C$1023,Vega_GIRR!G1153)</f>
        <v>0</v>
      </c>
      <c r="E1153" s="19"/>
      <c r="F1153" s="19"/>
      <c r="G1153" s="19" t="str">
        <f>C1153 &amp; ".Vega|GIRR|" &amp; C1092 &amp; "|" &amp; C1147</f>
        <v>FRA822851518.Vega|GIRR|AUD|1 year</v>
      </c>
    </row>
    <row r="1154" spans="3:7" hidden="1" outlineLevel="1" x14ac:dyDescent="0.25">
      <c r="C1154" s="21" t="s">
        <v>1140</v>
      </c>
      <c r="D1154" s="19">
        <f>SUMIFS(Sensitivities!$E$8:$E$1023,Sensitivities!$D$8:$D$1023,Vega_GIRR!$D$20,Sensitivities!$C$8:$C$1023,Vega_GIRR!G1154)</f>
        <v>0</v>
      </c>
      <c r="E1154" s="19"/>
      <c r="F1154" s="19"/>
      <c r="G1154" s="19" t="str">
        <f>C1154 &amp; ".Vega|GIRR|" &amp; C1092 &amp; "|" &amp; C1147</f>
        <v>FRA101797833.Vega|GIRR|AUD|1 year</v>
      </c>
    </row>
    <row r="1155" spans="3:7" hidden="1" outlineLevel="1" x14ac:dyDescent="0.25">
      <c r="C1155" s="21" t="s">
        <v>9</v>
      </c>
      <c r="D1155" s="19">
        <f>SUMIFS(Sensitivities!$E$8:$E$1023,Sensitivities!$D$8:$D$1023,Vega_GIRR!$D$20,Sensitivities!$C$8:$C$1023,Vega_GIRR!G1155)</f>
        <v>0</v>
      </c>
      <c r="E1155" s="19"/>
      <c r="F1155" s="19"/>
      <c r="G1155" s="19" t="str">
        <f>C1155 &amp; ".Vega|GIRR|" &amp; C1092 &amp; "|" &amp; C1147</f>
        <v>IRS190841856.Vega|GIRR|AUD|1 year</v>
      </c>
    </row>
    <row r="1156" spans="3:7" hidden="1" outlineLevel="1" x14ac:dyDescent="0.25">
      <c r="C1156" s="21" t="s">
        <v>11</v>
      </c>
      <c r="D1156" s="19">
        <f>SUMIFS(Sensitivities!$E$8:$E$1023,Sensitivities!$D$8:$D$1023,Vega_GIRR!$D$20,Sensitivities!$C$8:$C$1023,Vega_GIRR!G1156)</f>
        <v>0</v>
      </c>
      <c r="E1156" s="19"/>
      <c r="F1156" s="19"/>
      <c r="G1156" s="19" t="str">
        <f>C1156 &amp; ".Vega|GIRR|" &amp; C1092 &amp; "|" &amp; C1147</f>
        <v>IRS399330126.Vega|GIRR|AUD|1 year</v>
      </c>
    </row>
    <row r="1157" spans="3:7" hidden="1" outlineLevel="1" x14ac:dyDescent="0.25">
      <c r="C1157" s="21" t="s">
        <v>12</v>
      </c>
      <c r="D1157" s="19">
        <f>SUMIFS(Sensitivities!$E$8:$E$1023,Sensitivities!$D$8:$D$1023,Vega_GIRR!$D$20,Sensitivities!$C$8:$C$1023,Vega_GIRR!G1157)</f>
        <v>0</v>
      </c>
      <c r="E1157" s="19"/>
      <c r="F1157" s="19"/>
      <c r="G1157" s="19" t="str">
        <f>C1157 &amp; ".Vega|GIRR|" &amp; C1092 &amp; "|" &amp; C1147</f>
        <v>IRS233250637.Vega|GIRR|AUD|1 year</v>
      </c>
    </row>
    <row r="1158" spans="3:7" hidden="1" outlineLevel="1" x14ac:dyDescent="0.25">
      <c r="C1158" s="21" t="s">
        <v>13</v>
      </c>
      <c r="D1158" s="19">
        <f>SUMIFS(Sensitivities!$E$8:$E$1023,Sensitivities!$D$8:$D$1023,Vega_GIRR!$D$20,Sensitivities!$C$8:$C$1023,Vega_GIRR!G1158)</f>
        <v>0</v>
      </c>
      <c r="E1158" s="19"/>
      <c r="F1158" s="19"/>
      <c r="G1158" s="19" t="str">
        <f>C1158 &amp; ".Vega|GIRR|" &amp; C1092 &amp; "|" &amp; C1147</f>
        <v>CS768096133.Vega|GIRR|AUD|1 year</v>
      </c>
    </row>
    <row r="1159" spans="3:7" hidden="1" outlineLevel="1" x14ac:dyDescent="0.25">
      <c r="C1159" s="21" t="s">
        <v>15</v>
      </c>
      <c r="D1159" s="19">
        <f>SUMIFS(Sensitivities!$E$8:$E$1023,Sensitivities!$D$8:$D$1023,Vega_GIRR!$D$20,Sensitivities!$C$8:$C$1023,Vega_GIRR!G1159)</f>
        <v>0</v>
      </c>
      <c r="E1159" s="19"/>
      <c r="F1159" s="19"/>
      <c r="G1159" s="19" t="str">
        <f>C1159 &amp; ".Vega|GIRR|" &amp; C1092 &amp; "|" &amp; C1147</f>
        <v>CS561670611.Vega|GIRR|AUD|1 year</v>
      </c>
    </row>
    <row r="1160" spans="3:7" hidden="1" outlineLevel="1" x14ac:dyDescent="0.25">
      <c r="C1160" s="21" t="s">
        <v>16</v>
      </c>
      <c r="D1160" s="19">
        <f>SUMIFS(Sensitivities!$E$8:$E$1023,Sensitivities!$D$8:$D$1023,Vega_GIRR!$D$20,Sensitivities!$C$8:$C$1023,Vega_GIRR!G1160)</f>
        <v>0</v>
      </c>
      <c r="E1160" s="19"/>
      <c r="F1160" s="19"/>
      <c r="G1160" s="19" t="str">
        <f>C1160 &amp; ".Vega|GIRR|" &amp; C1092 &amp; "|" &amp; C1147</f>
        <v>CS931854092.Vega|GIRR|AUD|1 year</v>
      </c>
    </row>
    <row r="1161" spans="3:7" hidden="1" outlineLevel="1" x14ac:dyDescent="0.25">
      <c r="C1161" s="21" t="s">
        <v>17</v>
      </c>
      <c r="D1161" s="19">
        <f>SUMIFS(Sensitivities!$E$8:$E$1023,Sensitivities!$D$8:$D$1023,Vega_GIRR!$D$20,Sensitivities!$C$8:$C$1023,Vega_GIRR!G1161)</f>
        <v>0</v>
      </c>
      <c r="E1161" s="19"/>
      <c r="F1161" s="19"/>
      <c r="G1161" s="19" t="str">
        <f>C1161 &amp; ".Vega|GIRR|" &amp; C1092 &amp; "|" &amp; C1147</f>
        <v>IRS307262619.Vega|GIRR|AUD|1 year</v>
      </c>
    </row>
    <row r="1162" spans="3:7" hidden="1" outlineLevel="1" x14ac:dyDescent="0.25">
      <c r="C1162" s="21" t="s">
        <v>18</v>
      </c>
      <c r="D1162" s="19">
        <f>SUMIFS(Sensitivities!$E$8:$E$1023,Sensitivities!$D$8:$D$1023,Vega_GIRR!$D$20,Sensitivities!$C$8:$C$1023,Vega_GIRR!G1162)</f>
        <v>0</v>
      </c>
      <c r="E1162" s="19"/>
      <c r="F1162" s="19"/>
      <c r="G1162" s="19" t="str">
        <f>C1162 &amp; ".Vega|GIRR|" &amp; C1092 &amp; "|" &amp; C1147</f>
        <v>IRS686490893.Vega|GIRR|AUD|1 year</v>
      </c>
    </row>
    <row r="1163" spans="3:7" hidden="1" outlineLevel="1" x14ac:dyDescent="0.25">
      <c r="C1163" s="21" t="s">
        <v>19</v>
      </c>
      <c r="D1163" s="19">
        <f>SUMIFS(Sensitivities!$E$8:$E$1023,Sensitivities!$D$8:$D$1023,Vega_GIRR!$D$20,Sensitivities!$C$8:$C$1023,Vega_GIRR!G1163)</f>
        <v>0</v>
      </c>
      <c r="E1163" s="19"/>
      <c r="F1163" s="19"/>
      <c r="G1163" s="19" t="str">
        <f>C1163 &amp; ".Vega|GIRR|" &amp; C1092 &amp; "|" &amp; C1147</f>
        <v>IRS682313805.Vega|GIRR|AUD|1 year</v>
      </c>
    </row>
    <row r="1164" spans="3:7" hidden="1" outlineLevel="1" x14ac:dyDescent="0.25">
      <c r="C1164" s="21" t="s">
        <v>20</v>
      </c>
      <c r="D1164" s="19">
        <f>SUMIFS(Sensitivities!$E$8:$E$1023,Sensitivities!$D$8:$D$1023,Vega_GIRR!$D$20,Sensitivities!$C$8:$C$1023,Vega_GIRR!G1164)</f>
        <v>0</v>
      </c>
      <c r="E1164" s="19"/>
      <c r="F1164" s="19"/>
      <c r="G1164" s="19" t="str">
        <f>C1164 &amp; ".Vega|GIRR|" &amp; C1092 &amp; "|" &amp; C1147</f>
        <v>IRS545554400.Vega|GIRR|AUD|1 year</v>
      </c>
    </row>
    <row r="1165" spans="3:7" hidden="1" outlineLevel="1" x14ac:dyDescent="0.25">
      <c r="C1165" s="21" t="s">
        <v>21</v>
      </c>
      <c r="D1165" s="19">
        <f>SUMIFS(Sensitivities!$E$8:$E$1023,Sensitivities!$D$8:$D$1023,Vega_GIRR!$D$20,Sensitivities!$C$8:$C$1023,Vega_GIRR!G1165)</f>
        <v>0</v>
      </c>
      <c r="E1165" s="19"/>
      <c r="F1165" s="19"/>
      <c r="G1165" s="19" t="str">
        <f>C1165 &amp; ".Vega|GIRR|" &amp; C1092 &amp; "|" &amp; C1147</f>
        <v>CS821810096.Vega|GIRR|AUD|1 year</v>
      </c>
    </row>
    <row r="1166" spans="3:7" hidden="1" outlineLevel="1" x14ac:dyDescent="0.25">
      <c r="C1166" s="21" t="s">
        <v>22</v>
      </c>
      <c r="D1166" s="19">
        <f>SUMIFS(Sensitivities!$E$8:$E$1023,Sensitivities!$D$8:$D$1023,Vega_GIRR!$D$20,Sensitivities!$C$8:$C$1023,Vega_GIRR!G1166)</f>
        <v>0</v>
      </c>
      <c r="E1166" s="19"/>
      <c r="F1166" s="19"/>
      <c r="G1166" s="19" t="str">
        <f>C1166 &amp; ".Vega|GIRR|" &amp; C1092 &amp; "|" &amp; C1147</f>
        <v>CF832287444.Vega|GIRR|AUD|1 year</v>
      </c>
    </row>
    <row r="1167" spans="3:7" hidden="1" outlineLevel="1" x14ac:dyDescent="0.25">
      <c r="C1167" s="21" t="s">
        <v>1141</v>
      </c>
      <c r="D1167" s="19">
        <f>SUMIFS(Sensitivities!$E$8:$E$1023,Sensitivities!$D$8:$D$1023,Vega_GIRR!$D$20,Sensitivities!$C$8:$C$1023,Vega_GIRR!G1167)</f>
        <v>0</v>
      </c>
      <c r="E1167" s="19"/>
      <c r="F1167" s="19"/>
      <c r="G1167" s="19" t="str">
        <f>C1167 &amp; ".Vega|GIRR|" &amp; C1092 &amp; "|" &amp; C1147</f>
        <v>CF505971413.Vega|GIRR|AUD|1 year</v>
      </c>
    </row>
    <row r="1168" spans="3:7" hidden="1" outlineLevel="1" x14ac:dyDescent="0.25">
      <c r="C1168" s="21" t="s">
        <v>24</v>
      </c>
      <c r="D1168" s="19">
        <f>SUMIFS(Sensitivities!$E$8:$E$1023,Sensitivities!$D$8:$D$1023,Vega_GIRR!$D$20,Sensitivities!$C$8:$C$1023,Vega_GIRR!G1168)</f>
        <v>0</v>
      </c>
      <c r="E1168" s="19"/>
      <c r="F1168" s="19"/>
      <c r="G1168" s="19" t="str">
        <f>C1168 &amp; ".Vega|GIRR|" &amp; C1092 &amp; "|" &amp; C1147</f>
        <v>CF670766805.Vega|GIRR|AUD|1 year</v>
      </c>
    </row>
    <row r="1169" spans="3:7" hidden="1" outlineLevel="1" x14ac:dyDescent="0.25">
      <c r="C1169" s="21" t="s">
        <v>25</v>
      </c>
      <c r="D1169" s="19">
        <f>SUMIFS(Sensitivities!$E$8:$E$1023,Sensitivities!$D$8:$D$1023,Vega_GIRR!$D$20,Sensitivities!$C$8:$C$1023,Vega_GIRR!G1169)</f>
        <v>0</v>
      </c>
      <c r="E1169" s="19"/>
      <c r="F1169" s="19"/>
      <c r="G1169" s="19" t="str">
        <f>C1169 &amp; ".Vega|GIRR|" &amp; C1092 &amp; "|" &amp; C1147</f>
        <v>CF558972956.Vega|GIRR|AUD|1 year</v>
      </c>
    </row>
    <row r="1170" spans="3:7" hidden="1" outlineLevel="1" x14ac:dyDescent="0.25">
      <c r="C1170" s="21" t="s">
        <v>26</v>
      </c>
      <c r="D1170" s="19">
        <f>SUMIFS(Sensitivities!$E$8:$E$1023,Sensitivities!$D$8:$D$1023,Vega_GIRR!$D$20,Sensitivities!$C$8:$C$1023,Vega_GIRR!G1170)</f>
        <v>0</v>
      </c>
      <c r="E1170" s="19"/>
      <c r="F1170" s="19"/>
      <c r="G1170" s="19" t="str">
        <f>C1170 &amp; ".Vega|GIRR|" &amp; C1092 &amp; "|" &amp; C1147</f>
        <v>CF994071627.Vega|GIRR|AUD|1 year</v>
      </c>
    </row>
    <row r="1171" spans="3:7" hidden="1" outlineLevel="1" x14ac:dyDescent="0.25">
      <c r="C1171" s="21" t="s">
        <v>27</v>
      </c>
      <c r="D1171" s="19">
        <f>SUMIFS(Sensitivities!$E$8:$E$1023,Sensitivities!$D$8:$D$1023,Vega_GIRR!$D$20,Sensitivities!$C$8:$C$1023,Vega_GIRR!G1171)</f>
        <v>0</v>
      </c>
      <c r="E1171" s="19"/>
      <c r="F1171" s="19"/>
      <c r="G1171" s="19" t="str">
        <f>C1171 &amp; ".Vega|GIRR|" &amp; C1092 &amp; "|" &amp; C1147</f>
        <v>CF546911893.Vega|GIRR|AUD|1 year</v>
      </c>
    </row>
    <row r="1172" spans="3:7" hidden="1" outlineLevel="1" x14ac:dyDescent="0.25">
      <c r="C1172" s="21" t="s">
        <v>28</v>
      </c>
      <c r="D1172" s="19">
        <f>SUMIFS(Sensitivities!$E$8:$E$1023,Sensitivities!$D$8:$D$1023,Vega_GIRR!$D$20,Sensitivities!$C$8:$C$1023,Vega_GIRR!G1172)</f>
        <v>0</v>
      </c>
      <c r="E1172" s="19"/>
      <c r="F1172" s="19"/>
      <c r="G1172" s="19" t="str">
        <f>C1172 &amp; ".Vega|GIRR|" &amp; C1092 &amp; "|" &amp; C1147</f>
        <v>CF798421943.Vega|GIRR|AUD|1 year</v>
      </c>
    </row>
    <row r="1173" spans="3:7" hidden="1" outlineLevel="1" x14ac:dyDescent="0.25">
      <c r="C1173" s="21" t="s">
        <v>29</v>
      </c>
      <c r="D1173" s="19">
        <f>SUMIFS(Sensitivities!$E$8:$E$1023,Sensitivities!$D$8:$D$1023,Vega_GIRR!$D$20,Sensitivities!$C$8:$C$1023,Vega_GIRR!G1173)</f>
        <v>0</v>
      </c>
      <c r="E1173" s="19"/>
      <c r="F1173" s="19"/>
      <c r="G1173" s="19" t="str">
        <f>C1173 &amp; ".Vega|GIRR|" &amp; C1092 &amp; "|" &amp; C1147</f>
        <v>SWN651253389.Vega|GIRR|AUD|1 year</v>
      </c>
    </row>
    <row r="1174" spans="3:7" hidden="1" outlineLevel="1" x14ac:dyDescent="0.25">
      <c r="C1174" s="21" t="s">
        <v>31</v>
      </c>
      <c r="D1174" s="19">
        <f>SUMIFS(Sensitivities!$E$8:$E$1023,Sensitivities!$D$8:$D$1023,Vega_GIRR!$D$20,Sensitivities!$C$8:$C$1023,Vega_GIRR!G1174)</f>
        <v>0</v>
      </c>
      <c r="E1174" s="19"/>
      <c r="F1174" s="19"/>
      <c r="G1174" s="19" t="str">
        <f>C1174 &amp; ".Vega|GIRR|" &amp; C1092 &amp; "|" &amp; C1147</f>
        <v>FXF690057364.Vega|GIRR|AUD|1 year</v>
      </c>
    </row>
    <row r="1175" spans="3:7" hidden="1" outlineLevel="1" x14ac:dyDescent="0.25">
      <c r="C1175" s="21" t="s">
        <v>1142</v>
      </c>
      <c r="D1175" s="19">
        <f>SUMIFS(Sensitivities!$E$8:$E$1023,Sensitivities!$D$8:$D$1023,Vega_GIRR!$D$20,Sensitivities!$C$8:$C$1023,Vega_GIRR!G1175)</f>
        <v>0</v>
      </c>
      <c r="E1175" s="19"/>
      <c r="F1175" s="19"/>
      <c r="G1175" s="19" t="str">
        <f>C1175 &amp; ".Vega|GIRR|" &amp; C1092 &amp; "|" &amp; C1147</f>
        <v>FXF276314354.Vega|GIRR|AUD|1 year</v>
      </c>
    </row>
    <row r="1176" spans="3:7" hidden="1" outlineLevel="1" x14ac:dyDescent="0.25">
      <c r="C1176" s="21" t="s">
        <v>33</v>
      </c>
      <c r="D1176" s="19">
        <f>SUMIFS(Sensitivities!$E$8:$E$1023,Sensitivities!$D$8:$D$1023,Vega_GIRR!$D$20,Sensitivities!$C$8:$C$1023,Vega_GIRR!G1176)</f>
        <v>0</v>
      </c>
      <c r="E1176" s="19"/>
      <c r="F1176" s="19"/>
      <c r="G1176" s="19" t="str">
        <f>C1176 &amp; ".Vega|GIRR|" &amp; C1092 &amp; "|" &amp; C1147</f>
        <v>FXF811380623.Vega|GIRR|AUD|1 year</v>
      </c>
    </row>
    <row r="1177" spans="3:7" hidden="1" outlineLevel="1" x14ac:dyDescent="0.25">
      <c r="C1177" s="21" t="s">
        <v>34</v>
      </c>
      <c r="D1177" s="19">
        <f>SUMIFS(Sensitivities!$E$8:$E$1023,Sensitivities!$D$8:$D$1023,Vega_GIRR!$D$20,Sensitivities!$C$8:$C$1023,Vega_GIRR!G1177)</f>
        <v>0</v>
      </c>
      <c r="E1177" s="19"/>
      <c r="F1177" s="19"/>
      <c r="G1177" s="19" t="str">
        <f>C1177 &amp; ".Vega|GIRR|" &amp; C1092 &amp; "|" &amp; C1147</f>
        <v>FXF313102980.Vega|GIRR|AUD|1 year</v>
      </c>
    </row>
    <row r="1178" spans="3:7" hidden="1" outlineLevel="1" x14ac:dyDescent="0.25">
      <c r="C1178" s="21" t="s">
        <v>35</v>
      </c>
      <c r="D1178" s="19">
        <f>SUMIFS(Sensitivities!$E$8:$E$1023,Sensitivities!$D$8:$D$1023,Vega_GIRR!$D$20,Sensitivities!$C$8:$C$1023,Vega_GIRR!G1178)</f>
        <v>0</v>
      </c>
      <c r="E1178" s="19"/>
      <c r="F1178" s="19"/>
      <c r="G1178" s="19" t="str">
        <f>C1178 &amp; ".Vega|GIRR|" &amp; C1092 &amp; "|" &amp; C1147</f>
        <v>FXF168255439.Vega|GIRR|AUD|1 year</v>
      </c>
    </row>
    <row r="1179" spans="3:7" hidden="1" outlineLevel="1" x14ac:dyDescent="0.25">
      <c r="C1179" s="21" t="s">
        <v>36</v>
      </c>
      <c r="D1179" s="19">
        <f>SUMIFS(Sensitivities!$E$8:$E$1023,Sensitivities!$D$8:$D$1023,Vega_GIRR!$D$20,Sensitivities!$C$8:$C$1023,Vega_GIRR!G1179)</f>
        <v>0</v>
      </c>
      <c r="E1179" s="19"/>
      <c r="F1179" s="19"/>
      <c r="G1179" s="19" t="str">
        <f>C1179 &amp; ".Vega|GIRR|" &amp; C1092 &amp; "|" &amp; C1147</f>
        <v>FXF177155290.Vega|GIRR|AUD|1 year</v>
      </c>
    </row>
    <row r="1180" spans="3:7" hidden="1" outlineLevel="1" x14ac:dyDescent="0.25">
      <c r="C1180" s="21" t="s">
        <v>37</v>
      </c>
      <c r="D1180" s="19">
        <f>SUMIFS(Sensitivities!$E$8:$E$1023,Sensitivities!$D$8:$D$1023,Vega_GIRR!$D$20,Sensitivities!$C$8:$C$1023,Vega_GIRR!G1180)</f>
        <v>0</v>
      </c>
      <c r="E1180" s="19"/>
      <c r="F1180" s="19"/>
      <c r="G1180" s="19" t="str">
        <f>C1180 &amp; ".Vega|GIRR|" &amp; C1092 &amp; "|" &amp; C1147</f>
        <v>FXF598460264.Vega|GIRR|AUD|1 year</v>
      </c>
    </row>
    <row r="1181" spans="3:7" hidden="1" outlineLevel="1" x14ac:dyDescent="0.25">
      <c r="C1181" s="21" t="s">
        <v>38</v>
      </c>
      <c r="D1181" s="19">
        <f>SUMIFS(Sensitivities!$E$8:$E$1023,Sensitivities!$D$8:$D$1023,Vega_GIRR!$D$20,Sensitivities!$C$8:$C$1023,Vega_GIRR!G1181)</f>
        <v>0</v>
      </c>
      <c r="E1181" s="19"/>
      <c r="F1181" s="19"/>
      <c r="G1181" s="19" t="str">
        <f>C1181 &amp; ".Vega|GIRR|" &amp; C1092 &amp; "|" &amp; C1147</f>
        <v>FXO271821100.Vega|GIRR|AUD|1 year</v>
      </c>
    </row>
    <row r="1182" spans="3:7" hidden="1" outlineLevel="1" x14ac:dyDescent="0.25">
      <c r="C1182" s="21" t="s">
        <v>40</v>
      </c>
      <c r="D1182" s="19">
        <f>SUMIFS(Sensitivities!$E$8:$E$1023,Sensitivities!$D$8:$D$1023,Vega_GIRR!$D$20,Sensitivities!$C$8:$C$1023,Vega_GIRR!G1182)</f>
        <v>0</v>
      </c>
      <c r="E1182" s="19"/>
      <c r="F1182" s="19"/>
      <c r="G1182" s="19" t="str">
        <f>C1182 &amp; ".Vega|GIRR|" &amp; C1092 &amp; "|" &amp; C1147</f>
        <v>FXO136170122.Vega|GIRR|AUD|1 year</v>
      </c>
    </row>
    <row r="1183" spans="3:7" hidden="1" outlineLevel="1" x14ac:dyDescent="0.25">
      <c r="C1183" s="21" t="s">
        <v>1139</v>
      </c>
      <c r="D1183" s="19">
        <f>SUMIFS(Sensitivities!$E$8:$E$1023,Sensitivities!$D$8:$D$1023,Vega_GIRR!$D$20,Sensitivities!$C$8:$C$1023,Vega_GIRR!G1183)</f>
        <v>0</v>
      </c>
      <c r="E1183" s="19"/>
      <c r="F1183" s="19"/>
      <c r="G1183" s="19" t="str">
        <f>C1183 &amp; ".Vega|GIRR|" &amp; C1092 &amp; "|" &amp; C1147</f>
        <v>FXO623149061.Vega|GIRR|AUD|1 year</v>
      </c>
    </row>
    <row r="1184" spans="3:7" hidden="1" outlineLevel="1" x14ac:dyDescent="0.25">
      <c r="C1184" s="21" t="s">
        <v>41</v>
      </c>
      <c r="D1184" s="19">
        <f>SUMIFS(Sensitivities!$E$8:$E$1023,Sensitivities!$D$8:$D$1023,Vega_GIRR!$D$20,Sensitivities!$C$8:$C$1023,Vega_GIRR!G1184)</f>
        <v>0</v>
      </c>
      <c r="E1184" s="19"/>
      <c r="F1184" s="19"/>
      <c r="G1184" s="19" t="str">
        <f>C1184 &amp; ".Vega|GIRR|" &amp; C1092 &amp; "|" &amp; C1147</f>
        <v>FXO676548755.Vega|GIRR|AUD|1 year</v>
      </c>
    </row>
    <row r="1185" spans="3:7" hidden="1" outlineLevel="1" x14ac:dyDescent="0.25">
      <c r="C1185" s="21" t="s">
        <v>42</v>
      </c>
      <c r="D1185" s="19">
        <f>SUMIFS(Sensitivities!$E$8:$E$1023,Sensitivities!$D$8:$D$1023,Vega_GIRR!$D$20,Sensitivities!$C$8:$C$1023,Vega_GIRR!G1185)</f>
        <v>0</v>
      </c>
      <c r="E1185" s="19"/>
      <c r="F1185" s="19"/>
      <c r="G1185" s="19" t="str">
        <f>C1185 &amp; ".Vega|GIRR|" &amp; C1092 &amp; "|" &amp; C1147</f>
        <v>FXO403688438.Vega|GIRR|AUD|1 year</v>
      </c>
    </row>
    <row r="1186" spans="3:7" hidden="1" outlineLevel="1" x14ac:dyDescent="0.25">
      <c r="C1186" s="21" t="s">
        <v>43</v>
      </c>
      <c r="D1186" s="19">
        <f>SUMIFS(Sensitivities!$E$8:$E$1023,Sensitivities!$D$8:$D$1023,Vega_GIRR!$D$20,Sensitivities!$C$8:$C$1023,Vega_GIRR!G1186)</f>
        <v>0</v>
      </c>
      <c r="E1186" s="19"/>
      <c r="F1186" s="19"/>
      <c r="G1186" s="19" t="str">
        <f>C1186 &amp; ".Vega|GIRR|" &amp; C1092 &amp; "|" &amp; C1147</f>
        <v>FXO302436425.Vega|GIRR|AUD|1 year</v>
      </c>
    </row>
    <row r="1187" spans="3:7" hidden="1" outlineLevel="1" x14ac:dyDescent="0.25">
      <c r="C1187" s="21" t="s">
        <v>44</v>
      </c>
      <c r="D1187" s="19">
        <f>SUMIFS(Sensitivities!$E$8:$E$1023,Sensitivities!$D$8:$D$1023,Vega_GIRR!$D$20,Sensitivities!$C$8:$C$1023,Vega_GIRR!G1187)</f>
        <v>0</v>
      </c>
      <c r="E1187" s="19"/>
      <c r="F1187" s="19"/>
      <c r="G1187" s="19" t="str">
        <f>C1187 &amp; ".Vega|GIRR|" &amp; C1092 &amp; "|" &amp; C1147</f>
        <v>FXO920656386.Vega|GIRR|AUD|1 year</v>
      </c>
    </row>
    <row r="1188" spans="3:7" hidden="1" outlineLevel="1" x14ac:dyDescent="0.25">
      <c r="C1188" s="21" t="s">
        <v>45</v>
      </c>
      <c r="D1188" s="19">
        <f>SUMIFS(Sensitivities!$E$8:$E$1023,Sensitivities!$D$8:$D$1023,Vega_GIRR!$D$20,Sensitivities!$C$8:$C$1023,Vega_GIRR!G1188)</f>
        <v>0</v>
      </c>
      <c r="E1188" s="19"/>
      <c r="F1188" s="19"/>
      <c r="G1188" s="19" t="str">
        <f>C1188 &amp; ".Vega|GIRR|" &amp; C1092 &amp; "|" &amp; C1147</f>
        <v>FXO931276392.Vega|GIRR|AUD|1 year</v>
      </c>
    </row>
    <row r="1189" spans="3:7" hidden="1" outlineLevel="1" x14ac:dyDescent="0.25">
      <c r="C1189" s="21" t="s">
        <v>46</v>
      </c>
      <c r="D1189" s="19">
        <f>SUMIFS(Sensitivities!$E$8:$E$1023,Sensitivities!$D$8:$D$1023,Vega_GIRR!$D$20,Sensitivities!$C$8:$C$1023,Vega_GIRR!G1189)</f>
        <v>0</v>
      </c>
      <c r="E1189" s="19"/>
      <c r="F1189" s="19"/>
      <c r="G1189" s="19" t="str">
        <f>C1189 &amp; ".Vega|GIRR|" &amp; C1092 &amp; "|" &amp; C1147</f>
        <v>PRDC295207601.Vega|GIRR|AUD|1 year</v>
      </c>
    </row>
    <row r="1190" spans="3:7" hidden="1" outlineLevel="1" x14ac:dyDescent="0.25">
      <c r="C1190" s="21" t="s">
        <v>48</v>
      </c>
      <c r="D1190" s="19">
        <f>SUMIFS(Sensitivities!$E$8:$E$1023,Sensitivities!$D$8:$D$1023,Vega_GIRR!$D$20,Sensitivities!$C$8:$C$1023,Vega_GIRR!G1190)</f>
        <v>0</v>
      </c>
      <c r="E1190" s="19"/>
      <c r="F1190" s="19"/>
      <c r="G1190" s="19" t="str">
        <f>C1190 &amp; ".Vega|GIRR|" &amp; C1092 &amp; "|" &amp; C1147</f>
        <v>PRDC172891670.Vega|GIRR|AUD|1 year</v>
      </c>
    </row>
    <row r="1191" spans="3:7" hidden="1" outlineLevel="1" x14ac:dyDescent="0.25">
      <c r="C1191" s="21" t="s">
        <v>49</v>
      </c>
      <c r="D1191" s="19">
        <f>SUMIFS(Sensitivities!$E$8:$E$1023,Sensitivities!$D$8:$D$1023,Vega_GIRR!$D$20,Sensitivities!$C$8:$C$1023,Vega_GIRR!G1191)</f>
        <v>0</v>
      </c>
      <c r="E1191" s="19"/>
      <c r="F1191" s="19"/>
      <c r="G1191" s="19" t="str">
        <f>C1191 &amp; ".Vega|GIRR|" &amp; C1092 &amp; "|" &amp; C1147</f>
        <v>PRDC666969162.Vega|GIRR|AUD|1 year</v>
      </c>
    </row>
    <row r="1192" spans="3:7" hidden="1" outlineLevel="1" x14ac:dyDescent="0.25">
      <c r="C1192" s="21" t="s">
        <v>50</v>
      </c>
      <c r="D1192" s="19">
        <f>SUMIFS(Sensitivities!$E$8:$E$1023,Sensitivities!$D$8:$D$1023,Vega_GIRR!$D$20,Sensitivities!$C$8:$C$1023,Vega_GIRR!G1192)</f>
        <v>0</v>
      </c>
      <c r="E1192" s="19"/>
      <c r="F1192" s="19"/>
      <c r="G1192" s="19" t="str">
        <f>C1192 &amp; ".Vega|GIRR|" &amp; C1092 &amp; "|" &amp; C1147</f>
        <v>PRDC591610726.Vega|GIRR|AUD|1 year</v>
      </c>
    </row>
    <row r="1193" spans="3:7" hidden="1" outlineLevel="1" x14ac:dyDescent="0.25">
      <c r="C1193" s="21" t="s">
        <v>51</v>
      </c>
      <c r="D1193" s="19">
        <f>SUMIFS(Sensitivities!$E$8:$E$1023,Sensitivities!$D$8:$D$1023,Vega_GIRR!$D$20,Sensitivities!$C$8:$C$1023,Vega_GIRR!G1193)</f>
        <v>0</v>
      </c>
      <c r="E1193" s="19"/>
      <c r="F1193" s="19"/>
      <c r="G1193" s="19" t="str">
        <f>C1193 &amp; ".Vega|GIRR|" &amp; C1092 &amp; "|" &amp; C1147</f>
        <v>PRDC213021841.Vega|GIRR|AUD|1 year</v>
      </c>
    </row>
    <row r="1194" spans="3:7" hidden="1" outlineLevel="1" x14ac:dyDescent="0.25">
      <c r="C1194" s="21" t="s">
        <v>52</v>
      </c>
      <c r="D1194" s="19">
        <f>SUMIFS(Sensitivities!$E$8:$E$1023,Sensitivities!$D$8:$D$1023,Vega_GIRR!$D$20,Sensitivities!$C$8:$C$1023,Vega_GIRR!G1194)</f>
        <v>0</v>
      </c>
      <c r="E1194" s="19"/>
      <c r="F1194" s="19"/>
      <c r="G1194" s="19" t="str">
        <f>C1194 &amp; ".Vega|GIRR|" &amp; C1092 &amp; "|" &amp; C1147</f>
        <v>RA211261264.Vega|GIRR|AUD|1 year</v>
      </c>
    </row>
    <row r="1195" spans="3:7" hidden="1" outlineLevel="1" x14ac:dyDescent="0.25">
      <c r="C1195" s="21" t="s">
        <v>54</v>
      </c>
      <c r="D1195" s="19">
        <f>SUMIFS(Sensitivities!$E$8:$E$1023,Sensitivities!$D$8:$D$1023,Vega_GIRR!$D$20,Sensitivities!$C$8:$C$1023,Vega_GIRR!G1195)</f>
        <v>0</v>
      </c>
      <c r="E1195" s="19"/>
      <c r="F1195" s="19"/>
      <c r="G1195" s="19" t="str">
        <f>C1195 &amp; ".Vega|GIRR|" &amp; C1092 &amp; "|" &amp; C1147</f>
        <v>RA511169792.Vega|GIRR|AUD|1 year</v>
      </c>
    </row>
    <row r="1196" spans="3:7" hidden="1" outlineLevel="1" x14ac:dyDescent="0.25">
      <c r="C1196" s="21" t="s">
        <v>1143</v>
      </c>
      <c r="D1196" s="19">
        <f>SUMIFS(Sensitivities!$E$8:$E$1023,Sensitivities!$D$8:$D$1023,Vega_GIRR!$D$20,Sensitivities!$C$8:$C$1023,Vega_GIRR!G1196)</f>
        <v>0</v>
      </c>
      <c r="E1196" s="19"/>
      <c r="F1196" s="19"/>
      <c r="G1196" s="19" t="str">
        <f>C1196 &amp; ".Vega|GIRR|" &amp; C1092 &amp; "|" &amp; C1147</f>
        <v>RA844378540.Vega|GIRR|AUD|1 year</v>
      </c>
    </row>
    <row r="1197" spans="3:7" hidden="1" outlineLevel="1" x14ac:dyDescent="0.25">
      <c r="C1197" s="21" t="s">
        <v>55</v>
      </c>
      <c r="D1197" s="19">
        <f>SUMIFS(Sensitivities!$E$8:$E$1023,Sensitivities!$D$8:$D$1023,Vega_GIRR!$D$20,Sensitivities!$C$8:$C$1023,Vega_GIRR!G1197)</f>
        <v>0</v>
      </c>
      <c r="E1197" s="19"/>
      <c r="F1197" s="19"/>
      <c r="G1197" s="19" t="str">
        <f>C1197 &amp; ".Vega|GIRR|" &amp; C1092 &amp; "|" &amp; C1147</f>
        <v>RA488554347.Vega|GIRR|AUD|1 year</v>
      </c>
    </row>
    <row r="1198" spans="3:7" hidden="1" outlineLevel="1" x14ac:dyDescent="0.25">
      <c r="C1198" s="21" t="s">
        <v>56</v>
      </c>
      <c r="D1198" s="19">
        <f>SUMIFS(Sensitivities!$E$8:$E$1023,Sensitivities!$D$8:$D$1023,Vega_GIRR!$D$20,Sensitivities!$C$8:$C$1023,Vega_GIRR!G1198)</f>
        <v>0</v>
      </c>
      <c r="E1198" s="19"/>
      <c r="F1198" s="19"/>
      <c r="G1198" s="19" t="str">
        <f>C1198 &amp; ".Vega|GIRR|" &amp; C1092 &amp; "|" &amp; C1147</f>
        <v>RA899728209.Vega|GIRR|AUD|1 year</v>
      </c>
    </row>
    <row r="1199" spans="3:7" hidden="1" outlineLevel="1" x14ac:dyDescent="0.25">
      <c r="C1199" s="10"/>
      <c r="D1199" s="13"/>
      <c r="E1199" s="11"/>
      <c r="F1199" s="12"/>
      <c r="G1199" s="12"/>
    </row>
    <row r="1200" spans="3:7" collapsed="1" x14ac:dyDescent="0.25">
      <c r="C1200" s="106" t="s">
        <v>63</v>
      </c>
      <c r="D1200" s="102">
        <f>SUM(D1202:D1251)</f>
        <v>0</v>
      </c>
      <c r="E1200" s="103">
        <f>$D$15</f>
        <v>1</v>
      </c>
      <c r="F1200" s="105">
        <f>D1200*E1200</f>
        <v>0</v>
      </c>
    </row>
    <row r="1201" spans="3:7" hidden="1" outlineLevel="1" x14ac:dyDescent="0.25">
      <c r="C1201" s="40" t="s">
        <v>1138</v>
      </c>
      <c r="D1201" s="101" t="s">
        <v>116</v>
      </c>
      <c r="E1201" s="101" t="s">
        <v>66</v>
      </c>
      <c r="F1201" s="101" t="s">
        <v>68</v>
      </c>
      <c r="G1201" s="39" t="s">
        <v>57</v>
      </c>
    </row>
    <row r="1202" spans="3:7" hidden="1" outlineLevel="1" x14ac:dyDescent="0.25">
      <c r="C1202" s="42" t="s">
        <v>3</v>
      </c>
      <c r="D1202" s="38">
        <f>SUMIFS(Sensitivities!$E$8:$E$1023,Sensitivities!$D$8:$D$1023,Vega_GIRR!$D$20,Sensitivities!$C$8:$C$1023,Vega_GIRR!G1202)</f>
        <v>0</v>
      </c>
      <c r="E1202" s="38"/>
      <c r="F1202" s="38"/>
      <c r="G1202" s="38" t="str">
        <f>C1202 &amp; ".Vega|GIRR|" &amp; C1092 &amp; "|" &amp; C1200</f>
        <v>FRA791220419.Vega|GIRR|AUD|3 year</v>
      </c>
    </row>
    <row r="1203" spans="3:7" hidden="1" outlineLevel="1" x14ac:dyDescent="0.25">
      <c r="C1203" s="21" t="s">
        <v>5</v>
      </c>
      <c r="D1203" s="19">
        <f>SUMIFS(Sensitivities!$E$8:$E$1023,Sensitivities!$D$8:$D$1023,Vega_GIRR!$D$20,Sensitivities!$C$8:$C$1023,Vega_GIRR!G1203)</f>
        <v>0</v>
      </c>
      <c r="E1203" s="19"/>
      <c r="F1203" s="19"/>
      <c r="G1203" s="19" t="str">
        <f>C1203 &amp; ".Vega|GIRR|" &amp; C1092 &amp; "|" &amp; C1200</f>
        <v>FRA983936126.Vega|GIRR|AUD|3 year</v>
      </c>
    </row>
    <row r="1204" spans="3:7" hidden="1" outlineLevel="1" x14ac:dyDescent="0.25">
      <c r="C1204" s="21" t="s">
        <v>6</v>
      </c>
      <c r="D1204" s="19">
        <f>SUMIFS(Sensitivities!$E$8:$E$1023,Sensitivities!$D$8:$D$1023,Vega_GIRR!$D$20,Sensitivities!$C$8:$C$1023,Vega_GIRR!G1204)</f>
        <v>0</v>
      </c>
      <c r="E1204" s="19"/>
      <c r="F1204" s="19"/>
      <c r="G1204" s="19" t="str">
        <f>C1204 &amp; ".Vega|GIRR|" &amp; C1092 &amp; "|" &amp; C1200</f>
        <v>FRA592133890.Vega|GIRR|AUD|3 year</v>
      </c>
    </row>
    <row r="1205" spans="3:7" hidden="1" outlineLevel="1" x14ac:dyDescent="0.25">
      <c r="C1205" s="21" t="s">
        <v>7</v>
      </c>
      <c r="D1205" s="19">
        <f>SUMIFS(Sensitivities!$E$8:$E$1023,Sensitivities!$D$8:$D$1023,Vega_GIRR!$D$20,Sensitivities!$C$8:$C$1023,Vega_GIRR!G1205)</f>
        <v>0</v>
      </c>
      <c r="E1205" s="19"/>
      <c r="F1205" s="19"/>
      <c r="G1205" s="19" t="str">
        <f>C1205 &amp; ".Vega|GIRR|" &amp; C1092 &amp; "|" &amp; C1200</f>
        <v>FRA554616290.Vega|GIRR|AUD|3 year</v>
      </c>
    </row>
    <row r="1206" spans="3:7" hidden="1" outlineLevel="1" x14ac:dyDescent="0.25">
      <c r="C1206" s="21" t="s">
        <v>8</v>
      </c>
      <c r="D1206" s="19">
        <f>SUMIFS(Sensitivities!$E$8:$E$1023,Sensitivities!$D$8:$D$1023,Vega_GIRR!$D$20,Sensitivities!$C$8:$C$1023,Vega_GIRR!G1206)</f>
        <v>0</v>
      </c>
      <c r="E1206" s="19"/>
      <c r="F1206" s="19"/>
      <c r="G1206" s="19" t="str">
        <f>C1206 &amp; ".Vega|GIRR|" &amp; C1092 &amp; "|" &amp; C1200</f>
        <v>FRA822851518.Vega|GIRR|AUD|3 year</v>
      </c>
    </row>
    <row r="1207" spans="3:7" hidden="1" outlineLevel="1" x14ac:dyDescent="0.25">
      <c r="C1207" s="21" t="s">
        <v>1140</v>
      </c>
      <c r="D1207" s="19">
        <f>SUMIFS(Sensitivities!$E$8:$E$1023,Sensitivities!$D$8:$D$1023,Vega_GIRR!$D$20,Sensitivities!$C$8:$C$1023,Vega_GIRR!G1207)</f>
        <v>0</v>
      </c>
      <c r="E1207" s="19"/>
      <c r="F1207" s="19"/>
      <c r="G1207" s="19" t="str">
        <f>C1207 &amp; ".Vega|GIRR|" &amp; C1092 &amp; "|" &amp; C1200</f>
        <v>FRA101797833.Vega|GIRR|AUD|3 year</v>
      </c>
    </row>
    <row r="1208" spans="3:7" hidden="1" outlineLevel="1" x14ac:dyDescent="0.25">
      <c r="C1208" s="21" t="s">
        <v>9</v>
      </c>
      <c r="D1208" s="19">
        <f>SUMIFS(Sensitivities!$E$8:$E$1023,Sensitivities!$D$8:$D$1023,Vega_GIRR!$D$20,Sensitivities!$C$8:$C$1023,Vega_GIRR!G1208)</f>
        <v>0</v>
      </c>
      <c r="E1208" s="19"/>
      <c r="F1208" s="19"/>
      <c r="G1208" s="19" t="str">
        <f>C1208 &amp; ".Vega|GIRR|" &amp; C1092 &amp; "|" &amp; C1200</f>
        <v>IRS190841856.Vega|GIRR|AUD|3 year</v>
      </c>
    </row>
    <row r="1209" spans="3:7" hidden="1" outlineLevel="1" x14ac:dyDescent="0.25">
      <c r="C1209" s="21" t="s">
        <v>11</v>
      </c>
      <c r="D1209" s="19">
        <f>SUMIFS(Sensitivities!$E$8:$E$1023,Sensitivities!$D$8:$D$1023,Vega_GIRR!$D$20,Sensitivities!$C$8:$C$1023,Vega_GIRR!G1209)</f>
        <v>0</v>
      </c>
      <c r="E1209" s="19"/>
      <c r="F1209" s="19"/>
      <c r="G1209" s="19" t="str">
        <f>C1209 &amp; ".Vega|GIRR|" &amp; C1092 &amp; "|" &amp; C1200</f>
        <v>IRS399330126.Vega|GIRR|AUD|3 year</v>
      </c>
    </row>
    <row r="1210" spans="3:7" hidden="1" outlineLevel="1" x14ac:dyDescent="0.25">
      <c r="C1210" s="21" t="s">
        <v>12</v>
      </c>
      <c r="D1210" s="19">
        <f>SUMIFS(Sensitivities!$E$8:$E$1023,Sensitivities!$D$8:$D$1023,Vega_GIRR!$D$20,Sensitivities!$C$8:$C$1023,Vega_GIRR!G1210)</f>
        <v>0</v>
      </c>
      <c r="E1210" s="19"/>
      <c r="F1210" s="19"/>
      <c r="G1210" s="19" t="str">
        <f>C1210 &amp; ".Vega|GIRR|" &amp; C1092 &amp; "|" &amp; C1200</f>
        <v>IRS233250637.Vega|GIRR|AUD|3 year</v>
      </c>
    </row>
    <row r="1211" spans="3:7" hidden="1" outlineLevel="1" x14ac:dyDescent="0.25">
      <c r="C1211" s="21" t="s">
        <v>13</v>
      </c>
      <c r="D1211" s="19">
        <f>SUMIFS(Sensitivities!$E$8:$E$1023,Sensitivities!$D$8:$D$1023,Vega_GIRR!$D$20,Sensitivities!$C$8:$C$1023,Vega_GIRR!G1211)</f>
        <v>0</v>
      </c>
      <c r="E1211" s="19"/>
      <c r="F1211" s="19"/>
      <c r="G1211" s="19" t="str">
        <f>C1211 &amp; ".Vega|GIRR|" &amp; C1092 &amp; "|" &amp; C1200</f>
        <v>CS768096133.Vega|GIRR|AUD|3 year</v>
      </c>
    </row>
    <row r="1212" spans="3:7" hidden="1" outlineLevel="1" x14ac:dyDescent="0.25">
      <c r="C1212" s="21" t="s">
        <v>15</v>
      </c>
      <c r="D1212" s="19">
        <f>SUMIFS(Sensitivities!$E$8:$E$1023,Sensitivities!$D$8:$D$1023,Vega_GIRR!$D$20,Sensitivities!$C$8:$C$1023,Vega_GIRR!G1212)</f>
        <v>0</v>
      </c>
      <c r="E1212" s="19"/>
      <c r="F1212" s="19"/>
      <c r="G1212" s="19" t="str">
        <f>C1212 &amp; ".Vega|GIRR|" &amp; C1092 &amp; "|" &amp; C1200</f>
        <v>CS561670611.Vega|GIRR|AUD|3 year</v>
      </c>
    </row>
    <row r="1213" spans="3:7" hidden="1" outlineLevel="1" x14ac:dyDescent="0.25">
      <c r="C1213" s="21" t="s">
        <v>16</v>
      </c>
      <c r="D1213" s="19">
        <f>SUMIFS(Sensitivities!$E$8:$E$1023,Sensitivities!$D$8:$D$1023,Vega_GIRR!$D$20,Sensitivities!$C$8:$C$1023,Vega_GIRR!G1213)</f>
        <v>0</v>
      </c>
      <c r="E1213" s="19"/>
      <c r="F1213" s="19"/>
      <c r="G1213" s="19" t="str">
        <f>C1213 &amp; ".Vega|GIRR|" &amp; C1092 &amp; "|" &amp; C1200</f>
        <v>CS931854092.Vega|GIRR|AUD|3 year</v>
      </c>
    </row>
    <row r="1214" spans="3:7" hidden="1" outlineLevel="1" x14ac:dyDescent="0.25">
      <c r="C1214" s="21" t="s">
        <v>17</v>
      </c>
      <c r="D1214" s="19">
        <f>SUMIFS(Sensitivities!$E$8:$E$1023,Sensitivities!$D$8:$D$1023,Vega_GIRR!$D$20,Sensitivities!$C$8:$C$1023,Vega_GIRR!G1214)</f>
        <v>0</v>
      </c>
      <c r="E1214" s="19"/>
      <c r="F1214" s="19"/>
      <c r="G1214" s="19" t="str">
        <f>C1214 &amp; ".Vega|GIRR|" &amp; C1092 &amp; "|" &amp; C1200</f>
        <v>IRS307262619.Vega|GIRR|AUD|3 year</v>
      </c>
    </row>
    <row r="1215" spans="3:7" hidden="1" outlineLevel="1" x14ac:dyDescent="0.25">
      <c r="C1215" s="21" t="s">
        <v>18</v>
      </c>
      <c r="D1215" s="19">
        <f>SUMIFS(Sensitivities!$E$8:$E$1023,Sensitivities!$D$8:$D$1023,Vega_GIRR!$D$20,Sensitivities!$C$8:$C$1023,Vega_GIRR!G1215)</f>
        <v>0</v>
      </c>
      <c r="E1215" s="19"/>
      <c r="F1215" s="19"/>
      <c r="G1215" s="19" t="str">
        <f>C1215 &amp; ".Vega|GIRR|" &amp; C1092 &amp; "|" &amp; C1200</f>
        <v>IRS686490893.Vega|GIRR|AUD|3 year</v>
      </c>
    </row>
    <row r="1216" spans="3:7" hidden="1" outlineLevel="1" x14ac:dyDescent="0.25">
      <c r="C1216" s="21" t="s">
        <v>19</v>
      </c>
      <c r="D1216" s="19">
        <f>SUMIFS(Sensitivities!$E$8:$E$1023,Sensitivities!$D$8:$D$1023,Vega_GIRR!$D$20,Sensitivities!$C$8:$C$1023,Vega_GIRR!G1216)</f>
        <v>0</v>
      </c>
      <c r="E1216" s="19"/>
      <c r="F1216" s="19"/>
      <c r="G1216" s="19" t="str">
        <f>C1216 &amp; ".Vega|GIRR|" &amp; C1092 &amp; "|" &amp; C1200</f>
        <v>IRS682313805.Vega|GIRR|AUD|3 year</v>
      </c>
    </row>
    <row r="1217" spans="3:7" hidden="1" outlineLevel="1" x14ac:dyDescent="0.25">
      <c r="C1217" s="21" t="s">
        <v>20</v>
      </c>
      <c r="D1217" s="19">
        <f>SUMIFS(Sensitivities!$E$8:$E$1023,Sensitivities!$D$8:$D$1023,Vega_GIRR!$D$20,Sensitivities!$C$8:$C$1023,Vega_GIRR!G1217)</f>
        <v>0</v>
      </c>
      <c r="E1217" s="19"/>
      <c r="F1217" s="19"/>
      <c r="G1217" s="19" t="str">
        <f>C1217 &amp; ".Vega|GIRR|" &amp; C1092 &amp; "|" &amp; C1200</f>
        <v>IRS545554400.Vega|GIRR|AUD|3 year</v>
      </c>
    </row>
    <row r="1218" spans="3:7" hidden="1" outlineLevel="1" x14ac:dyDescent="0.25">
      <c r="C1218" s="21" t="s">
        <v>21</v>
      </c>
      <c r="D1218" s="19">
        <f>SUMIFS(Sensitivities!$E$8:$E$1023,Sensitivities!$D$8:$D$1023,Vega_GIRR!$D$20,Sensitivities!$C$8:$C$1023,Vega_GIRR!G1218)</f>
        <v>0</v>
      </c>
      <c r="E1218" s="19"/>
      <c r="F1218" s="19"/>
      <c r="G1218" s="19" t="str">
        <f>C1218 &amp; ".Vega|GIRR|" &amp; C1092 &amp; "|" &amp; C1200</f>
        <v>CS821810096.Vega|GIRR|AUD|3 year</v>
      </c>
    </row>
    <row r="1219" spans="3:7" hidden="1" outlineLevel="1" x14ac:dyDescent="0.25">
      <c r="C1219" s="21" t="s">
        <v>22</v>
      </c>
      <c r="D1219" s="19">
        <f>SUMIFS(Sensitivities!$E$8:$E$1023,Sensitivities!$D$8:$D$1023,Vega_GIRR!$D$20,Sensitivities!$C$8:$C$1023,Vega_GIRR!G1219)</f>
        <v>0</v>
      </c>
      <c r="E1219" s="19"/>
      <c r="F1219" s="19"/>
      <c r="G1219" s="19" t="str">
        <f>C1219 &amp; ".Vega|GIRR|" &amp; C1092 &amp; "|" &amp; C1200</f>
        <v>CF832287444.Vega|GIRR|AUD|3 year</v>
      </c>
    </row>
    <row r="1220" spans="3:7" hidden="1" outlineLevel="1" x14ac:dyDescent="0.25">
      <c r="C1220" s="21" t="s">
        <v>1141</v>
      </c>
      <c r="D1220" s="19">
        <f>SUMIFS(Sensitivities!$E$8:$E$1023,Sensitivities!$D$8:$D$1023,Vega_GIRR!$D$20,Sensitivities!$C$8:$C$1023,Vega_GIRR!G1220)</f>
        <v>0</v>
      </c>
      <c r="E1220" s="19"/>
      <c r="F1220" s="19"/>
      <c r="G1220" s="19" t="str">
        <f>C1220 &amp; ".Vega|GIRR|" &amp; C1092 &amp; "|" &amp; C1200</f>
        <v>CF505971413.Vega|GIRR|AUD|3 year</v>
      </c>
    </row>
    <row r="1221" spans="3:7" hidden="1" outlineLevel="1" x14ac:dyDescent="0.25">
      <c r="C1221" s="21" t="s">
        <v>24</v>
      </c>
      <c r="D1221" s="19">
        <f>SUMIFS(Sensitivities!$E$8:$E$1023,Sensitivities!$D$8:$D$1023,Vega_GIRR!$D$20,Sensitivities!$C$8:$C$1023,Vega_GIRR!G1221)</f>
        <v>0</v>
      </c>
      <c r="E1221" s="19"/>
      <c r="F1221" s="19"/>
      <c r="G1221" s="19" t="str">
        <f>C1221 &amp; ".Vega|GIRR|" &amp; C1092 &amp; "|" &amp; C1200</f>
        <v>CF670766805.Vega|GIRR|AUD|3 year</v>
      </c>
    </row>
    <row r="1222" spans="3:7" hidden="1" outlineLevel="1" x14ac:dyDescent="0.25">
      <c r="C1222" s="21" t="s">
        <v>25</v>
      </c>
      <c r="D1222" s="19">
        <f>SUMIFS(Sensitivities!$E$8:$E$1023,Sensitivities!$D$8:$D$1023,Vega_GIRR!$D$20,Sensitivities!$C$8:$C$1023,Vega_GIRR!G1222)</f>
        <v>0</v>
      </c>
      <c r="E1222" s="19"/>
      <c r="F1222" s="19"/>
      <c r="G1222" s="19" t="str">
        <f>C1222 &amp; ".Vega|GIRR|" &amp; C1092 &amp; "|" &amp; C1200</f>
        <v>CF558972956.Vega|GIRR|AUD|3 year</v>
      </c>
    </row>
    <row r="1223" spans="3:7" hidden="1" outlineLevel="1" x14ac:dyDescent="0.25">
      <c r="C1223" s="21" t="s">
        <v>26</v>
      </c>
      <c r="D1223" s="19">
        <f>SUMIFS(Sensitivities!$E$8:$E$1023,Sensitivities!$D$8:$D$1023,Vega_GIRR!$D$20,Sensitivities!$C$8:$C$1023,Vega_GIRR!G1223)</f>
        <v>0</v>
      </c>
      <c r="E1223" s="19"/>
      <c r="F1223" s="19"/>
      <c r="G1223" s="19" t="str">
        <f>C1223 &amp; ".Vega|GIRR|" &amp; C1092 &amp; "|" &amp; C1200</f>
        <v>CF994071627.Vega|GIRR|AUD|3 year</v>
      </c>
    </row>
    <row r="1224" spans="3:7" hidden="1" outlineLevel="1" x14ac:dyDescent="0.25">
      <c r="C1224" s="21" t="s">
        <v>27</v>
      </c>
      <c r="D1224" s="19">
        <f>SUMIFS(Sensitivities!$E$8:$E$1023,Sensitivities!$D$8:$D$1023,Vega_GIRR!$D$20,Sensitivities!$C$8:$C$1023,Vega_GIRR!G1224)</f>
        <v>0</v>
      </c>
      <c r="E1224" s="19"/>
      <c r="F1224" s="19"/>
      <c r="G1224" s="19" t="str">
        <f>C1224 &amp; ".Vega|GIRR|" &amp; C1092 &amp; "|" &amp; C1200</f>
        <v>CF546911893.Vega|GIRR|AUD|3 year</v>
      </c>
    </row>
    <row r="1225" spans="3:7" hidden="1" outlineLevel="1" x14ac:dyDescent="0.25">
      <c r="C1225" s="21" t="s">
        <v>28</v>
      </c>
      <c r="D1225" s="19">
        <f>SUMIFS(Sensitivities!$E$8:$E$1023,Sensitivities!$D$8:$D$1023,Vega_GIRR!$D$20,Sensitivities!$C$8:$C$1023,Vega_GIRR!G1225)</f>
        <v>0</v>
      </c>
      <c r="E1225" s="19"/>
      <c r="F1225" s="19"/>
      <c r="G1225" s="19" t="str">
        <f>C1225 &amp; ".Vega|GIRR|" &amp; C1092 &amp; "|" &amp; C1200</f>
        <v>CF798421943.Vega|GIRR|AUD|3 year</v>
      </c>
    </row>
    <row r="1226" spans="3:7" hidden="1" outlineLevel="1" x14ac:dyDescent="0.25">
      <c r="C1226" s="21" t="s">
        <v>29</v>
      </c>
      <c r="D1226" s="19">
        <f>SUMIFS(Sensitivities!$E$8:$E$1023,Sensitivities!$D$8:$D$1023,Vega_GIRR!$D$20,Sensitivities!$C$8:$C$1023,Vega_GIRR!G1226)</f>
        <v>0</v>
      </c>
      <c r="E1226" s="19"/>
      <c r="F1226" s="19"/>
      <c r="G1226" s="19" t="str">
        <f>C1226 &amp; ".Vega|GIRR|" &amp; C1092 &amp; "|" &amp; C1200</f>
        <v>SWN651253389.Vega|GIRR|AUD|3 year</v>
      </c>
    </row>
    <row r="1227" spans="3:7" hidden="1" outlineLevel="1" x14ac:dyDescent="0.25">
      <c r="C1227" s="21" t="s">
        <v>31</v>
      </c>
      <c r="D1227" s="19">
        <f>SUMIFS(Sensitivities!$E$8:$E$1023,Sensitivities!$D$8:$D$1023,Vega_GIRR!$D$20,Sensitivities!$C$8:$C$1023,Vega_GIRR!G1227)</f>
        <v>0</v>
      </c>
      <c r="E1227" s="19"/>
      <c r="F1227" s="19"/>
      <c r="G1227" s="19" t="str">
        <f>C1227 &amp; ".Vega|GIRR|" &amp; C1092 &amp; "|" &amp; C1200</f>
        <v>FXF690057364.Vega|GIRR|AUD|3 year</v>
      </c>
    </row>
    <row r="1228" spans="3:7" hidden="1" outlineLevel="1" x14ac:dyDescent="0.25">
      <c r="C1228" s="21" t="s">
        <v>1142</v>
      </c>
      <c r="D1228" s="19">
        <f>SUMIFS(Sensitivities!$E$8:$E$1023,Sensitivities!$D$8:$D$1023,Vega_GIRR!$D$20,Sensitivities!$C$8:$C$1023,Vega_GIRR!G1228)</f>
        <v>0</v>
      </c>
      <c r="E1228" s="19"/>
      <c r="F1228" s="19"/>
      <c r="G1228" s="19" t="str">
        <f>C1228 &amp; ".Vega|GIRR|" &amp; C1092 &amp; "|" &amp; C1200</f>
        <v>FXF276314354.Vega|GIRR|AUD|3 year</v>
      </c>
    </row>
    <row r="1229" spans="3:7" hidden="1" outlineLevel="1" x14ac:dyDescent="0.25">
      <c r="C1229" s="21" t="s">
        <v>33</v>
      </c>
      <c r="D1229" s="19">
        <f>SUMIFS(Sensitivities!$E$8:$E$1023,Sensitivities!$D$8:$D$1023,Vega_GIRR!$D$20,Sensitivities!$C$8:$C$1023,Vega_GIRR!G1229)</f>
        <v>0</v>
      </c>
      <c r="E1229" s="19"/>
      <c r="F1229" s="19"/>
      <c r="G1229" s="19" t="str">
        <f>C1229 &amp; ".Vega|GIRR|" &amp; C1092 &amp; "|" &amp; C1200</f>
        <v>FXF811380623.Vega|GIRR|AUD|3 year</v>
      </c>
    </row>
    <row r="1230" spans="3:7" hidden="1" outlineLevel="1" x14ac:dyDescent="0.25">
      <c r="C1230" s="21" t="s">
        <v>34</v>
      </c>
      <c r="D1230" s="19">
        <f>SUMIFS(Sensitivities!$E$8:$E$1023,Sensitivities!$D$8:$D$1023,Vega_GIRR!$D$20,Sensitivities!$C$8:$C$1023,Vega_GIRR!G1230)</f>
        <v>0</v>
      </c>
      <c r="E1230" s="19"/>
      <c r="F1230" s="19"/>
      <c r="G1230" s="19" t="str">
        <f>C1230 &amp; ".Vega|GIRR|" &amp; C1092 &amp; "|" &amp; C1200</f>
        <v>FXF313102980.Vega|GIRR|AUD|3 year</v>
      </c>
    </row>
    <row r="1231" spans="3:7" hidden="1" outlineLevel="1" x14ac:dyDescent="0.25">
      <c r="C1231" s="21" t="s">
        <v>35</v>
      </c>
      <c r="D1231" s="19">
        <f>SUMIFS(Sensitivities!$E$8:$E$1023,Sensitivities!$D$8:$D$1023,Vega_GIRR!$D$20,Sensitivities!$C$8:$C$1023,Vega_GIRR!G1231)</f>
        <v>0</v>
      </c>
      <c r="E1231" s="19"/>
      <c r="F1231" s="19"/>
      <c r="G1231" s="19" t="str">
        <f>C1231 &amp; ".Vega|GIRR|" &amp; C1092 &amp; "|" &amp; C1200</f>
        <v>FXF168255439.Vega|GIRR|AUD|3 year</v>
      </c>
    </row>
    <row r="1232" spans="3:7" hidden="1" outlineLevel="1" x14ac:dyDescent="0.25">
      <c r="C1232" s="21" t="s">
        <v>36</v>
      </c>
      <c r="D1232" s="19">
        <f>SUMIFS(Sensitivities!$E$8:$E$1023,Sensitivities!$D$8:$D$1023,Vega_GIRR!$D$20,Sensitivities!$C$8:$C$1023,Vega_GIRR!G1232)</f>
        <v>0</v>
      </c>
      <c r="E1232" s="19"/>
      <c r="F1232" s="19"/>
      <c r="G1232" s="19" t="str">
        <f>C1232 &amp; ".Vega|GIRR|" &amp; C1092 &amp; "|" &amp; C1200</f>
        <v>FXF177155290.Vega|GIRR|AUD|3 year</v>
      </c>
    </row>
    <row r="1233" spans="3:7" hidden="1" outlineLevel="1" x14ac:dyDescent="0.25">
      <c r="C1233" s="21" t="s">
        <v>37</v>
      </c>
      <c r="D1233" s="19">
        <f>SUMIFS(Sensitivities!$E$8:$E$1023,Sensitivities!$D$8:$D$1023,Vega_GIRR!$D$20,Sensitivities!$C$8:$C$1023,Vega_GIRR!G1233)</f>
        <v>0</v>
      </c>
      <c r="E1233" s="19"/>
      <c r="F1233" s="19"/>
      <c r="G1233" s="19" t="str">
        <f>C1233 &amp; ".Vega|GIRR|" &amp; C1092 &amp; "|" &amp; C1200</f>
        <v>FXF598460264.Vega|GIRR|AUD|3 year</v>
      </c>
    </row>
    <row r="1234" spans="3:7" hidden="1" outlineLevel="1" x14ac:dyDescent="0.25">
      <c r="C1234" s="21" t="s">
        <v>38</v>
      </c>
      <c r="D1234" s="19">
        <f>SUMIFS(Sensitivities!$E$8:$E$1023,Sensitivities!$D$8:$D$1023,Vega_GIRR!$D$20,Sensitivities!$C$8:$C$1023,Vega_GIRR!G1234)</f>
        <v>0</v>
      </c>
      <c r="E1234" s="19"/>
      <c r="F1234" s="19"/>
      <c r="G1234" s="19" t="str">
        <f>C1234 &amp; ".Vega|GIRR|" &amp; C1092 &amp; "|" &amp; C1200</f>
        <v>FXO271821100.Vega|GIRR|AUD|3 year</v>
      </c>
    </row>
    <row r="1235" spans="3:7" hidden="1" outlineLevel="1" x14ac:dyDescent="0.25">
      <c r="C1235" s="21" t="s">
        <v>40</v>
      </c>
      <c r="D1235" s="19">
        <f>SUMIFS(Sensitivities!$E$8:$E$1023,Sensitivities!$D$8:$D$1023,Vega_GIRR!$D$20,Sensitivities!$C$8:$C$1023,Vega_GIRR!G1235)</f>
        <v>0</v>
      </c>
      <c r="E1235" s="19"/>
      <c r="F1235" s="19"/>
      <c r="G1235" s="19" t="str">
        <f>C1235 &amp; ".Vega|GIRR|" &amp; C1092 &amp; "|" &amp; C1200</f>
        <v>FXO136170122.Vega|GIRR|AUD|3 year</v>
      </c>
    </row>
    <row r="1236" spans="3:7" hidden="1" outlineLevel="1" x14ac:dyDescent="0.25">
      <c r="C1236" s="21" t="s">
        <v>1139</v>
      </c>
      <c r="D1236" s="19">
        <f>SUMIFS(Sensitivities!$E$8:$E$1023,Sensitivities!$D$8:$D$1023,Vega_GIRR!$D$20,Sensitivities!$C$8:$C$1023,Vega_GIRR!G1236)</f>
        <v>0</v>
      </c>
      <c r="E1236" s="19"/>
      <c r="F1236" s="19"/>
      <c r="G1236" s="19" t="str">
        <f>C1236 &amp; ".Vega|GIRR|" &amp; C1092 &amp; "|" &amp; C1200</f>
        <v>FXO623149061.Vega|GIRR|AUD|3 year</v>
      </c>
    </row>
    <row r="1237" spans="3:7" hidden="1" outlineLevel="1" x14ac:dyDescent="0.25">
      <c r="C1237" s="21" t="s">
        <v>41</v>
      </c>
      <c r="D1237" s="19">
        <f>SUMIFS(Sensitivities!$E$8:$E$1023,Sensitivities!$D$8:$D$1023,Vega_GIRR!$D$20,Sensitivities!$C$8:$C$1023,Vega_GIRR!G1237)</f>
        <v>0</v>
      </c>
      <c r="E1237" s="19"/>
      <c r="F1237" s="19"/>
      <c r="G1237" s="19" t="str">
        <f>C1237 &amp; ".Vega|GIRR|" &amp; C1092 &amp; "|" &amp; C1200</f>
        <v>FXO676548755.Vega|GIRR|AUD|3 year</v>
      </c>
    </row>
    <row r="1238" spans="3:7" hidden="1" outlineLevel="1" x14ac:dyDescent="0.25">
      <c r="C1238" s="21" t="s">
        <v>42</v>
      </c>
      <c r="D1238" s="19">
        <f>SUMIFS(Sensitivities!$E$8:$E$1023,Sensitivities!$D$8:$D$1023,Vega_GIRR!$D$20,Sensitivities!$C$8:$C$1023,Vega_GIRR!G1238)</f>
        <v>0</v>
      </c>
      <c r="E1238" s="19"/>
      <c r="F1238" s="19"/>
      <c r="G1238" s="19" t="str">
        <f>C1238 &amp; ".Vega|GIRR|" &amp; C1092 &amp; "|" &amp; C1200</f>
        <v>FXO403688438.Vega|GIRR|AUD|3 year</v>
      </c>
    </row>
    <row r="1239" spans="3:7" hidden="1" outlineLevel="1" x14ac:dyDescent="0.25">
      <c r="C1239" s="21" t="s">
        <v>43</v>
      </c>
      <c r="D1239" s="19">
        <f>SUMIFS(Sensitivities!$E$8:$E$1023,Sensitivities!$D$8:$D$1023,Vega_GIRR!$D$20,Sensitivities!$C$8:$C$1023,Vega_GIRR!G1239)</f>
        <v>0</v>
      </c>
      <c r="E1239" s="19"/>
      <c r="F1239" s="19"/>
      <c r="G1239" s="19" t="str">
        <f>C1239 &amp; ".Vega|GIRR|" &amp; C1092 &amp; "|" &amp; C1200</f>
        <v>FXO302436425.Vega|GIRR|AUD|3 year</v>
      </c>
    </row>
    <row r="1240" spans="3:7" hidden="1" outlineLevel="1" x14ac:dyDescent="0.25">
      <c r="C1240" s="21" t="s">
        <v>44</v>
      </c>
      <c r="D1240" s="19">
        <f>SUMIFS(Sensitivities!$E$8:$E$1023,Sensitivities!$D$8:$D$1023,Vega_GIRR!$D$20,Sensitivities!$C$8:$C$1023,Vega_GIRR!G1240)</f>
        <v>0</v>
      </c>
      <c r="E1240" s="19"/>
      <c r="F1240" s="19"/>
      <c r="G1240" s="19" t="str">
        <f>C1240 &amp; ".Vega|GIRR|" &amp; C1092 &amp; "|" &amp; C1200</f>
        <v>FXO920656386.Vega|GIRR|AUD|3 year</v>
      </c>
    </row>
    <row r="1241" spans="3:7" hidden="1" outlineLevel="1" x14ac:dyDescent="0.25">
      <c r="C1241" s="21" t="s">
        <v>45</v>
      </c>
      <c r="D1241" s="19">
        <f>SUMIFS(Sensitivities!$E$8:$E$1023,Sensitivities!$D$8:$D$1023,Vega_GIRR!$D$20,Sensitivities!$C$8:$C$1023,Vega_GIRR!G1241)</f>
        <v>0</v>
      </c>
      <c r="E1241" s="19"/>
      <c r="F1241" s="19"/>
      <c r="G1241" s="19" t="str">
        <f>C1241 &amp; ".Vega|GIRR|" &amp; C1092 &amp; "|" &amp; C1200</f>
        <v>FXO931276392.Vega|GIRR|AUD|3 year</v>
      </c>
    </row>
    <row r="1242" spans="3:7" hidden="1" outlineLevel="1" x14ac:dyDescent="0.25">
      <c r="C1242" s="21" t="s">
        <v>46</v>
      </c>
      <c r="D1242" s="19">
        <f>SUMIFS(Sensitivities!$E$8:$E$1023,Sensitivities!$D$8:$D$1023,Vega_GIRR!$D$20,Sensitivities!$C$8:$C$1023,Vega_GIRR!G1242)</f>
        <v>0</v>
      </c>
      <c r="E1242" s="19"/>
      <c r="F1242" s="19"/>
      <c r="G1242" s="19" t="str">
        <f>C1242 &amp; ".Vega|GIRR|" &amp; C1092 &amp; "|" &amp; C1200</f>
        <v>PRDC295207601.Vega|GIRR|AUD|3 year</v>
      </c>
    </row>
    <row r="1243" spans="3:7" hidden="1" outlineLevel="1" x14ac:dyDescent="0.25">
      <c r="C1243" s="21" t="s">
        <v>48</v>
      </c>
      <c r="D1243" s="19">
        <f>SUMIFS(Sensitivities!$E$8:$E$1023,Sensitivities!$D$8:$D$1023,Vega_GIRR!$D$20,Sensitivities!$C$8:$C$1023,Vega_GIRR!G1243)</f>
        <v>0</v>
      </c>
      <c r="E1243" s="19"/>
      <c r="F1243" s="19"/>
      <c r="G1243" s="19" t="str">
        <f>C1243 &amp; ".Vega|GIRR|" &amp; C1092 &amp; "|" &amp; C1200</f>
        <v>PRDC172891670.Vega|GIRR|AUD|3 year</v>
      </c>
    </row>
    <row r="1244" spans="3:7" hidden="1" outlineLevel="1" x14ac:dyDescent="0.25">
      <c r="C1244" s="21" t="s">
        <v>49</v>
      </c>
      <c r="D1244" s="19">
        <f>SUMIFS(Sensitivities!$E$8:$E$1023,Sensitivities!$D$8:$D$1023,Vega_GIRR!$D$20,Sensitivities!$C$8:$C$1023,Vega_GIRR!G1244)</f>
        <v>0</v>
      </c>
      <c r="E1244" s="19"/>
      <c r="F1244" s="19"/>
      <c r="G1244" s="19" t="str">
        <f>C1244 &amp; ".Vega|GIRR|" &amp; C1092 &amp; "|" &amp; C1200</f>
        <v>PRDC666969162.Vega|GIRR|AUD|3 year</v>
      </c>
    </row>
    <row r="1245" spans="3:7" hidden="1" outlineLevel="1" x14ac:dyDescent="0.25">
      <c r="C1245" s="21" t="s">
        <v>50</v>
      </c>
      <c r="D1245" s="19">
        <f>SUMIFS(Sensitivities!$E$8:$E$1023,Sensitivities!$D$8:$D$1023,Vega_GIRR!$D$20,Sensitivities!$C$8:$C$1023,Vega_GIRR!G1245)</f>
        <v>0</v>
      </c>
      <c r="E1245" s="19"/>
      <c r="F1245" s="19"/>
      <c r="G1245" s="19" t="str">
        <f>C1245 &amp; ".Vega|GIRR|" &amp; C1092 &amp; "|" &amp; C1200</f>
        <v>PRDC591610726.Vega|GIRR|AUD|3 year</v>
      </c>
    </row>
    <row r="1246" spans="3:7" hidden="1" outlineLevel="1" x14ac:dyDescent="0.25">
      <c r="C1246" s="21" t="s">
        <v>51</v>
      </c>
      <c r="D1246" s="19">
        <f>SUMIFS(Sensitivities!$E$8:$E$1023,Sensitivities!$D$8:$D$1023,Vega_GIRR!$D$20,Sensitivities!$C$8:$C$1023,Vega_GIRR!G1246)</f>
        <v>0</v>
      </c>
      <c r="E1246" s="19"/>
      <c r="F1246" s="19"/>
      <c r="G1246" s="19" t="str">
        <f>C1246 &amp; ".Vega|GIRR|" &amp; C1092 &amp; "|" &amp; C1200</f>
        <v>PRDC213021841.Vega|GIRR|AUD|3 year</v>
      </c>
    </row>
    <row r="1247" spans="3:7" hidden="1" outlineLevel="1" x14ac:dyDescent="0.25">
      <c r="C1247" s="21" t="s">
        <v>52</v>
      </c>
      <c r="D1247" s="19">
        <f>SUMIFS(Sensitivities!$E$8:$E$1023,Sensitivities!$D$8:$D$1023,Vega_GIRR!$D$20,Sensitivities!$C$8:$C$1023,Vega_GIRR!G1247)</f>
        <v>0</v>
      </c>
      <c r="E1247" s="19"/>
      <c r="F1247" s="19"/>
      <c r="G1247" s="19" t="str">
        <f>C1247 &amp; ".Vega|GIRR|" &amp; C1092 &amp; "|" &amp; C1200</f>
        <v>RA211261264.Vega|GIRR|AUD|3 year</v>
      </c>
    </row>
    <row r="1248" spans="3:7" hidden="1" outlineLevel="1" x14ac:dyDescent="0.25">
      <c r="C1248" s="21" t="s">
        <v>54</v>
      </c>
      <c r="D1248" s="19">
        <f>SUMIFS(Sensitivities!$E$8:$E$1023,Sensitivities!$D$8:$D$1023,Vega_GIRR!$D$20,Sensitivities!$C$8:$C$1023,Vega_GIRR!G1248)</f>
        <v>0</v>
      </c>
      <c r="E1248" s="19"/>
      <c r="F1248" s="19"/>
      <c r="G1248" s="19" t="str">
        <f>C1248 &amp; ".Vega|GIRR|" &amp; C1092 &amp; "|" &amp; C1200</f>
        <v>RA511169792.Vega|GIRR|AUD|3 year</v>
      </c>
    </row>
    <row r="1249" spans="3:7" hidden="1" outlineLevel="1" x14ac:dyDescent="0.25">
      <c r="C1249" s="21" t="s">
        <v>1143</v>
      </c>
      <c r="D1249" s="19">
        <f>SUMIFS(Sensitivities!$E$8:$E$1023,Sensitivities!$D$8:$D$1023,Vega_GIRR!$D$20,Sensitivities!$C$8:$C$1023,Vega_GIRR!G1249)</f>
        <v>0</v>
      </c>
      <c r="E1249" s="19"/>
      <c r="F1249" s="19"/>
      <c r="G1249" s="19" t="str">
        <f>C1249 &amp; ".Vega|GIRR|" &amp; C1092 &amp; "|" &amp; C1200</f>
        <v>RA844378540.Vega|GIRR|AUD|3 year</v>
      </c>
    </row>
    <row r="1250" spans="3:7" hidden="1" outlineLevel="1" x14ac:dyDescent="0.25">
      <c r="C1250" s="21" t="s">
        <v>55</v>
      </c>
      <c r="D1250" s="19">
        <f>SUMIFS(Sensitivities!$E$8:$E$1023,Sensitivities!$D$8:$D$1023,Vega_GIRR!$D$20,Sensitivities!$C$8:$C$1023,Vega_GIRR!G1250)</f>
        <v>0</v>
      </c>
      <c r="E1250" s="19"/>
      <c r="F1250" s="19"/>
      <c r="G1250" s="19" t="str">
        <f>C1250 &amp; ".Vega|GIRR|" &amp; C1092 &amp; "|" &amp; C1200</f>
        <v>RA488554347.Vega|GIRR|AUD|3 year</v>
      </c>
    </row>
    <row r="1251" spans="3:7" hidden="1" outlineLevel="1" x14ac:dyDescent="0.25">
      <c r="C1251" s="21" t="s">
        <v>56</v>
      </c>
      <c r="D1251" s="19">
        <f>SUMIFS(Sensitivities!$E$8:$E$1023,Sensitivities!$D$8:$D$1023,Vega_GIRR!$D$20,Sensitivities!$C$8:$C$1023,Vega_GIRR!G1251)</f>
        <v>0</v>
      </c>
      <c r="E1251" s="19"/>
      <c r="F1251" s="19"/>
      <c r="G1251" s="19" t="str">
        <f>C1251 &amp; ".Vega|GIRR|" &amp; C1092 &amp; "|" &amp; C1200</f>
        <v>RA899728209.Vega|GIRR|AUD|3 year</v>
      </c>
    </row>
    <row r="1252" spans="3:7" hidden="1" outlineLevel="1" x14ac:dyDescent="0.25"/>
    <row r="1253" spans="3:7" collapsed="1" x14ac:dyDescent="0.25">
      <c r="C1253" s="106" t="s">
        <v>64</v>
      </c>
      <c r="D1253" s="102">
        <f>SUM(D1255:D1304)</f>
        <v>0</v>
      </c>
      <c r="E1253" s="103">
        <f>$D$15</f>
        <v>1</v>
      </c>
      <c r="F1253" s="105">
        <f>D1253*E1253</f>
        <v>0</v>
      </c>
    </row>
    <row r="1254" spans="3:7" hidden="1" outlineLevel="1" x14ac:dyDescent="0.25">
      <c r="C1254" s="40" t="s">
        <v>1138</v>
      </c>
      <c r="D1254" s="101" t="s">
        <v>116</v>
      </c>
      <c r="E1254" s="101" t="s">
        <v>66</v>
      </c>
      <c r="F1254" s="101" t="s">
        <v>68</v>
      </c>
      <c r="G1254" s="39" t="s">
        <v>57</v>
      </c>
    </row>
    <row r="1255" spans="3:7" hidden="1" outlineLevel="1" x14ac:dyDescent="0.25">
      <c r="C1255" s="42" t="s">
        <v>3</v>
      </c>
      <c r="D1255" s="38">
        <f>SUMIFS(Sensitivities!$E$8:$E$1023,Sensitivities!$D$8:$D$1023,Vega_GIRR!$D$20,Sensitivities!$C$8:$C$1023,Vega_GIRR!G1255)</f>
        <v>0</v>
      </c>
      <c r="E1255" s="38"/>
      <c r="F1255" s="38"/>
      <c r="G1255" s="38" t="str">
        <f>C1255 &amp; ".Vega|GIRR|" &amp; C1092 &amp; "|" &amp; C1253</f>
        <v>FRA791220419.Vega|GIRR|AUD|5 year</v>
      </c>
    </row>
    <row r="1256" spans="3:7" hidden="1" outlineLevel="1" x14ac:dyDescent="0.25">
      <c r="C1256" s="21" t="s">
        <v>5</v>
      </c>
      <c r="D1256" s="19">
        <f>SUMIFS(Sensitivities!$E$8:$E$1023,Sensitivities!$D$8:$D$1023,Vega_GIRR!$D$20,Sensitivities!$C$8:$C$1023,Vega_GIRR!G1256)</f>
        <v>0</v>
      </c>
      <c r="E1256" s="19"/>
      <c r="F1256" s="19"/>
      <c r="G1256" s="19" t="str">
        <f>C1256 &amp; ".Vega|GIRR|" &amp; C1092 &amp; "|" &amp; C1253</f>
        <v>FRA983936126.Vega|GIRR|AUD|5 year</v>
      </c>
    </row>
    <row r="1257" spans="3:7" hidden="1" outlineLevel="1" x14ac:dyDescent="0.25">
      <c r="C1257" s="21" t="s">
        <v>6</v>
      </c>
      <c r="D1257" s="19">
        <f>SUMIFS(Sensitivities!$E$8:$E$1023,Sensitivities!$D$8:$D$1023,Vega_GIRR!$D$20,Sensitivities!$C$8:$C$1023,Vega_GIRR!G1257)</f>
        <v>0</v>
      </c>
      <c r="E1257" s="19"/>
      <c r="F1257" s="19"/>
      <c r="G1257" s="19" t="str">
        <f>C1257 &amp; ".Vega|GIRR|" &amp; C1092 &amp; "|" &amp; C1253</f>
        <v>FRA592133890.Vega|GIRR|AUD|5 year</v>
      </c>
    </row>
    <row r="1258" spans="3:7" hidden="1" outlineLevel="1" x14ac:dyDescent="0.25">
      <c r="C1258" s="21" t="s">
        <v>7</v>
      </c>
      <c r="D1258" s="19">
        <f>SUMIFS(Sensitivities!$E$8:$E$1023,Sensitivities!$D$8:$D$1023,Vega_GIRR!$D$20,Sensitivities!$C$8:$C$1023,Vega_GIRR!G1258)</f>
        <v>0</v>
      </c>
      <c r="E1258" s="19"/>
      <c r="F1258" s="19"/>
      <c r="G1258" s="19" t="str">
        <f>C1258 &amp; ".Vega|GIRR|" &amp; C1092 &amp; "|" &amp; C1253</f>
        <v>FRA554616290.Vega|GIRR|AUD|5 year</v>
      </c>
    </row>
    <row r="1259" spans="3:7" hidden="1" outlineLevel="1" x14ac:dyDescent="0.25">
      <c r="C1259" s="21" t="s">
        <v>8</v>
      </c>
      <c r="D1259" s="19">
        <f>SUMIFS(Sensitivities!$E$8:$E$1023,Sensitivities!$D$8:$D$1023,Vega_GIRR!$D$20,Sensitivities!$C$8:$C$1023,Vega_GIRR!G1259)</f>
        <v>0</v>
      </c>
      <c r="E1259" s="19"/>
      <c r="F1259" s="19"/>
      <c r="G1259" s="19" t="str">
        <f>C1259 &amp; ".Vega|GIRR|" &amp; C1092 &amp; "|" &amp; C1253</f>
        <v>FRA822851518.Vega|GIRR|AUD|5 year</v>
      </c>
    </row>
    <row r="1260" spans="3:7" hidden="1" outlineLevel="1" x14ac:dyDescent="0.25">
      <c r="C1260" s="21" t="s">
        <v>1140</v>
      </c>
      <c r="D1260" s="19">
        <f>SUMIFS(Sensitivities!$E$8:$E$1023,Sensitivities!$D$8:$D$1023,Vega_GIRR!$D$20,Sensitivities!$C$8:$C$1023,Vega_GIRR!G1260)</f>
        <v>0</v>
      </c>
      <c r="E1260" s="19"/>
      <c r="F1260" s="19"/>
      <c r="G1260" s="19" t="str">
        <f>C1260 &amp; ".Vega|GIRR|" &amp; C1092 &amp; "|" &amp; C1253</f>
        <v>FRA101797833.Vega|GIRR|AUD|5 year</v>
      </c>
    </row>
    <row r="1261" spans="3:7" hidden="1" outlineLevel="1" x14ac:dyDescent="0.25">
      <c r="C1261" s="21" t="s">
        <v>9</v>
      </c>
      <c r="D1261" s="19">
        <f>SUMIFS(Sensitivities!$E$8:$E$1023,Sensitivities!$D$8:$D$1023,Vega_GIRR!$D$20,Sensitivities!$C$8:$C$1023,Vega_GIRR!G1261)</f>
        <v>0</v>
      </c>
      <c r="E1261" s="19"/>
      <c r="F1261" s="19"/>
      <c r="G1261" s="19" t="str">
        <f>C1261 &amp; ".Vega|GIRR|" &amp; C1092 &amp; "|" &amp; C1253</f>
        <v>IRS190841856.Vega|GIRR|AUD|5 year</v>
      </c>
    </row>
    <row r="1262" spans="3:7" hidden="1" outlineLevel="1" x14ac:dyDescent="0.25">
      <c r="C1262" s="21" t="s">
        <v>11</v>
      </c>
      <c r="D1262" s="19">
        <f>SUMIFS(Sensitivities!$E$8:$E$1023,Sensitivities!$D$8:$D$1023,Vega_GIRR!$D$20,Sensitivities!$C$8:$C$1023,Vega_GIRR!G1262)</f>
        <v>0</v>
      </c>
      <c r="E1262" s="19"/>
      <c r="F1262" s="19"/>
      <c r="G1262" s="19" t="str">
        <f>C1262 &amp; ".Vega|GIRR|" &amp; C1092 &amp; "|" &amp; C1253</f>
        <v>IRS399330126.Vega|GIRR|AUD|5 year</v>
      </c>
    </row>
    <row r="1263" spans="3:7" hidden="1" outlineLevel="1" x14ac:dyDescent="0.25">
      <c r="C1263" s="21" t="s">
        <v>12</v>
      </c>
      <c r="D1263" s="19">
        <f>SUMIFS(Sensitivities!$E$8:$E$1023,Sensitivities!$D$8:$D$1023,Vega_GIRR!$D$20,Sensitivities!$C$8:$C$1023,Vega_GIRR!G1263)</f>
        <v>0</v>
      </c>
      <c r="E1263" s="19"/>
      <c r="F1263" s="19"/>
      <c r="G1263" s="19" t="str">
        <f>C1263 &amp; ".Vega|GIRR|" &amp; C1092 &amp; "|" &amp; C1253</f>
        <v>IRS233250637.Vega|GIRR|AUD|5 year</v>
      </c>
    </row>
    <row r="1264" spans="3:7" hidden="1" outlineLevel="1" x14ac:dyDescent="0.25">
      <c r="C1264" s="21" t="s">
        <v>13</v>
      </c>
      <c r="D1264" s="19">
        <f>SUMIFS(Sensitivities!$E$8:$E$1023,Sensitivities!$D$8:$D$1023,Vega_GIRR!$D$20,Sensitivities!$C$8:$C$1023,Vega_GIRR!G1264)</f>
        <v>0</v>
      </c>
      <c r="E1264" s="19"/>
      <c r="F1264" s="19"/>
      <c r="G1264" s="19" t="str">
        <f>C1264 &amp; ".Vega|GIRR|" &amp; C1092 &amp; "|" &amp; C1253</f>
        <v>CS768096133.Vega|GIRR|AUD|5 year</v>
      </c>
    </row>
    <row r="1265" spans="3:7" hidden="1" outlineLevel="1" x14ac:dyDescent="0.25">
      <c r="C1265" s="21" t="s">
        <v>15</v>
      </c>
      <c r="D1265" s="19">
        <f>SUMIFS(Sensitivities!$E$8:$E$1023,Sensitivities!$D$8:$D$1023,Vega_GIRR!$D$20,Sensitivities!$C$8:$C$1023,Vega_GIRR!G1265)</f>
        <v>0</v>
      </c>
      <c r="E1265" s="19"/>
      <c r="F1265" s="19"/>
      <c r="G1265" s="19" t="str">
        <f>C1265 &amp; ".Vega|GIRR|" &amp; C1092 &amp; "|" &amp; C1253</f>
        <v>CS561670611.Vega|GIRR|AUD|5 year</v>
      </c>
    </row>
    <row r="1266" spans="3:7" hidden="1" outlineLevel="1" x14ac:dyDescent="0.25">
      <c r="C1266" s="21" t="s">
        <v>16</v>
      </c>
      <c r="D1266" s="19">
        <f>SUMIFS(Sensitivities!$E$8:$E$1023,Sensitivities!$D$8:$D$1023,Vega_GIRR!$D$20,Sensitivities!$C$8:$C$1023,Vega_GIRR!G1266)</f>
        <v>0</v>
      </c>
      <c r="E1266" s="19"/>
      <c r="F1266" s="19"/>
      <c r="G1266" s="19" t="str">
        <f>C1266 &amp; ".Vega|GIRR|" &amp; C1092 &amp; "|" &amp; C1253</f>
        <v>CS931854092.Vega|GIRR|AUD|5 year</v>
      </c>
    </row>
    <row r="1267" spans="3:7" hidden="1" outlineLevel="1" x14ac:dyDescent="0.25">
      <c r="C1267" s="21" t="s">
        <v>17</v>
      </c>
      <c r="D1267" s="19">
        <f>SUMIFS(Sensitivities!$E$8:$E$1023,Sensitivities!$D$8:$D$1023,Vega_GIRR!$D$20,Sensitivities!$C$8:$C$1023,Vega_GIRR!G1267)</f>
        <v>0</v>
      </c>
      <c r="E1267" s="19"/>
      <c r="F1267" s="19"/>
      <c r="G1267" s="19" t="str">
        <f>C1267 &amp; ".Vega|GIRR|" &amp; C1092 &amp; "|" &amp; C1253</f>
        <v>IRS307262619.Vega|GIRR|AUD|5 year</v>
      </c>
    </row>
    <row r="1268" spans="3:7" hidden="1" outlineLevel="1" x14ac:dyDescent="0.25">
      <c r="C1268" s="21" t="s">
        <v>18</v>
      </c>
      <c r="D1268" s="19">
        <f>SUMIFS(Sensitivities!$E$8:$E$1023,Sensitivities!$D$8:$D$1023,Vega_GIRR!$D$20,Sensitivities!$C$8:$C$1023,Vega_GIRR!G1268)</f>
        <v>0</v>
      </c>
      <c r="E1268" s="19"/>
      <c r="F1268" s="19"/>
      <c r="G1268" s="19" t="str">
        <f>C1268 &amp; ".Vega|GIRR|" &amp; C1092 &amp; "|" &amp; C1253</f>
        <v>IRS686490893.Vega|GIRR|AUD|5 year</v>
      </c>
    </row>
    <row r="1269" spans="3:7" hidden="1" outlineLevel="1" x14ac:dyDescent="0.25">
      <c r="C1269" s="21" t="s">
        <v>19</v>
      </c>
      <c r="D1269" s="19">
        <f>SUMIFS(Sensitivities!$E$8:$E$1023,Sensitivities!$D$8:$D$1023,Vega_GIRR!$D$20,Sensitivities!$C$8:$C$1023,Vega_GIRR!G1269)</f>
        <v>0</v>
      </c>
      <c r="E1269" s="19"/>
      <c r="F1269" s="19"/>
      <c r="G1269" s="19" t="str">
        <f>C1269 &amp; ".Vega|GIRR|" &amp; C1092 &amp; "|" &amp; C1253</f>
        <v>IRS682313805.Vega|GIRR|AUD|5 year</v>
      </c>
    </row>
    <row r="1270" spans="3:7" hidden="1" outlineLevel="1" x14ac:dyDescent="0.25">
      <c r="C1270" s="21" t="s">
        <v>20</v>
      </c>
      <c r="D1270" s="19">
        <f>SUMIFS(Sensitivities!$E$8:$E$1023,Sensitivities!$D$8:$D$1023,Vega_GIRR!$D$20,Sensitivities!$C$8:$C$1023,Vega_GIRR!G1270)</f>
        <v>0</v>
      </c>
      <c r="E1270" s="19"/>
      <c r="F1270" s="19"/>
      <c r="G1270" s="19" t="str">
        <f>C1270 &amp; ".Vega|GIRR|" &amp; C1092 &amp; "|" &amp; C1253</f>
        <v>IRS545554400.Vega|GIRR|AUD|5 year</v>
      </c>
    </row>
    <row r="1271" spans="3:7" hidden="1" outlineLevel="1" x14ac:dyDescent="0.25">
      <c r="C1271" s="21" t="s">
        <v>21</v>
      </c>
      <c r="D1271" s="19">
        <f>SUMIFS(Sensitivities!$E$8:$E$1023,Sensitivities!$D$8:$D$1023,Vega_GIRR!$D$20,Sensitivities!$C$8:$C$1023,Vega_GIRR!G1271)</f>
        <v>0</v>
      </c>
      <c r="E1271" s="19"/>
      <c r="F1271" s="19"/>
      <c r="G1271" s="19" t="str">
        <f>C1271 &amp; ".Vega|GIRR|" &amp; C1092 &amp; "|" &amp; C1253</f>
        <v>CS821810096.Vega|GIRR|AUD|5 year</v>
      </c>
    </row>
    <row r="1272" spans="3:7" hidden="1" outlineLevel="1" x14ac:dyDescent="0.25">
      <c r="C1272" s="21" t="s">
        <v>22</v>
      </c>
      <c r="D1272" s="19">
        <f>SUMIFS(Sensitivities!$E$8:$E$1023,Sensitivities!$D$8:$D$1023,Vega_GIRR!$D$20,Sensitivities!$C$8:$C$1023,Vega_GIRR!G1272)</f>
        <v>0</v>
      </c>
      <c r="E1272" s="19"/>
      <c r="F1272" s="19"/>
      <c r="G1272" s="19" t="str">
        <f>C1272 &amp; ".Vega|GIRR|" &amp; C1092 &amp; "|" &amp; C1253</f>
        <v>CF832287444.Vega|GIRR|AUD|5 year</v>
      </c>
    </row>
    <row r="1273" spans="3:7" hidden="1" outlineLevel="1" x14ac:dyDescent="0.25">
      <c r="C1273" s="21" t="s">
        <v>1141</v>
      </c>
      <c r="D1273" s="19">
        <f>SUMIFS(Sensitivities!$E$8:$E$1023,Sensitivities!$D$8:$D$1023,Vega_GIRR!$D$20,Sensitivities!$C$8:$C$1023,Vega_GIRR!G1273)</f>
        <v>0</v>
      </c>
      <c r="E1273" s="19"/>
      <c r="F1273" s="19"/>
      <c r="G1273" s="19" t="str">
        <f>C1273 &amp; ".Vega|GIRR|" &amp; C1092 &amp; "|" &amp; C1253</f>
        <v>CF505971413.Vega|GIRR|AUD|5 year</v>
      </c>
    </row>
    <row r="1274" spans="3:7" hidden="1" outlineLevel="1" x14ac:dyDescent="0.25">
      <c r="C1274" s="21" t="s">
        <v>24</v>
      </c>
      <c r="D1274" s="19">
        <f>SUMIFS(Sensitivities!$E$8:$E$1023,Sensitivities!$D$8:$D$1023,Vega_GIRR!$D$20,Sensitivities!$C$8:$C$1023,Vega_GIRR!G1274)</f>
        <v>0</v>
      </c>
      <c r="E1274" s="19"/>
      <c r="F1274" s="19"/>
      <c r="G1274" s="19" t="str">
        <f>C1274 &amp; ".Vega|GIRR|" &amp; C1092 &amp; "|" &amp; C1253</f>
        <v>CF670766805.Vega|GIRR|AUD|5 year</v>
      </c>
    </row>
    <row r="1275" spans="3:7" hidden="1" outlineLevel="1" x14ac:dyDescent="0.25">
      <c r="C1275" s="21" t="s">
        <v>25</v>
      </c>
      <c r="D1275" s="19">
        <f>SUMIFS(Sensitivities!$E$8:$E$1023,Sensitivities!$D$8:$D$1023,Vega_GIRR!$D$20,Sensitivities!$C$8:$C$1023,Vega_GIRR!G1275)</f>
        <v>0</v>
      </c>
      <c r="E1275" s="19"/>
      <c r="F1275" s="19"/>
      <c r="G1275" s="19" t="str">
        <f>C1275 &amp; ".Vega|GIRR|" &amp; C1092 &amp; "|" &amp; C1253</f>
        <v>CF558972956.Vega|GIRR|AUD|5 year</v>
      </c>
    </row>
    <row r="1276" spans="3:7" hidden="1" outlineLevel="1" x14ac:dyDescent="0.25">
      <c r="C1276" s="21" t="s">
        <v>26</v>
      </c>
      <c r="D1276" s="19">
        <f>SUMIFS(Sensitivities!$E$8:$E$1023,Sensitivities!$D$8:$D$1023,Vega_GIRR!$D$20,Sensitivities!$C$8:$C$1023,Vega_GIRR!G1276)</f>
        <v>0</v>
      </c>
      <c r="E1276" s="19"/>
      <c r="F1276" s="19"/>
      <c r="G1276" s="19" t="str">
        <f>C1276 &amp; ".Vega|GIRR|" &amp; C1092 &amp; "|" &amp; C1253</f>
        <v>CF994071627.Vega|GIRR|AUD|5 year</v>
      </c>
    </row>
    <row r="1277" spans="3:7" hidden="1" outlineLevel="1" x14ac:dyDescent="0.25">
      <c r="C1277" s="21" t="s">
        <v>27</v>
      </c>
      <c r="D1277" s="19">
        <f>SUMIFS(Sensitivities!$E$8:$E$1023,Sensitivities!$D$8:$D$1023,Vega_GIRR!$D$20,Sensitivities!$C$8:$C$1023,Vega_GIRR!G1277)</f>
        <v>0</v>
      </c>
      <c r="E1277" s="19"/>
      <c r="F1277" s="19"/>
      <c r="G1277" s="19" t="str">
        <f>C1277 &amp; ".Vega|GIRR|" &amp; C1092 &amp; "|" &amp; C1253</f>
        <v>CF546911893.Vega|GIRR|AUD|5 year</v>
      </c>
    </row>
    <row r="1278" spans="3:7" hidden="1" outlineLevel="1" x14ac:dyDescent="0.25">
      <c r="C1278" s="21" t="s">
        <v>28</v>
      </c>
      <c r="D1278" s="19">
        <f>SUMIFS(Sensitivities!$E$8:$E$1023,Sensitivities!$D$8:$D$1023,Vega_GIRR!$D$20,Sensitivities!$C$8:$C$1023,Vega_GIRR!G1278)</f>
        <v>0</v>
      </c>
      <c r="E1278" s="19"/>
      <c r="F1278" s="19"/>
      <c r="G1278" s="19" t="str">
        <f>C1278 &amp; ".Vega|GIRR|" &amp; C1092 &amp; "|" &amp; C1253</f>
        <v>CF798421943.Vega|GIRR|AUD|5 year</v>
      </c>
    </row>
    <row r="1279" spans="3:7" hidden="1" outlineLevel="1" x14ac:dyDescent="0.25">
      <c r="C1279" s="21" t="s">
        <v>29</v>
      </c>
      <c r="D1279" s="19">
        <f>SUMIFS(Sensitivities!$E$8:$E$1023,Sensitivities!$D$8:$D$1023,Vega_GIRR!$D$20,Sensitivities!$C$8:$C$1023,Vega_GIRR!G1279)</f>
        <v>0</v>
      </c>
      <c r="E1279" s="19"/>
      <c r="F1279" s="19"/>
      <c r="G1279" s="19" t="str">
        <f>C1279 &amp; ".Vega|GIRR|" &amp; C1092 &amp; "|" &amp; C1253</f>
        <v>SWN651253389.Vega|GIRR|AUD|5 year</v>
      </c>
    </row>
    <row r="1280" spans="3:7" hidden="1" outlineLevel="1" x14ac:dyDescent="0.25">
      <c r="C1280" s="21" t="s">
        <v>31</v>
      </c>
      <c r="D1280" s="19">
        <f>SUMIFS(Sensitivities!$E$8:$E$1023,Sensitivities!$D$8:$D$1023,Vega_GIRR!$D$20,Sensitivities!$C$8:$C$1023,Vega_GIRR!G1280)</f>
        <v>0</v>
      </c>
      <c r="E1280" s="19"/>
      <c r="F1280" s="19"/>
      <c r="G1280" s="19" t="str">
        <f>C1280 &amp; ".Vega|GIRR|" &amp; C1092 &amp; "|" &amp; C1253</f>
        <v>FXF690057364.Vega|GIRR|AUD|5 year</v>
      </c>
    </row>
    <row r="1281" spans="3:7" hidden="1" outlineLevel="1" x14ac:dyDescent="0.25">
      <c r="C1281" s="21" t="s">
        <v>1142</v>
      </c>
      <c r="D1281" s="19">
        <f>SUMIFS(Sensitivities!$E$8:$E$1023,Sensitivities!$D$8:$D$1023,Vega_GIRR!$D$20,Sensitivities!$C$8:$C$1023,Vega_GIRR!G1281)</f>
        <v>0</v>
      </c>
      <c r="E1281" s="19"/>
      <c r="F1281" s="19"/>
      <c r="G1281" s="19" t="str">
        <f>C1281 &amp; ".Vega|GIRR|" &amp; C1092 &amp; "|" &amp; C1253</f>
        <v>FXF276314354.Vega|GIRR|AUD|5 year</v>
      </c>
    </row>
    <row r="1282" spans="3:7" hidden="1" outlineLevel="1" x14ac:dyDescent="0.25">
      <c r="C1282" s="21" t="s">
        <v>33</v>
      </c>
      <c r="D1282" s="19">
        <f>SUMIFS(Sensitivities!$E$8:$E$1023,Sensitivities!$D$8:$D$1023,Vega_GIRR!$D$20,Sensitivities!$C$8:$C$1023,Vega_GIRR!G1282)</f>
        <v>0</v>
      </c>
      <c r="E1282" s="19"/>
      <c r="F1282" s="19"/>
      <c r="G1282" s="19" t="str">
        <f>C1282 &amp; ".Vega|GIRR|" &amp; C1092 &amp; "|" &amp; C1253</f>
        <v>FXF811380623.Vega|GIRR|AUD|5 year</v>
      </c>
    </row>
    <row r="1283" spans="3:7" hidden="1" outlineLevel="1" x14ac:dyDescent="0.25">
      <c r="C1283" s="21" t="s">
        <v>34</v>
      </c>
      <c r="D1283" s="19">
        <f>SUMIFS(Sensitivities!$E$8:$E$1023,Sensitivities!$D$8:$D$1023,Vega_GIRR!$D$20,Sensitivities!$C$8:$C$1023,Vega_GIRR!G1283)</f>
        <v>0</v>
      </c>
      <c r="E1283" s="19"/>
      <c r="F1283" s="19"/>
      <c r="G1283" s="19" t="str">
        <f>C1283 &amp; ".Vega|GIRR|" &amp; C1092 &amp; "|" &amp; C1253</f>
        <v>FXF313102980.Vega|GIRR|AUD|5 year</v>
      </c>
    </row>
    <row r="1284" spans="3:7" hidden="1" outlineLevel="1" x14ac:dyDescent="0.25">
      <c r="C1284" s="21" t="s">
        <v>35</v>
      </c>
      <c r="D1284" s="19">
        <f>SUMIFS(Sensitivities!$E$8:$E$1023,Sensitivities!$D$8:$D$1023,Vega_GIRR!$D$20,Sensitivities!$C$8:$C$1023,Vega_GIRR!G1284)</f>
        <v>0</v>
      </c>
      <c r="E1284" s="19"/>
      <c r="F1284" s="19"/>
      <c r="G1284" s="19" t="str">
        <f>C1284 &amp; ".Vega|GIRR|" &amp; C1092 &amp; "|" &amp; C1253</f>
        <v>FXF168255439.Vega|GIRR|AUD|5 year</v>
      </c>
    </row>
    <row r="1285" spans="3:7" hidden="1" outlineLevel="1" x14ac:dyDescent="0.25">
      <c r="C1285" s="21" t="s">
        <v>36</v>
      </c>
      <c r="D1285" s="19">
        <f>SUMIFS(Sensitivities!$E$8:$E$1023,Sensitivities!$D$8:$D$1023,Vega_GIRR!$D$20,Sensitivities!$C$8:$C$1023,Vega_GIRR!G1285)</f>
        <v>0</v>
      </c>
      <c r="E1285" s="19"/>
      <c r="F1285" s="19"/>
      <c r="G1285" s="19" t="str">
        <f>C1285 &amp; ".Vega|GIRR|" &amp; C1092 &amp; "|" &amp; C1253</f>
        <v>FXF177155290.Vega|GIRR|AUD|5 year</v>
      </c>
    </row>
    <row r="1286" spans="3:7" hidden="1" outlineLevel="1" x14ac:dyDescent="0.25">
      <c r="C1286" s="21" t="s">
        <v>37</v>
      </c>
      <c r="D1286" s="19">
        <f>SUMIFS(Sensitivities!$E$8:$E$1023,Sensitivities!$D$8:$D$1023,Vega_GIRR!$D$20,Sensitivities!$C$8:$C$1023,Vega_GIRR!G1286)</f>
        <v>0</v>
      </c>
      <c r="E1286" s="19"/>
      <c r="F1286" s="19"/>
      <c r="G1286" s="19" t="str">
        <f>C1286 &amp; ".Vega|GIRR|" &amp; C1092 &amp; "|" &amp; C1253</f>
        <v>FXF598460264.Vega|GIRR|AUD|5 year</v>
      </c>
    </row>
    <row r="1287" spans="3:7" hidden="1" outlineLevel="1" x14ac:dyDescent="0.25">
      <c r="C1287" s="21" t="s">
        <v>38</v>
      </c>
      <c r="D1287" s="19">
        <f>SUMIFS(Sensitivities!$E$8:$E$1023,Sensitivities!$D$8:$D$1023,Vega_GIRR!$D$20,Sensitivities!$C$8:$C$1023,Vega_GIRR!G1287)</f>
        <v>0</v>
      </c>
      <c r="E1287" s="19"/>
      <c r="F1287" s="19"/>
      <c r="G1287" s="19" t="str">
        <f>C1287 &amp; ".Vega|GIRR|" &amp; C1092 &amp; "|" &amp; C1253</f>
        <v>FXO271821100.Vega|GIRR|AUD|5 year</v>
      </c>
    </row>
    <row r="1288" spans="3:7" hidden="1" outlineLevel="1" x14ac:dyDescent="0.25">
      <c r="C1288" s="21" t="s">
        <v>40</v>
      </c>
      <c r="D1288" s="19">
        <f>SUMIFS(Sensitivities!$E$8:$E$1023,Sensitivities!$D$8:$D$1023,Vega_GIRR!$D$20,Sensitivities!$C$8:$C$1023,Vega_GIRR!G1288)</f>
        <v>0</v>
      </c>
      <c r="E1288" s="19"/>
      <c r="F1288" s="19"/>
      <c r="G1288" s="19" t="str">
        <f>C1288 &amp; ".Vega|GIRR|" &amp; C1092 &amp; "|" &amp; C1253</f>
        <v>FXO136170122.Vega|GIRR|AUD|5 year</v>
      </c>
    </row>
    <row r="1289" spans="3:7" hidden="1" outlineLevel="1" x14ac:dyDescent="0.25">
      <c r="C1289" s="21" t="s">
        <v>1139</v>
      </c>
      <c r="D1289" s="19">
        <f>SUMIFS(Sensitivities!$E$8:$E$1023,Sensitivities!$D$8:$D$1023,Vega_GIRR!$D$20,Sensitivities!$C$8:$C$1023,Vega_GIRR!G1289)</f>
        <v>0</v>
      </c>
      <c r="E1289" s="19"/>
      <c r="F1289" s="19"/>
      <c r="G1289" s="19" t="str">
        <f>C1289 &amp; ".Vega|GIRR|" &amp; C1092 &amp; "|" &amp; C1253</f>
        <v>FXO623149061.Vega|GIRR|AUD|5 year</v>
      </c>
    </row>
    <row r="1290" spans="3:7" hidden="1" outlineLevel="1" x14ac:dyDescent="0.25">
      <c r="C1290" s="21" t="s">
        <v>41</v>
      </c>
      <c r="D1290" s="19">
        <f>SUMIFS(Sensitivities!$E$8:$E$1023,Sensitivities!$D$8:$D$1023,Vega_GIRR!$D$20,Sensitivities!$C$8:$C$1023,Vega_GIRR!G1290)</f>
        <v>0</v>
      </c>
      <c r="E1290" s="19"/>
      <c r="F1290" s="19"/>
      <c r="G1290" s="19" t="str">
        <f>C1290 &amp; ".Vega|GIRR|" &amp; C1092 &amp; "|" &amp; C1253</f>
        <v>FXO676548755.Vega|GIRR|AUD|5 year</v>
      </c>
    </row>
    <row r="1291" spans="3:7" hidden="1" outlineLevel="1" x14ac:dyDescent="0.25">
      <c r="C1291" s="21" t="s">
        <v>42</v>
      </c>
      <c r="D1291" s="19">
        <f>SUMIFS(Sensitivities!$E$8:$E$1023,Sensitivities!$D$8:$D$1023,Vega_GIRR!$D$20,Sensitivities!$C$8:$C$1023,Vega_GIRR!G1291)</f>
        <v>0</v>
      </c>
      <c r="E1291" s="19"/>
      <c r="F1291" s="19"/>
      <c r="G1291" s="19" t="str">
        <f>C1291 &amp; ".Vega|GIRR|" &amp; C1092 &amp; "|" &amp; C1253</f>
        <v>FXO403688438.Vega|GIRR|AUD|5 year</v>
      </c>
    </row>
    <row r="1292" spans="3:7" hidden="1" outlineLevel="1" x14ac:dyDescent="0.25">
      <c r="C1292" s="21" t="s">
        <v>43</v>
      </c>
      <c r="D1292" s="19">
        <f>SUMIFS(Sensitivities!$E$8:$E$1023,Sensitivities!$D$8:$D$1023,Vega_GIRR!$D$20,Sensitivities!$C$8:$C$1023,Vega_GIRR!G1292)</f>
        <v>0</v>
      </c>
      <c r="E1292" s="19"/>
      <c r="F1292" s="19"/>
      <c r="G1292" s="19" t="str">
        <f>C1292 &amp; ".Vega|GIRR|" &amp; C1092 &amp; "|" &amp; C1253</f>
        <v>FXO302436425.Vega|GIRR|AUD|5 year</v>
      </c>
    </row>
    <row r="1293" spans="3:7" hidden="1" outlineLevel="1" x14ac:dyDescent="0.25">
      <c r="C1293" s="21" t="s">
        <v>44</v>
      </c>
      <c r="D1293" s="19">
        <f>SUMIFS(Sensitivities!$E$8:$E$1023,Sensitivities!$D$8:$D$1023,Vega_GIRR!$D$20,Sensitivities!$C$8:$C$1023,Vega_GIRR!G1293)</f>
        <v>0</v>
      </c>
      <c r="E1293" s="19"/>
      <c r="F1293" s="19"/>
      <c r="G1293" s="19" t="str">
        <f>C1293 &amp; ".Vega|GIRR|" &amp; C1092 &amp; "|" &amp; C1253</f>
        <v>FXO920656386.Vega|GIRR|AUD|5 year</v>
      </c>
    </row>
    <row r="1294" spans="3:7" hidden="1" outlineLevel="1" x14ac:dyDescent="0.25">
      <c r="C1294" s="21" t="s">
        <v>45</v>
      </c>
      <c r="D1294" s="19">
        <f>SUMIFS(Sensitivities!$E$8:$E$1023,Sensitivities!$D$8:$D$1023,Vega_GIRR!$D$20,Sensitivities!$C$8:$C$1023,Vega_GIRR!G1294)</f>
        <v>0</v>
      </c>
      <c r="E1294" s="19"/>
      <c r="F1294" s="19"/>
      <c r="G1294" s="19" t="str">
        <f>C1294 &amp; ".Vega|GIRR|" &amp; C1092 &amp; "|" &amp; C1253</f>
        <v>FXO931276392.Vega|GIRR|AUD|5 year</v>
      </c>
    </row>
    <row r="1295" spans="3:7" hidden="1" outlineLevel="1" x14ac:dyDescent="0.25">
      <c r="C1295" s="21" t="s">
        <v>46</v>
      </c>
      <c r="D1295" s="19">
        <f>SUMIFS(Sensitivities!$E$8:$E$1023,Sensitivities!$D$8:$D$1023,Vega_GIRR!$D$20,Sensitivities!$C$8:$C$1023,Vega_GIRR!G1295)</f>
        <v>0</v>
      </c>
      <c r="E1295" s="19"/>
      <c r="F1295" s="19"/>
      <c r="G1295" s="19" t="str">
        <f>C1295 &amp; ".Vega|GIRR|" &amp; C1092 &amp; "|" &amp; C1253</f>
        <v>PRDC295207601.Vega|GIRR|AUD|5 year</v>
      </c>
    </row>
    <row r="1296" spans="3:7" hidden="1" outlineLevel="1" x14ac:dyDescent="0.25">
      <c r="C1296" s="21" t="s">
        <v>48</v>
      </c>
      <c r="D1296" s="19">
        <f>SUMIFS(Sensitivities!$E$8:$E$1023,Sensitivities!$D$8:$D$1023,Vega_GIRR!$D$20,Sensitivities!$C$8:$C$1023,Vega_GIRR!G1296)</f>
        <v>0</v>
      </c>
      <c r="E1296" s="19"/>
      <c r="F1296" s="19"/>
      <c r="G1296" s="19" t="str">
        <f>C1296 &amp; ".Vega|GIRR|" &amp; C1092 &amp; "|" &amp; C1253</f>
        <v>PRDC172891670.Vega|GIRR|AUD|5 year</v>
      </c>
    </row>
    <row r="1297" spans="3:7" hidden="1" outlineLevel="1" x14ac:dyDescent="0.25">
      <c r="C1297" s="21" t="s">
        <v>49</v>
      </c>
      <c r="D1297" s="19">
        <f>SUMIFS(Sensitivities!$E$8:$E$1023,Sensitivities!$D$8:$D$1023,Vega_GIRR!$D$20,Sensitivities!$C$8:$C$1023,Vega_GIRR!G1297)</f>
        <v>0</v>
      </c>
      <c r="E1297" s="19"/>
      <c r="F1297" s="19"/>
      <c r="G1297" s="19" t="str">
        <f>C1297 &amp; ".Vega|GIRR|" &amp; C1092 &amp; "|" &amp; C1253</f>
        <v>PRDC666969162.Vega|GIRR|AUD|5 year</v>
      </c>
    </row>
    <row r="1298" spans="3:7" hidden="1" outlineLevel="1" x14ac:dyDescent="0.25">
      <c r="C1298" s="21" t="s">
        <v>50</v>
      </c>
      <c r="D1298" s="19">
        <f>SUMIFS(Sensitivities!$E$8:$E$1023,Sensitivities!$D$8:$D$1023,Vega_GIRR!$D$20,Sensitivities!$C$8:$C$1023,Vega_GIRR!G1298)</f>
        <v>0</v>
      </c>
      <c r="E1298" s="19"/>
      <c r="F1298" s="19"/>
      <c r="G1298" s="19" t="str">
        <f>C1298 &amp; ".Vega|GIRR|" &amp; C1092 &amp; "|" &amp; C1253</f>
        <v>PRDC591610726.Vega|GIRR|AUD|5 year</v>
      </c>
    </row>
    <row r="1299" spans="3:7" hidden="1" outlineLevel="1" x14ac:dyDescent="0.25">
      <c r="C1299" s="21" t="s">
        <v>51</v>
      </c>
      <c r="D1299" s="19">
        <f>SUMIFS(Sensitivities!$E$8:$E$1023,Sensitivities!$D$8:$D$1023,Vega_GIRR!$D$20,Sensitivities!$C$8:$C$1023,Vega_GIRR!G1299)</f>
        <v>0</v>
      </c>
      <c r="E1299" s="19"/>
      <c r="F1299" s="19"/>
      <c r="G1299" s="19" t="str">
        <f>C1299 &amp; ".Vega|GIRR|" &amp; C1092 &amp; "|" &amp; C1253</f>
        <v>PRDC213021841.Vega|GIRR|AUD|5 year</v>
      </c>
    </row>
    <row r="1300" spans="3:7" hidden="1" outlineLevel="1" x14ac:dyDescent="0.25">
      <c r="C1300" s="21" t="s">
        <v>52</v>
      </c>
      <c r="D1300" s="19">
        <f>SUMIFS(Sensitivities!$E$8:$E$1023,Sensitivities!$D$8:$D$1023,Vega_GIRR!$D$20,Sensitivities!$C$8:$C$1023,Vega_GIRR!G1300)</f>
        <v>0</v>
      </c>
      <c r="E1300" s="19"/>
      <c r="F1300" s="19"/>
      <c r="G1300" s="19" t="str">
        <f>C1300 &amp; ".Vega|GIRR|" &amp; C1092 &amp; "|" &amp; C1253</f>
        <v>RA211261264.Vega|GIRR|AUD|5 year</v>
      </c>
    </row>
    <row r="1301" spans="3:7" hidden="1" outlineLevel="1" x14ac:dyDescent="0.25">
      <c r="C1301" s="21" t="s">
        <v>54</v>
      </c>
      <c r="D1301" s="19">
        <f>SUMIFS(Sensitivities!$E$8:$E$1023,Sensitivities!$D$8:$D$1023,Vega_GIRR!$D$20,Sensitivities!$C$8:$C$1023,Vega_GIRR!G1301)</f>
        <v>0</v>
      </c>
      <c r="E1301" s="19"/>
      <c r="F1301" s="19"/>
      <c r="G1301" s="19" t="str">
        <f>C1301 &amp; ".Vega|GIRR|" &amp; C1092 &amp; "|" &amp; C1253</f>
        <v>RA511169792.Vega|GIRR|AUD|5 year</v>
      </c>
    </row>
    <row r="1302" spans="3:7" hidden="1" outlineLevel="1" x14ac:dyDescent="0.25">
      <c r="C1302" s="21" t="s">
        <v>1143</v>
      </c>
      <c r="D1302" s="19">
        <f>SUMIFS(Sensitivities!$E$8:$E$1023,Sensitivities!$D$8:$D$1023,Vega_GIRR!$D$20,Sensitivities!$C$8:$C$1023,Vega_GIRR!G1302)</f>
        <v>0</v>
      </c>
      <c r="E1302" s="19"/>
      <c r="F1302" s="19"/>
      <c r="G1302" s="19" t="str">
        <f>C1302 &amp; ".Vega|GIRR|" &amp; C1092 &amp; "|" &amp; C1253</f>
        <v>RA844378540.Vega|GIRR|AUD|5 year</v>
      </c>
    </row>
    <row r="1303" spans="3:7" hidden="1" outlineLevel="1" x14ac:dyDescent="0.25">
      <c r="C1303" s="21" t="s">
        <v>55</v>
      </c>
      <c r="D1303" s="19">
        <f>SUMIFS(Sensitivities!$E$8:$E$1023,Sensitivities!$D$8:$D$1023,Vega_GIRR!$D$20,Sensitivities!$C$8:$C$1023,Vega_GIRR!G1303)</f>
        <v>0</v>
      </c>
      <c r="E1303" s="19"/>
      <c r="F1303" s="19"/>
      <c r="G1303" s="19" t="str">
        <f>C1303 &amp; ".Vega|GIRR|" &amp; C1092 &amp; "|" &amp; C1253</f>
        <v>RA488554347.Vega|GIRR|AUD|5 year</v>
      </c>
    </row>
    <row r="1304" spans="3:7" hidden="1" outlineLevel="1" x14ac:dyDescent="0.25">
      <c r="C1304" s="21" t="s">
        <v>56</v>
      </c>
      <c r="D1304" s="19">
        <f>SUMIFS(Sensitivities!$E$8:$E$1023,Sensitivities!$D$8:$D$1023,Vega_GIRR!$D$20,Sensitivities!$C$8:$C$1023,Vega_GIRR!G1304)</f>
        <v>0</v>
      </c>
      <c r="E1304" s="19"/>
      <c r="F1304" s="19"/>
      <c r="G1304" s="19" t="str">
        <f>C1304 &amp; ".Vega|GIRR|" &amp; C1092 &amp; "|" &amp; C1253</f>
        <v>RA899728209.Vega|GIRR|AUD|5 year</v>
      </c>
    </row>
    <row r="1305" spans="3:7" hidden="1" outlineLevel="1" x14ac:dyDescent="0.25"/>
    <row r="1306" spans="3:7" collapsed="1" x14ac:dyDescent="0.25">
      <c r="C1306" s="106" t="s">
        <v>65</v>
      </c>
      <c r="D1306" s="102">
        <f>SUM(D1308:D1357)</f>
        <v>0</v>
      </c>
      <c r="E1306" s="103">
        <f>$D$15</f>
        <v>1</v>
      </c>
      <c r="F1306" s="105">
        <f>D1306*E1306</f>
        <v>0</v>
      </c>
    </row>
    <row r="1307" spans="3:7" hidden="1" outlineLevel="1" x14ac:dyDescent="0.25">
      <c r="C1307" s="40" t="s">
        <v>1138</v>
      </c>
      <c r="D1307" s="101" t="s">
        <v>116</v>
      </c>
      <c r="E1307" s="101" t="s">
        <v>66</v>
      </c>
      <c r="F1307" s="101" t="s">
        <v>68</v>
      </c>
      <c r="G1307" s="39" t="s">
        <v>57</v>
      </c>
    </row>
    <row r="1308" spans="3:7" hidden="1" outlineLevel="1" x14ac:dyDescent="0.25">
      <c r="C1308" s="42" t="s">
        <v>3</v>
      </c>
      <c r="D1308" s="38">
        <f>SUMIFS(Sensitivities!$E$8:$E$1023,Sensitivities!$D$8:$D$1023,Vega_GIRR!$D$20,Sensitivities!$C$8:$C$1023,Vega_GIRR!G1308)</f>
        <v>0</v>
      </c>
      <c r="E1308" s="38"/>
      <c r="F1308" s="38"/>
      <c r="G1308" s="38" t="str">
        <f>C1308 &amp; ".Vega|GIRR|" &amp; C1092 &amp; "|" &amp; C1306</f>
        <v>FRA791220419.Vega|GIRR|AUD|10 year</v>
      </c>
    </row>
    <row r="1309" spans="3:7" hidden="1" outlineLevel="1" x14ac:dyDescent="0.25">
      <c r="C1309" s="21" t="s">
        <v>5</v>
      </c>
      <c r="D1309" s="19">
        <f>SUMIFS(Sensitivities!$E$8:$E$1023,Sensitivities!$D$8:$D$1023,Vega_GIRR!$D$20,Sensitivities!$C$8:$C$1023,Vega_GIRR!G1309)</f>
        <v>0</v>
      </c>
      <c r="E1309" s="19"/>
      <c r="F1309" s="19"/>
      <c r="G1309" s="19" t="str">
        <f>C1309 &amp; ".Vega|GIRR|" &amp; C1092 &amp; "|" &amp; C1306</f>
        <v>FRA983936126.Vega|GIRR|AUD|10 year</v>
      </c>
    </row>
    <row r="1310" spans="3:7" hidden="1" outlineLevel="1" x14ac:dyDescent="0.25">
      <c r="C1310" s="21" t="s">
        <v>6</v>
      </c>
      <c r="D1310" s="19">
        <f>SUMIFS(Sensitivities!$E$8:$E$1023,Sensitivities!$D$8:$D$1023,Vega_GIRR!$D$20,Sensitivities!$C$8:$C$1023,Vega_GIRR!G1310)</f>
        <v>0</v>
      </c>
      <c r="E1310" s="19"/>
      <c r="F1310" s="19"/>
      <c r="G1310" s="19" t="str">
        <f>C1310 &amp; ".Vega|GIRR|" &amp; C1092 &amp; "|" &amp; C1306</f>
        <v>FRA592133890.Vega|GIRR|AUD|10 year</v>
      </c>
    </row>
    <row r="1311" spans="3:7" hidden="1" outlineLevel="1" x14ac:dyDescent="0.25">
      <c r="C1311" s="21" t="s">
        <v>7</v>
      </c>
      <c r="D1311" s="19">
        <f>SUMIFS(Sensitivities!$E$8:$E$1023,Sensitivities!$D$8:$D$1023,Vega_GIRR!$D$20,Sensitivities!$C$8:$C$1023,Vega_GIRR!G1311)</f>
        <v>0</v>
      </c>
      <c r="E1311" s="19"/>
      <c r="F1311" s="19"/>
      <c r="G1311" s="19" t="str">
        <f>C1311 &amp; ".Vega|GIRR|" &amp; C1092 &amp; "|" &amp; C1306</f>
        <v>FRA554616290.Vega|GIRR|AUD|10 year</v>
      </c>
    </row>
    <row r="1312" spans="3:7" hidden="1" outlineLevel="1" x14ac:dyDescent="0.25">
      <c r="C1312" s="21" t="s">
        <v>8</v>
      </c>
      <c r="D1312" s="19">
        <f>SUMIFS(Sensitivities!$E$8:$E$1023,Sensitivities!$D$8:$D$1023,Vega_GIRR!$D$20,Sensitivities!$C$8:$C$1023,Vega_GIRR!G1312)</f>
        <v>0</v>
      </c>
      <c r="E1312" s="19"/>
      <c r="F1312" s="19"/>
      <c r="G1312" s="19" t="str">
        <f>C1312 &amp; ".Vega|GIRR|" &amp; C1092 &amp; "|" &amp; C1306</f>
        <v>FRA822851518.Vega|GIRR|AUD|10 year</v>
      </c>
    </row>
    <row r="1313" spans="3:7" hidden="1" outlineLevel="1" x14ac:dyDescent="0.25">
      <c r="C1313" s="21" t="s">
        <v>1140</v>
      </c>
      <c r="D1313" s="19">
        <f>SUMIFS(Sensitivities!$E$8:$E$1023,Sensitivities!$D$8:$D$1023,Vega_GIRR!$D$20,Sensitivities!$C$8:$C$1023,Vega_GIRR!G1313)</f>
        <v>0</v>
      </c>
      <c r="E1313" s="19"/>
      <c r="F1313" s="19"/>
      <c r="G1313" s="19" t="str">
        <f>C1313 &amp; ".Vega|GIRR|" &amp; C1092 &amp; "|" &amp; C1306</f>
        <v>FRA101797833.Vega|GIRR|AUD|10 year</v>
      </c>
    </row>
    <row r="1314" spans="3:7" hidden="1" outlineLevel="1" x14ac:dyDescent="0.25">
      <c r="C1314" s="21" t="s">
        <v>9</v>
      </c>
      <c r="D1314" s="19">
        <f>SUMIFS(Sensitivities!$E$8:$E$1023,Sensitivities!$D$8:$D$1023,Vega_GIRR!$D$20,Sensitivities!$C$8:$C$1023,Vega_GIRR!G1314)</f>
        <v>0</v>
      </c>
      <c r="E1314" s="19"/>
      <c r="F1314" s="19"/>
      <c r="G1314" s="19" t="str">
        <f>C1314 &amp; ".Vega|GIRR|" &amp; C1092 &amp; "|" &amp; C1306</f>
        <v>IRS190841856.Vega|GIRR|AUD|10 year</v>
      </c>
    </row>
    <row r="1315" spans="3:7" hidden="1" outlineLevel="1" x14ac:dyDescent="0.25">
      <c r="C1315" s="21" t="s">
        <v>11</v>
      </c>
      <c r="D1315" s="19">
        <f>SUMIFS(Sensitivities!$E$8:$E$1023,Sensitivities!$D$8:$D$1023,Vega_GIRR!$D$20,Sensitivities!$C$8:$C$1023,Vega_GIRR!G1315)</f>
        <v>0</v>
      </c>
      <c r="E1315" s="19"/>
      <c r="F1315" s="19"/>
      <c r="G1315" s="19" t="str">
        <f>C1315 &amp; ".Vega|GIRR|" &amp; C1092 &amp; "|" &amp; C1306</f>
        <v>IRS399330126.Vega|GIRR|AUD|10 year</v>
      </c>
    </row>
    <row r="1316" spans="3:7" hidden="1" outlineLevel="1" x14ac:dyDescent="0.25">
      <c r="C1316" s="21" t="s">
        <v>12</v>
      </c>
      <c r="D1316" s="19">
        <f>SUMIFS(Sensitivities!$E$8:$E$1023,Sensitivities!$D$8:$D$1023,Vega_GIRR!$D$20,Sensitivities!$C$8:$C$1023,Vega_GIRR!G1316)</f>
        <v>0</v>
      </c>
      <c r="E1316" s="19"/>
      <c r="F1316" s="19"/>
      <c r="G1316" s="19" t="str">
        <f>C1316 &amp; ".Vega|GIRR|" &amp; C1092 &amp; "|" &amp; C1306</f>
        <v>IRS233250637.Vega|GIRR|AUD|10 year</v>
      </c>
    </row>
    <row r="1317" spans="3:7" hidden="1" outlineLevel="1" x14ac:dyDescent="0.25">
      <c r="C1317" s="21" t="s">
        <v>13</v>
      </c>
      <c r="D1317" s="19">
        <f>SUMIFS(Sensitivities!$E$8:$E$1023,Sensitivities!$D$8:$D$1023,Vega_GIRR!$D$20,Sensitivities!$C$8:$C$1023,Vega_GIRR!G1317)</f>
        <v>0</v>
      </c>
      <c r="E1317" s="19"/>
      <c r="F1317" s="19"/>
      <c r="G1317" s="19" t="str">
        <f>C1317 &amp; ".Vega|GIRR|" &amp; C1092 &amp; "|" &amp; C1306</f>
        <v>CS768096133.Vega|GIRR|AUD|10 year</v>
      </c>
    </row>
    <row r="1318" spans="3:7" hidden="1" outlineLevel="1" x14ac:dyDescent="0.25">
      <c r="C1318" s="21" t="s">
        <v>15</v>
      </c>
      <c r="D1318" s="19">
        <f>SUMIFS(Sensitivities!$E$8:$E$1023,Sensitivities!$D$8:$D$1023,Vega_GIRR!$D$20,Sensitivities!$C$8:$C$1023,Vega_GIRR!G1318)</f>
        <v>0</v>
      </c>
      <c r="E1318" s="19"/>
      <c r="F1318" s="19"/>
      <c r="G1318" s="19" t="str">
        <f>C1318 &amp; ".Vega|GIRR|" &amp; C1092 &amp; "|" &amp; C1306</f>
        <v>CS561670611.Vega|GIRR|AUD|10 year</v>
      </c>
    </row>
    <row r="1319" spans="3:7" hidden="1" outlineLevel="1" x14ac:dyDescent="0.25">
      <c r="C1319" s="21" t="s">
        <v>16</v>
      </c>
      <c r="D1319" s="19">
        <f>SUMIFS(Sensitivities!$E$8:$E$1023,Sensitivities!$D$8:$D$1023,Vega_GIRR!$D$20,Sensitivities!$C$8:$C$1023,Vega_GIRR!G1319)</f>
        <v>0</v>
      </c>
      <c r="E1319" s="19"/>
      <c r="F1319" s="19"/>
      <c r="G1319" s="19" t="str">
        <f>C1319 &amp; ".Vega|GIRR|" &amp; C1092 &amp; "|" &amp; C1306</f>
        <v>CS931854092.Vega|GIRR|AUD|10 year</v>
      </c>
    </row>
    <row r="1320" spans="3:7" hidden="1" outlineLevel="1" x14ac:dyDescent="0.25">
      <c r="C1320" s="21" t="s">
        <v>17</v>
      </c>
      <c r="D1320" s="19">
        <f>SUMIFS(Sensitivities!$E$8:$E$1023,Sensitivities!$D$8:$D$1023,Vega_GIRR!$D$20,Sensitivities!$C$8:$C$1023,Vega_GIRR!G1320)</f>
        <v>0</v>
      </c>
      <c r="E1320" s="19"/>
      <c r="F1320" s="19"/>
      <c r="G1320" s="19" t="str">
        <f>C1320 &amp; ".Vega|GIRR|" &amp; C1092 &amp; "|" &amp; C1306</f>
        <v>IRS307262619.Vega|GIRR|AUD|10 year</v>
      </c>
    </row>
    <row r="1321" spans="3:7" hidden="1" outlineLevel="1" x14ac:dyDescent="0.25">
      <c r="C1321" s="21" t="s">
        <v>18</v>
      </c>
      <c r="D1321" s="19">
        <f>SUMIFS(Sensitivities!$E$8:$E$1023,Sensitivities!$D$8:$D$1023,Vega_GIRR!$D$20,Sensitivities!$C$8:$C$1023,Vega_GIRR!G1321)</f>
        <v>0</v>
      </c>
      <c r="E1321" s="19"/>
      <c r="F1321" s="19"/>
      <c r="G1321" s="19" t="str">
        <f>C1321 &amp; ".Vega|GIRR|" &amp; C1092 &amp; "|" &amp; C1306</f>
        <v>IRS686490893.Vega|GIRR|AUD|10 year</v>
      </c>
    </row>
    <row r="1322" spans="3:7" hidden="1" outlineLevel="1" x14ac:dyDescent="0.25">
      <c r="C1322" s="21" t="s">
        <v>19</v>
      </c>
      <c r="D1322" s="19">
        <f>SUMIFS(Sensitivities!$E$8:$E$1023,Sensitivities!$D$8:$D$1023,Vega_GIRR!$D$20,Sensitivities!$C$8:$C$1023,Vega_GIRR!G1322)</f>
        <v>0</v>
      </c>
      <c r="E1322" s="19"/>
      <c r="F1322" s="19"/>
      <c r="G1322" s="19" t="str">
        <f>C1322 &amp; ".Vega|GIRR|" &amp; C1092 &amp; "|" &amp; C1306</f>
        <v>IRS682313805.Vega|GIRR|AUD|10 year</v>
      </c>
    </row>
    <row r="1323" spans="3:7" hidden="1" outlineLevel="1" x14ac:dyDescent="0.25">
      <c r="C1323" s="21" t="s">
        <v>20</v>
      </c>
      <c r="D1323" s="19">
        <f>SUMIFS(Sensitivities!$E$8:$E$1023,Sensitivities!$D$8:$D$1023,Vega_GIRR!$D$20,Sensitivities!$C$8:$C$1023,Vega_GIRR!G1323)</f>
        <v>0</v>
      </c>
      <c r="E1323" s="19"/>
      <c r="F1323" s="19"/>
      <c r="G1323" s="19" t="str">
        <f>C1323 &amp; ".Vega|GIRR|" &amp; C1092 &amp; "|" &amp; C1306</f>
        <v>IRS545554400.Vega|GIRR|AUD|10 year</v>
      </c>
    </row>
    <row r="1324" spans="3:7" hidden="1" outlineLevel="1" x14ac:dyDescent="0.25">
      <c r="C1324" s="21" t="s">
        <v>21</v>
      </c>
      <c r="D1324" s="19">
        <f>SUMIFS(Sensitivities!$E$8:$E$1023,Sensitivities!$D$8:$D$1023,Vega_GIRR!$D$20,Sensitivities!$C$8:$C$1023,Vega_GIRR!G1324)</f>
        <v>0</v>
      </c>
      <c r="E1324" s="19"/>
      <c r="F1324" s="19"/>
      <c r="G1324" s="19" t="str">
        <f>C1324 &amp; ".Vega|GIRR|" &amp; C1092 &amp; "|" &amp; C1306</f>
        <v>CS821810096.Vega|GIRR|AUD|10 year</v>
      </c>
    </row>
    <row r="1325" spans="3:7" hidden="1" outlineLevel="1" x14ac:dyDescent="0.25">
      <c r="C1325" s="21" t="s">
        <v>22</v>
      </c>
      <c r="D1325" s="19">
        <f>SUMIFS(Sensitivities!$E$8:$E$1023,Sensitivities!$D$8:$D$1023,Vega_GIRR!$D$20,Sensitivities!$C$8:$C$1023,Vega_GIRR!G1325)</f>
        <v>0</v>
      </c>
      <c r="E1325" s="19"/>
      <c r="F1325" s="19"/>
      <c r="G1325" s="19" t="str">
        <f>C1325 &amp; ".Vega|GIRR|" &amp; C1092 &amp; "|" &amp; C1306</f>
        <v>CF832287444.Vega|GIRR|AUD|10 year</v>
      </c>
    </row>
    <row r="1326" spans="3:7" hidden="1" outlineLevel="1" x14ac:dyDescent="0.25">
      <c r="C1326" s="21" t="s">
        <v>1141</v>
      </c>
      <c r="D1326" s="19">
        <f>SUMIFS(Sensitivities!$E$8:$E$1023,Sensitivities!$D$8:$D$1023,Vega_GIRR!$D$20,Sensitivities!$C$8:$C$1023,Vega_GIRR!G1326)</f>
        <v>0</v>
      </c>
      <c r="E1326" s="19"/>
      <c r="F1326" s="19"/>
      <c r="G1326" s="19" t="str">
        <f>C1326 &amp; ".Vega|GIRR|" &amp; C1092 &amp; "|" &amp; C1306</f>
        <v>CF505971413.Vega|GIRR|AUD|10 year</v>
      </c>
    </row>
    <row r="1327" spans="3:7" hidden="1" outlineLevel="1" x14ac:dyDescent="0.25">
      <c r="C1327" s="21" t="s">
        <v>24</v>
      </c>
      <c r="D1327" s="19">
        <f>SUMIFS(Sensitivities!$E$8:$E$1023,Sensitivities!$D$8:$D$1023,Vega_GIRR!$D$20,Sensitivities!$C$8:$C$1023,Vega_GIRR!G1327)</f>
        <v>0</v>
      </c>
      <c r="E1327" s="19"/>
      <c r="F1327" s="19"/>
      <c r="G1327" s="19" t="str">
        <f>C1327 &amp; ".Vega|GIRR|" &amp; C1092 &amp; "|" &amp; C1306</f>
        <v>CF670766805.Vega|GIRR|AUD|10 year</v>
      </c>
    </row>
    <row r="1328" spans="3:7" hidden="1" outlineLevel="1" x14ac:dyDescent="0.25">
      <c r="C1328" s="21" t="s">
        <v>25</v>
      </c>
      <c r="D1328" s="19">
        <f>SUMIFS(Sensitivities!$E$8:$E$1023,Sensitivities!$D$8:$D$1023,Vega_GIRR!$D$20,Sensitivities!$C$8:$C$1023,Vega_GIRR!G1328)</f>
        <v>0</v>
      </c>
      <c r="E1328" s="19"/>
      <c r="F1328" s="19"/>
      <c r="G1328" s="19" t="str">
        <f>C1328 &amp; ".Vega|GIRR|" &amp; C1092 &amp; "|" &amp; C1306</f>
        <v>CF558972956.Vega|GIRR|AUD|10 year</v>
      </c>
    </row>
    <row r="1329" spans="3:7" hidden="1" outlineLevel="1" x14ac:dyDescent="0.25">
      <c r="C1329" s="21" t="s">
        <v>26</v>
      </c>
      <c r="D1329" s="19">
        <f>SUMIFS(Sensitivities!$E$8:$E$1023,Sensitivities!$D$8:$D$1023,Vega_GIRR!$D$20,Sensitivities!$C$8:$C$1023,Vega_GIRR!G1329)</f>
        <v>0</v>
      </c>
      <c r="E1329" s="19"/>
      <c r="F1329" s="19"/>
      <c r="G1329" s="19" t="str">
        <f>C1329 &amp; ".Vega|GIRR|" &amp; C1092 &amp; "|" &amp; C1306</f>
        <v>CF994071627.Vega|GIRR|AUD|10 year</v>
      </c>
    </row>
    <row r="1330" spans="3:7" hidden="1" outlineLevel="1" x14ac:dyDescent="0.25">
      <c r="C1330" s="21" t="s">
        <v>27</v>
      </c>
      <c r="D1330" s="19">
        <f>SUMIFS(Sensitivities!$E$8:$E$1023,Sensitivities!$D$8:$D$1023,Vega_GIRR!$D$20,Sensitivities!$C$8:$C$1023,Vega_GIRR!G1330)</f>
        <v>0</v>
      </c>
      <c r="E1330" s="19"/>
      <c r="F1330" s="19"/>
      <c r="G1330" s="19" t="str">
        <f>C1330 &amp; ".Vega|GIRR|" &amp; C1092 &amp; "|" &amp; C1306</f>
        <v>CF546911893.Vega|GIRR|AUD|10 year</v>
      </c>
    </row>
    <row r="1331" spans="3:7" hidden="1" outlineLevel="1" x14ac:dyDescent="0.25">
      <c r="C1331" s="21" t="s">
        <v>28</v>
      </c>
      <c r="D1331" s="19">
        <f>SUMIFS(Sensitivities!$E$8:$E$1023,Sensitivities!$D$8:$D$1023,Vega_GIRR!$D$20,Sensitivities!$C$8:$C$1023,Vega_GIRR!G1331)</f>
        <v>0</v>
      </c>
      <c r="E1331" s="19"/>
      <c r="F1331" s="19"/>
      <c r="G1331" s="19" t="str">
        <f>C1331 &amp; ".Vega|GIRR|" &amp; C1092 &amp; "|" &amp; C1306</f>
        <v>CF798421943.Vega|GIRR|AUD|10 year</v>
      </c>
    </row>
    <row r="1332" spans="3:7" hidden="1" outlineLevel="1" x14ac:dyDescent="0.25">
      <c r="C1332" s="21" t="s">
        <v>29</v>
      </c>
      <c r="D1332" s="19">
        <f>SUMIFS(Sensitivities!$E$8:$E$1023,Sensitivities!$D$8:$D$1023,Vega_GIRR!$D$20,Sensitivities!$C$8:$C$1023,Vega_GIRR!G1332)</f>
        <v>0</v>
      </c>
      <c r="E1332" s="19"/>
      <c r="F1332" s="19"/>
      <c r="G1332" s="19" t="str">
        <f>C1332 &amp; ".Vega|GIRR|" &amp; C1092 &amp; "|" &amp; C1306</f>
        <v>SWN651253389.Vega|GIRR|AUD|10 year</v>
      </c>
    </row>
    <row r="1333" spans="3:7" hidden="1" outlineLevel="1" x14ac:dyDescent="0.25">
      <c r="C1333" s="21" t="s">
        <v>31</v>
      </c>
      <c r="D1333" s="19">
        <f>SUMIFS(Sensitivities!$E$8:$E$1023,Sensitivities!$D$8:$D$1023,Vega_GIRR!$D$20,Sensitivities!$C$8:$C$1023,Vega_GIRR!G1333)</f>
        <v>0</v>
      </c>
      <c r="E1333" s="19"/>
      <c r="F1333" s="19"/>
      <c r="G1333" s="19" t="str">
        <f>C1333 &amp; ".Vega|GIRR|" &amp; C1092 &amp; "|" &amp; C1306</f>
        <v>FXF690057364.Vega|GIRR|AUD|10 year</v>
      </c>
    </row>
    <row r="1334" spans="3:7" hidden="1" outlineLevel="1" x14ac:dyDescent="0.25">
      <c r="C1334" s="21" t="s">
        <v>1142</v>
      </c>
      <c r="D1334" s="19">
        <f>SUMIFS(Sensitivities!$E$8:$E$1023,Sensitivities!$D$8:$D$1023,Vega_GIRR!$D$20,Sensitivities!$C$8:$C$1023,Vega_GIRR!G1334)</f>
        <v>0</v>
      </c>
      <c r="E1334" s="19"/>
      <c r="F1334" s="19"/>
      <c r="G1334" s="19" t="str">
        <f>C1334 &amp; ".Vega|GIRR|" &amp; C1092 &amp; "|" &amp; C1306</f>
        <v>FXF276314354.Vega|GIRR|AUD|10 year</v>
      </c>
    </row>
    <row r="1335" spans="3:7" hidden="1" outlineLevel="1" x14ac:dyDescent="0.25">
      <c r="C1335" s="21" t="s">
        <v>33</v>
      </c>
      <c r="D1335" s="19">
        <f>SUMIFS(Sensitivities!$E$8:$E$1023,Sensitivities!$D$8:$D$1023,Vega_GIRR!$D$20,Sensitivities!$C$8:$C$1023,Vega_GIRR!G1335)</f>
        <v>0</v>
      </c>
      <c r="E1335" s="19"/>
      <c r="F1335" s="19"/>
      <c r="G1335" s="19" t="str">
        <f>C1335 &amp; ".Vega|GIRR|" &amp; C1092 &amp; "|" &amp; C1306</f>
        <v>FXF811380623.Vega|GIRR|AUD|10 year</v>
      </c>
    </row>
    <row r="1336" spans="3:7" hidden="1" outlineLevel="1" x14ac:dyDescent="0.25">
      <c r="C1336" s="21" t="s">
        <v>34</v>
      </c>
      <c r="D1336" s="19">
        <f>SUMIFS(Sensitivities!$E$8:$E$1023,Sensitivities!$D$8:$D$1023,Vega_GIRR!$D$20,Sensitivities!$C$8:$C$1023,Vega_GIRR!G1336)</f>
        <v>0</v>
      </c>
      <c r="E1336" s="19"/>
      <c r="F1336" s="19"/>
      <c r="G1336" s="19" t="str">
        <f>C1336 &amp; ".Vega|GIRR|" &amp; C1092 &amp; "|" &amp; C1306</f>
        <v>FXF313102980.Vega|GIRR|AUD|10 year</v>
      </c>
    </row>
    <row r="1337" spans="3:7" hidden="1" outlineLevel="1" x14ac:dyDescent="0.25">
      <c r="C1337" s="21" t="s">
        <v>35</v>
      </c>
      <c r="D1337" s="19">
        <f>SUMIFS(Sensitivities!$E$8:$E$1023,Sensitivities!$D$8:$D$1023,Vega_GIRR!$D$20,Sensitivities!$C$8:$C$1023,Vega_GIRR!G1337)</f>
        <v>0</v>
      </c>
      <c r="E1337" s="19"/>
      <c r="F1337" s="19"/>
      <c r="G1337" s="19" t="str">
        <f>C1337 &amp; ".Vega|GIRR|" &amp; C1092 &amp; "|" &amp; C1306</f>
        <v>FXF168255439.Vega|GIRR|AUD|10 year</v>
      </c>
    </row>
    <row r="1338" spans="3:7" hidden="1" outlineLevel="1" x14ac:dyDescent="0.25">
      <c r="C1338" s="21" t="s">
        <v>36</v>
      </c>
      <c r="D1338" s="19">
        <f>SUMIFS(Sensitivities!$E$8:$E$1023,Sensitivities!$D$8:$D$1023,Vega_GIRR!$D$20,Sensitivities!$C$8:$C$1023,Vega_GIRR!G1338)</f>
        <v>0</v>
      </c>
      <c r="E1338" s="19"/>
      <c r="F1338" s="19"/>
      <c r="G1338" s="19" t="str">
        <f>C1338 &amp; ".Vega|GIRR|" &amp; C1092 &amp; "|" &amp; C1306</f>
        <v>FXF177155290.Vega|GIRR|AUD|10 year</v>
      </c>
    </row>
    <row r="1339" spans="3:7" hidden="1" outlineLevel="1" x14ac:dyDescent="0.25">
      <c r="C1339" s="21" t="s">
        <v>37</v>
      </c>
      <c r="D1339" s="19">
        <f>SUMIFS(Sensitivities!$E$8:$E$1023,Sensitivities!$D$8:$D$1023,Vega_GIRR!$D$20,Sensitivities!$C$8:$C$1023,Vega_GIRR!G1339)</f>
        <v>0</v>
      </c>
      <c r="E1339" s="19"/>
      <c r="F1339" s="19"/>
      <c r="G1339" s="19" t="str">
        <f>C1339 &amp; ".Vega|GIRR|" &amp; C1092 &amp; "|" &amp; C1306</f>
        <v>FXF598460264.Vega|GIRR|AUD|10 year</v>
      </c>
    </row>
    <row r="1340" spans="3:7" hidden="1" outlineLevel="1" x14ac:dyDescent="0.25">
      <c r="C1340" s="21" t="s">
        <v>38</v>
      </c>
      <c r="D1340" s="19">
        <f>SUMIFS(Sensitivities!$E$8:$E$1023,Sensitivities!$D$8:$D$1023,Vega_GIRR!$D$20,Sensitivities!$C$8:$C$1023,Vega_GIRR!G1340)</f>
        <v>0</v>
      </c>
      <c r="E1340" s="19"/>
      <c r="F1340" s="19"/>
      <c r="G1340" s="19" t="str">
        <f>C1340 &amp; ".Vega|GIRR|" &amp; C1092 &amp; "|" &amp; C1306</f>
        <v>FXO271821100.Vega|GIRR|AUD|10 year</v>
      </c>
    </row>
    <row r="1341" spans="3:7" hidden="1" outlineLevel="1" x14ac:dyDescent="0.25">
      <c r="C1341" s="21" t="s">
        <v>40</v>
      </c>
      <c r="D1341" s="19">
        <f>SUMIFS(Sensitivities!$E$8:$E$1023,Sensitivities!$D$8:$D$1023,Vega_GIRR!$D$20,Sensitivities!$C$8:$C$1023,Vega_GIRR!G1341)</f>
        <v>0</v>
      </c>
      <c r="E1341" s="19"/>
      <c r="F1341" s="19"/>
      <c r="G1341" s="19" t="str">
        <f>C1341 &amp; ".Vega|GIRR|" &amp; C1092 &amp; "|" &amp; C1306</f>
        <v>FXO136170122.Vega|GIRR|AUD|10 year</v>
      </c>
    </row>
    <row r="1342" spans="3:7" hidden="1" outlineLevel="1" x14ac:dyDescent="0.25">
      <c r="C1342" s="21" t="s">
        <v>1139</v>
      </c>
      <c r="D1342" s="19">
        <f>SUMIFS(Sensitivities!$E$8:$E$1023,Sensitivities!$D$8:$D$1023,Vega_GIRR!$D$20,Sensitivities!$C$8:$C$1023,Vega_GIRR!G1342)</f>
        <v>0</v>
      </c>
      <c r="E1342" s="19"/>
      <c r="F1342" s="19"/>
      <c r="G1342" s="19" t="str">
        <f>C1342 &amp; ".Vega|GIRR|" &amp; C1092 &amp; "|" &amp; C1306</f>
        <v>FXO623149061.Vega|GIRR|AUD|10 year</v>
      </c>
    </row>
    <row r="1343" spans="3:7" hidden="1" outlineLevel="1" x14ac:dyDescent="0.25">
      <c r="C1343" s="21" t="s">
        <v>41</v>
      </c>
      <c r="D1343" s="19">
        <f>SUMIFS(Sensitivities!$E$8:$E$1023,Sensitivities!$D$8:$D$1023,Vega_GIRR!$D$20,Sensitivities!$C$8:$C$1023,Vega_GIRR!G1343)</f>
        <v>0</v>
      </c>
      <c r="E1343" s="19"/>
      <c r="F1343" s="19"/>
      <c r="G1343" s="19" t="str">
        <f>C1343 &amp; ".Vega|GIRR|" &amp; C1092 &amp; "|" &amp; C1306</f>
        <v>FXO676548755.Vega|GIRR|AUD|10 year</v>
      </c>
    </row>
    <row r="1344" spans="3:7" hidden="1" outlineLevel="1" x14ac:dyDescent="0.25">
      <c r="C1344" s="21" t="s">
        <v>42</v>
      </c>
      <c r="D1344" s="19">
        <f>SUMIFS(Sensitivities!$E$8:$E$1023,Sensitivities!$D$8:$D$1023,Vega_GIRR!$D$20,Sensitivities!$C$8:$C$1023,Vega_GIRR!G1344)</f>
        <v>0</v>
      </c>
      <c r="E1344" s="19"/>
      <c r="F1344" s="19"/>
      <c r="G1344" s="19" t="str">
        <f>C1344 &amp; ".Vega|GIRR|" &amp; C1092 &amp; "|" &amp; C1306</f>
        <v>FXO403688438.Vega|GIRR|AUD|10 year</v>
      </c>
    </row>
    <row r="1345" spans="3:7" hidden="1" outlineLevel="1" x14ac:dyDescent="0.25">
      <c r="C1345" s="21" t="s">
        <v>43</v>
      </c>
      <c r="D1345" s="19">
        <f>SUMIFS(Sensitivities!$E$8:$E$1023,Sensitivities!$D$8:$D$1023,Vega_GIRR!$D$20,Sensitivities!$C$8:$C$1023,Vega_GIRR!G1345)</f>
        <v>0</v>
      </c>
      <c r="E1345" s="19"/>
      <c r="F1345" s="19"/>
      <c r="G1345" s="19" t="str">
        <f>C1345 &amp; ".Vega|GIRR|" &amp; C1092 &amp; "|" &amp; C1306</f>
        <v>FXO302436425.Vega|GIRR|AUD|10 year</v>
      </c>
    </row>
    <row r="1346" spans="3:7" hidden="1" outlineLevel="1" x14ac:dyDescent="0.25">
      <c r="C1346" s="21" t="s">
        <v>44</v>
      </c>
      <c r="D1346" s="19">
        <f>SUMIFS(Sensitivities!$E$8:$E$1023,Sensitivities!$D$8:$D$1023,Vega_GIRR!$D$20,Sensitivities!$C$8:$C$1023,Vega_GIRR!G1346)</f>
        <v>0</v>
      </c>
      <c r="E1346" s="19"/>
      <c r="F1346" s="19"/>
      <c r="G1346" s="19" t="str">
        <f>C1346 &amp; ".Vega|GIRR|" &amp; C1092 &amp; "|" &amp; C1306</f>
        <v>FXO920656386.Vega|GIRR|AUD|10 year</v>
      </c>
    </row>
    <row r="1347" spans="3:7" hidden="1" outlineLevel="1" x14ac:dyDescent="0.25">
      <c r="C1347" s="21" t="s">
        <v>45</v>
      </c>
      <c r="D1347" s="19">
        <f>SUMIFS(Sensitivities!$E$8:$E$1023,Sensitivities!$D$8:$D$1023,Vega_GIRR!$D$20,Sensitivities!$C$8:$C$1023,Vega_GIRR!G1347)</f>
        <v>0</v>
      </c>
      <c r="E1347" s="19"/>
      <c r="F1347" s="19"/>
      <c r="G1347" s="19" t="str">
        <f>C1347 &amp; ".Vega|GIRR|" &amp; C1092 &amp; "|" &amp; C1306</f>
        <v>FXO931276392.Vega|GIRR|AUD|10 year</v>
      </c>
    </row>
    <row r="1348" spans="3:7" hidden="1" outlineLevel="1" x14ac:dyDescent="0.25">
      <c r="C1348" s="21" t="s">
        <v>46</v>
      </c>
      <c r="D1348" s="19">
        <f>SUMIFS(Sensitivities!$E$8:$E$1023,Sensitivities!$D$8:$D$1023,Vega_GIRR!$D$20,Sensitivities!$C$8:$C$1023,Vega_GIRR!G1348)</f>
        <v>0</v>
      </c>
      <c r="E1348" s="19"/>
      <c r="F1348" s="19"/>
      <c r="G1348" s="19" t="str">
        <f>C1348 &amp; ".Vega|GIRR|" &amp; C1092 &amp; "|" &amp; C1306</f>
        <v>PRDC295207601.Vega|GIRR|AUD|10 year</v>
      </c>
    </row>
    <row r="1349" spans="3:7" hidden="1" outlineLevel="1" x14ac:dyDescent="0.25">
      <c r="C1349" s="21" t="s">
        <v>48</v>
      </c>
      <c r="D1349" s="19">
        <f>SUMIFS(Sensitivities!$E$8:$E$1023,Sensitivities!$D$8:$D$1023,Vega_GIRR!$D$20,Sensitivities!$C$8:$C$1023,Vega_GIRR!G1349)</f>
        <v>0</v>
      </c>
      <c r="E1349" s="19"/>
      <c r="F1349" s="19"/>
      <c r="G1349" s="19" t="str">
        <f>C1349 &amp; ".Vega|GIRR|" &amp; C1092 &amp; "|" &amp; C1306</f>
        <v>PRDC172891670.Vega|GIRR|AUD|10 year</v>
      </c>
    </row>
    <row r="1350" spans="3:7" hidden="1" outlineLevel="1" x14ac:dyDescent="0.25">
      <c r="C1350" s="21" t="s">
        <v>49</v>
      </c>
      <c r="D1350" s="19">
        <f>SUMIFS(Sensitivities!$E$8:$E$1023,Sensitivities!$D$8:$D$1023,Vega_GIRR!$D$20,Sensitivities!$C$8:$C$1023,Vega_GIRR!G1350)</f>
        <v>0</v>
      </c>
      <c r="E1350" s="19"/>
      <c r="F1350" s="19"/>
      <c r="G1350" s="19" t="str">
        <f>C1350 &amp; ".Vega|GIRR|" &amp; C1092 &amp; "|" &amp; C1306</f>
        <v>PRDC666969162.Vega|GIRR|AUD|10 year</v>
      </c>
    </row>
    <row r="1351" spans="3:7" hidden="1" outlineLevel="1" x14ac:dyDescent="0.25">
      <c r="C1351" s="21" t="s">
        <v>50</v>
      </c>
      <c r="D1351" s="19">
        <f>SUMIFS(Sensitivities!$E$8:$E$1023,Sensitivities!$D$8:$D$1023,Vega_GIRR!$D$20,Sensitivities!$C$8:$C$1023,Vega_GIRR!G1351)</f>
        <v>0</v>
      </c>
      <c r="E1351" s="19"/>
      <c r="F1351" s="19"/>
      <c r="G1351" s="19" t="str">
        <f>C1351 &amp; ".Vega|GIRR|" &amp; C1092 &amp; "|" &amp; C1306</f>
        <v>PRDC591610726.Vega|GIRR|AUD|10 year</v>
      </c>
    </row>
    <row r="1352" spans="3:7" hidden="1" outlineLevel="1" x14ac:dyDescent="0.25">
      <c r="C1352" s="21" t="s">
        <v>51</v>
      </c>
      <c r="D1352" s="19">
        <f>SUMIFS(Sensitivities!$E$8:$E$1023,Sensitivities!$D$8:$D$1023,Vega_GIRR!$D$20,Sensitivities!$C$8:$C$1023,Vega_GIRR!G1352)</f>
        <v>0</v>
      </c>
      <c r="E1352" s="19"/>
      <c r="F1352" s="19"/>
      <c r="G1352" s="19" t="str">
        <f>C1352 &amp; ".Vega|GIRR|" &amp; C1092 &amp; "|" &amp; C1306</f>
        <v>PRDC213021841.Vega|GIRR|AUD|10 year</v>
      </c>
    </row>
    <row r="1353" spans="3:7" hidden="1" outlineLevel="1" x14ac:dyDescent="0.25">
      <c r="C1353" s="21" t="s">
        <v>52</v>
      </c>
      <c r="D1353" s="19">
        <f>SUMIFS(Sensitivities!$E$8:$E$1023,Sensitivities!$D$8:$D$1023,Vega_GIRR!$D$20,Sensitivities!$C$8:$C$1023,Vega_GIRR!G1353)</f>
        <v>0</v>
      </c>
      <c r="E1353" s="19"/>
      <c r="F1353" s="19"/>
      <c r="G1353" s="19" t="str">
        <f>C1353 &amp; ".Vega|GIRR|" &amp; C1092 &amp; "|" &amp; C1306</f>
        <v>RA211261264.Vega|GIRR|AUD|10 year</v>
      </c>
    </row>
    <row r="1354" spans="3:7" hidden="1" outlineLevel="1" x14ac:dyDescent="0.25">
      <c r="C1354" s="21" t="s">
        <v>54</v>
      </c>
      <c r="D1354" s="19">
        <f>SUMIFS(Sensitivities!$E$8:$E$1023,Sensitivities!$D$8:$D$1023,Vega_GIRR!$D$20,Sensitivities!$C$8:$C$1023,Vega_GIRR!G1354)</f>
        <v>0</v>
      </c>
      <c r="E1354" s="19"/>
      <c r="F1354" s="19"/>
      <c r="G1354" s="19" t="str">
        <f>C1354 &amp; ".Vega|GIRR|" &amp; C1092 &amp; "|" &amp; C1306</f>
        <v>RA511169792.Vega|GIRR|AUD|10 year</v>
      </c>
    </row>
    <row r="1355" spans="3:7" hidden="1" outlineLevel="1" x14ac:dyDescent="0.25">
      <c r="C1355" s="21" t="s">
        <v>1143</v>
      </c>
      <c r="D1355" s="19">
        <f>SUMIFS(Sensitivities!$E$8:$E$1023,Sensitivities!$D$8:$D$1023,Vega_GIRR!$D$20,Sensitivities!$C$8:$C$1023,Vega_GIRR!G1355)</f>
        <v>0</v>
      </c>
      <c r="E1355" s="19"/>
      <c r="F1355" s="19"/>
      <c r="G1355" s="19" t="str">
        <f>C1355 &amp; ".Vega|GIRR|" &amp; C1092 &amp; "|" &amp; C1306</f>
        <v>RA844378540.Vega|GIRR|AUD|10 year</v>
      </c>
    </row>
    <row r="1356" spans="3:7" hidden="1" outlineLevel="1" x14ac:dyDescent="0.25">
      <c r="C1356" s="21" t="s">
        <v>55</v>
      </c>
      <c r="D1356" s="19">
        <f>SUMIFS(Sensitivities!$E$8:$E$1023,Sensitivities!$D$8:$D$1023,Vega_GIRR!$D$20,Sensitivities!$C$8:$C$1023,Vega_GIRR!G1356)</f>
        <v>0</v>
      </c>
      <c r="E1356" s="19"/>
      <c r="F1356" s="19"/>
      <c r="G1356" s="19" t="str">
        <f>C1356 &amp; ".Vega|GIRR|" &amp; C1092 &amp; "|" &amp; C1306</f>
        <v>RA488554347.Vega|GIRR|AUD|10 year</v>
      </c>
    </row>
    <row r="1357" spans="3:7" hidden="1" outlineLevel="1" x14ac:dyDescent="0.25">
      <c r="C1357" s="21" t="s">
        <v>56</v>
      </c>
      <c r="D1357" s="19">
        <f>SUMIFS(Sensitivities!$E$8:$E$1023,Sensitivities!$D$8:$D$1023,Vega_GIRR!$D$20,Sensitivities!$C$8:$C$1023,Vega_GIRR!G1357)</f>
        <v>0</v>
      </c>
      <c r="E1357" s="19"/>
      <c r="F1357" s="19"/>
      <c r="G1357" s="19" t="str">
        <f>C1357 &amp; ".Vega|GIRR|" &amp; C1092 &amp; "|" &amp; C1306</f>
        <v>RA899728209.Vega|GIRR|AUD|10 year</v>
      </c>
    </row>
    <row r="1358" spans="3:7" hidden="1" outlineLevel="1" x14ac:dyDescent="0.25"/>
    <row r="1359" spans="3:7" hidden="1" outlineLevel="1" x14ac:dyDescent="0.25"/>
  </sheetData>
  <mergeCells count="2">
    <mergeCell ref="C9:D12"/>
    <mergeCell ref="E9:E15"/>
  </mergeCells>
  <hyperlinks>
    <hyperlink ref="A3" location="'Delta_GIRR'!A1" display="'Delta_GIRR'!A1" xr:uid="{00000000-0004-0000-1D00-000000000000}"/>
    <hyperlink ref="A4" location="Bucket!A1" display="Bucket!A1" xr:uid="{00000000-0004-0000-1D00-000001000000}"/>
    <hyperlink ref="A5" location="'Delta_FX'!A1" display="'Delta_FX'!A1" xr:uid="{00000000-0004-0000-1D00-000002000000}"/>
    <hyperlink ref="D21" location="D23:D72" display="D23:D72" xr:uid="{00000000-0004-0000-1D00-000003000000}"/>
    <hyperlink ref="E21" location="$D$15" display="$D$15" xr:uid="{00000000-0004-0000-1D00-000004000000}"/>
    <hyperlink ref="D74" location="D76:D125" display="D76:D125" xr:uid="{00000000-0004-0000-1D00-000005000000}"/>
    <hyperlink ref="E74" location="$D$15" display="$D$15" xr:uid="{00000000-0004-0000-1D00-000006000000}"/>
    <hyperlink ref="D127" location="D129:D178" display="D129:D178" xr:uid="{00000000-0004-0000-1D00-000007000000}"/>
    <hyperlink ref="E127" location="$D$15" display="$D$15" xr:uid="{00000000-0004-0000-1D00-000008000000}"/>
    <hyperlink ref="D180" location="D182:D231" display="D182:D231" xr:uid="{00000000-0004-0000-1D00-000009000000}"/>
    <hyperlink ref="E180" location="$D$15" display="$D$15" xr:uid="{00000000-0004-0000-1D00-00000A000000}"/>
    <hyperlink ref="D233" location="D235:D284" display="D235:D284" xr:uid="{00000000-0004-0000-1D00-00000B000000}"/>
    <hyperlink ref="E233" location="$D$15" display="$D$15" xr:uid="{00000000-0004-0000-1D00-00000C000000}"/>
    <hyperlink ref="D289" location="D291:D340" display="D291:D340" xr:uid="{00000000-0004-0000-1D00-00000D000000}"/>
    <hyperlink ref="E289" location="$D$15" display="$D$15" xr:uid="{00000000-0004-0000-1D00-00000E000000}"/>
    <hyperlink ref="D342" location="D344:D393" display="D344:D393" xr:uid="{00000000-0004-0000-1D00-00000F000000}"/>
    <hyperlink ref="E342" location="$D$15" display="$D$15" xr:uid="{00000000-0004-0000-1D00-000010000000}"/>
    <hyperlink ref="D395" location="D397:D446" display="D397:D446" xr:uid="{00000000-0004-0000-1D00-000011000000}"/>
    <hyperlink ref="E395" location="$D$15" display="$D$15" xr:uid="{00000000-0004-0000-1D00-000012000000}"/>
    <hyperlink ref="D448" location="D450:D499" display="D450:D499" xr:uid="{00000000-0004-0000-1D00-000013000000}"/>
    <hyperlink ref="E448" location="$D$15" display="$D$15" xr:uid="{00000000-0004-0000-1D00-000014000000}"/>
    <hyperlink ref="D501" location="D503:D552" display="D503:D552" xr:uid="{00000000-0004-0000-1D00-000015000000}"/>
    <hyperlink ref="E501" location="$D$15" display="$D$15" xr:uid="{00000000-0004-0000-1D00-000016000000}"/>
    <hyperlink ref="D558" location="D560:D609" display="D560:D609" xr:uid="{00000000-0004-0000-1D00-000017000000}"/>
    <hyperlink ref="E558" location="$D$15" display="$D$15" xr:uid="{00000000-0004-0000-1D00-000018000000}"/>
    <hyperlink ref="D611" location="D613:D662" display="D613:D662" xr:uid="{00000000-0004-0000-1D00-000019000000}"/>
    <hyperlink ref="E611" location="$D$15" display="$D$15" xr:uid="{00000000-0004-0000-1D00-00001A000000}"/>
    <hyperlink ref="D664" location="D666:D715" display="D666:D715" xr:uid="{00000000-0004-0000-1D00-00001B000000}"/>
    <hyperlink ref="E664" location="$D$15" display="$D$15" xr:uid="{00000000-0004-0000-1D00-00001C000000}"/>
    <hyperlink ref="D717" location="D719:D768" display="D719:D768" xr:uid="{00000000-0004-0000-1D00-00001D000000}"/>
    <hyperlink ref="E717" location="$D$15" display="$D$15" xr:uid="{00000000-0004-0000-1D00-00001E000000}"/>
    <hyperlink ref="D770" location="D772:D821" display="D772:D821" xr:uid="{00000000-0004-0000-1D00-00001F000000}"/>
    <hyperlink ref="E770" location="$D$15" display="$D$15" xr:uid="{00000000-0004-0000-1D00-000020000000}"/>
    <hyperlink ref="D826" location="D828:D877" display="D828:D877" xr:uid="{00000000-0004-0000-1D00-000021000000}"/>
    <hyperlink ref="E826" location="$D$15" display="$D$15" xr:uid="{00000000-0004-0000-1D00-000022000000}"/>
    <hyperlink ref="D879" location="D881:D930" display="D881:D930" xr:uid="{00000000-0004-0000-1D00-000023000000}"/>
    <hyperlink ref="E879" location="$D$15" display="$D$15" xr:uid="{00000000-0004-0000-1D00-000024000000}"/>
    <hyperlink ref="D932" location="D934:D983" display="D934:D983" xr:uid="{00000000-0004-0000-1D00-000025000000}"/>
    <hyperlink ref="E932" location="$D$15" display="$D$15" xr:uid="{00000000-0004-0000-1D00-000026000000}"/>
    <hyperlink ref="D985" location="D987:D1036" display="D987:D1036" xr:uid="{00000000-0004-0000-1D00-000027000000}"/>
    <hyperlink ref="E985" location="$D$15" display="$D$15" xr:uid="{00000000-0004-0000-1D00-000028000000}"/>
    <hyperlink ref="D1038" location="D1040:D1089" display="D1040:D1089" xr:uid="{00000000-0004-0000-1D00-000029000000}"/>
    <hyperlink ref="E1038" location="$D$15" display="$D$15" xr:uid="{00000000-0004-0000-1D00-00002A000000}"/>
    <hyperlink ref="D1094" location="D1096:D1145" display="D1096:D1145" xr:uid="{00000000-0004-0000-1D00-00002B000000}"/>
    <hyperlink ref="E1094" location="$D$15" display="$D$15" xr:uid="{00000000-0004-0000-1D00-00002C000000}"/>
    <hyperlink ref="D1147" location="D1149:D1198" display="D1149:D1198" xr:uid="{00000000-0004-0000-1D00-00002D000000}"/>
    <hyperlink ref="E1147" location="$D$15" display="$D$15" xr:uid="{00000000-0004-0000-1D00-00002E000000}"/>
    <hyperlink ref="D1200" location="D1202:D1251" display="D1202:D1251" xr:uid="{00000000-0004-0000-1D00-00002F000000}"/>
    <hyperlink ref="E1200" location="$D$15" display="$D$15" xr:uid="{00000000-0004-0000-1D00-000030000000}"/>
    <hyperlink ref="D1253" location="D1255:D1304" display="D1255:D1304" xr:uid="{00000000-0004-0000-1D00-000031000000}"/>
    <hyperlink ref="E1253" location="$D$15" display="$D$15" xr:uid="{00000000-0004-0000-1D00-000032000000}"/>
    <hyperlink ref="D1306" location="D1308:D1357" display="D1308:D1357" xr:uid="{00000000-0004-0000-1D00-000033000000}"/>
    <hyperlink ref="E1306" location="$D$15" display="$D$15" xr:uid="{00000000-0004-0000-1D00-000034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9D7A5339-0090-48BC-B1D2-C81F0145D1AB}"/>
  </hyperlinks>
  <pageMargins left="0.7" right="0.7" top="0.75" bottom="0.75" header="0.3" footer="0.3"/>
  <pageSetup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outlinePr summaryBelow="0"/>
  </sheetPr>
  <dimension ref="A1:G228"/>
  <sheetViews>
    <sheetView zoomScale="85" zoomScaleNormal="85" workbookViewId="0">
      <pane xSplit="1" ySplit="5" topLeftCell="B6" activePane="bottomRight" state="frozen"/>
      <selection pane="topRight"/>
      <selection pane="bottomLeft"/>
      <selection pane="bottomRight"/>
    </sheetView>
  </sheetViews>
  <sheetFormatPr defaultRowHeight="15" outlineLevelRow="1" x14ac:dyDescent="0.25"/>
  <cols>
    <col min="1" max="1" width="13.7109375" style="16" customWidth="1"/>
    <col min="2" max="2" width="2.7109375" customWidth="1"/>
    <col min="3" max="3" width="21.7109375" customWidth="1"/>
    <col min="4" max="4" width="33.140625" bestFit="1" customWidth="1"/>
    <col min="5" max="5" width="23.5703125" bestFit="1" customWidth="1"/>
    <col min="6" max="6" width="23.5703125" customWidth="1"/>
    <col min="7" max="7" width="34.42578125" bestFit="1" customWidth="1"/>
  </cols>
  <sheetData>
    <row r="1" spans="1:6" s="32" customFormat="1" ht="14.25" x14ac:dyDescent="0.2">
      <c r="C1" s="33" t="s">
        <v>1253</v>
      </c>
    </row>
    <row r="3" spans="1:6" s="35" customFormat="1" ht="18.75" x14ac:dyDescent="0.3">
      <c r="A3" s="34" t="s">
        <v>93</v>
      </c>
      <c r="C3" s="36" t="s">
        <v>1231</v>
      </c>
    </row>
    <row r="4" spans="1:6" s="35" customFormat="1" ht="18" customHeight="1" x14ac:dyDescent="0.3">
      <c r="A4" s="34" t="s">
        <v>95</v>
      </c>
      <c r="C4" s="37" t="s">
        <v>110</v>
      </c>
    </row>
    <row r="5" spans="1:6" s="35" customFormat="1" x14ac:dyDescent="0.25">
      <c r="A5" s="34" t="s">
        <v>94</v>
      </c>
      <c r="C5" s="35" t="s">
        <v>1226</v>
      </c>
    </row>
    <row r="6" spans="1:6" ht="18.75" x14ac:dyDescent="0.3">
      <c r="C6" s="15"/>
    </row>
    <row r="7" spans="1:6" ht="18.75" x14ac:dyDescent="0.3">
      <c r="C7" s="6" t="s">
        <v>69</v>
      </c>
    </row>
    <row r="8" spans="1:6" ht="14.25" customHeight="1" x14ac:dyDescent="0.3">
      <c r="C8" s="6"/>
    </row>
    <row r="9" spans="1:6" x14ac:dyDescent="0.25">
      <c r="C9" s="74" t="s">
        <v>78</v>
      </c>
      <c r="D9" s="74" t="s">
        <v>81</v>
      </c>
      <c r="E9" s="104" t="s">
        <v>70</v>
      </c>
    </row>
    <row r="10" spans="1:6" x14ac:dyDescent="0.25">
      <c r="C10" s="108">
        <v>0.15</v>
      </c>
      <c r="D10" s="54" t="s">
        <v>92</v>
      </c>
      <c r="E10" s="53" t="s">
        <v>1240</v>
      </c>
    </row>
    <row r="11" spans="1:6" x14ac:dyDescent="0.25">
      <c r="C11" s="108">
        <f>C10/SQRT(2)</f>
        <v>0.10606601717798211</v>
      </c>
      <c r="D11" s="54" t="s">
        <v>1246</v>
      </c>
      <c r="E11" s="53" t="s">
        <v>1244</v>
      </c>
    </row>
    <row r="12" spans="1:6" s="10" customFormat="1" x14ac:dyDescent="0.25">
      <c r="A12" s="16"/>
      <c r="B12"/>
      <c r="C12" t="s">
        <v>1245</v>
      </c>
      <c r="D12" s="9"/>
      <c r="E12" s="7"/>
      <c r="F12" s="7"/>
    </row>
    <row r="13" spans="1:6" s="10" customFormat="1" x14ac:dyDescent="0.25">
      <c r="A13" s="16"/>
      <c r="B13"/>
      <c r="C13"/>
      <c r="D13" s="9"/>
      <c r="E13" s="7"/>
      <c r="F13" s="7"/>
    </row>
    <row r="14" spans="1:6" ht="18.75" x14ac:dyDescent="0.3">
      <c r="C14" s="6" t="s">
        <v>79</v>
      </c>
    </row>
    <row r="15" spans="1:6" ht="18.75" x14ac:dyDescent="0.3">
      <c r="C15" s="6"/>
    </row>
    <row r="16" spans="1:6" s="10" customFormat="1" x14ac:dyDescent="0.25">
      <c r="A16" s="16"/>
      <c r="B16"/>
      <c r="C16" s="74" t="s">
        <v>60</v>
      </c>
      <c r="D16" s="74" t="s">
        <v>116</v>
      </c>
      <c r="E16" s="74" t="s">
        <v>66</v>
      </c>
      <c r="F16" s="104" t="s">
        <v>68</v>
      </c>
    </row>
    <row r="17" spans="1:7" collapsed="1" x14ac:dyDescent="0.25">
      <c r="C17" s="54" t="s">
        <v>88</v>
      </c>
      <c r="D17" s="90">
        <f>SUM(D19:D68)</f>
        <v>-78884761.197151288</v>
      </c>
      <c r="E17" s="103">
        <f>$C$11</f>
        <v>0.10606601717798211</v>
      </c>
      <c r="F17" s="86">
        <f>E17*D17</f>
        <v>-8366992.4362180652</v>
      </c>
    </row>
    <row r="18" spans="1:7" hidden="1" outlineLevel="1" x14ac:dyDescent="0.25">
      <c r="C18" s="101" t="s">
        <v>1138</v>
      </c>
      <c r="D18" s="109" t="s">
        <v>116</v>
      </c>
      <c r="E18" s="101" t="s">
        <v>66</v>
      </c>
      <c r="F18" s="109" t="s">
        <v>68</v>
      </c>
      <c r="G18" s="39" t="s">
        <v>57</v>
      </c>
    </row>
    <row r="19" spans="1:7" hidden="1" outlineLevel="1" x14ac:dyDescent="0.25">
      <c r="C19" s="42" t="s">
        <v>3</v>
      </c>
      <c r="D19" s="43">
        <f>SUMIFS(Sensitivities!$E$8:$E$1023,Sensitivities!$D$8:$D$1023,Delta_GIRR!$D$24,Sensitivities!$C$8:$C$1023,G19)</f>
        <v>-2598.3863477917998</v>
      </c>
      <c r="E19" s="38"/>
      <c r="F19" s="43"/>
      <c r="G19" s="38" t="str">
        <f>C19 &amp; ".Delta|FX|" &amp; C17  &amp; "|"</f>
        <v>FRA791220419.Delta|FX|EUR/USD|</v>
      </c>
    </row>
    <row r="20" spans="1:7" hidden="1" outlineLevel="1" x14ac:dyDescent="0.25">
      <c r="C20" s="21" t="s">
        <v>5</v>
      </c>
      <c r="D20" s="29">
        <f>SUMIFS(Sensitivities!$E$8:$E$1023,Sensitivities!$D$8:$D$1023,Delta_GIRR!$D$24,Sensitivities!$C$8:$C$1023,G20)</f>
        <v>0</v>
      </c>
      <c r="E20" s="19"/>
      <c r="F20" s="29"/>
      <c r="G20" s="19" t="str">
        <f>C20 &amp; ".Delta|FX|" &amp; C17  &amp; "|"</f>
        <v>FRA983936126.Delta|FX|EUR/USD|</v>
      </c>
    </row>
    <row r="21" spans="1:7" s="10" customFormat="1" hidden="1" outlineLevel="1" x14ac:dyDescent="0.25">
      <c r="A21" s="16"/>
      <c r="B21"/>
      <c r="C21" s="21" t="s">
        <v>6</v>
      </c>
      <c r="D21" s="29">
        <f>SUMIFS(Sensitivities!$E$8:$E$1023,Sensitivities!$D$8:$D$1023,Delta_GIRR!$D$24,Sensitivities!$C$8:$C$1023,G21)</f>
        <v>0</v>
      </c>
      <c r="E21" s="19"/>
      <c r="F21" s="29"/>
      <c r="G21" s="19" t="str">
        <f>C21 &amp; ".Delta|FX|" &amp; C17  &amp; "|"</f>
        <v>FRA592133890.Delta|FX|EUR/USD|</v>
      </c>
    </row>
    <row r="22" spans="1:7" hidden="1" outlineLevel="1" x14ac:dyDescent="0.25">
      <c r="C22" s="21" t="s">
        <v>7</v>
      </c>
      <c r="D22" s="29">
        <f>SUMIFS(Sensitivities!$E$8:$E$1023,Sensitivities!$D$8:$D$1023,Delta_GIRR!$D$24,Sensitivities!$C$8:$C$1023,G22)</f>
        <v>0</v>
      </c>
      <c r="E22" s="19"/>
      <c r="F22" s="29"/>
      <c r="G22" s="19" t="str">
        <f>C22 &amp; ".Delta|FX|" &amp; C17  &amp; "|"</f>
        <v>FRA554616290.Delta|FX|EUR/USD|</v>
      </c>
    </row>
    <row r="23" spans="1:7" hidden="1" outlineLevel="1" x14ac:dyDescent="0.25">
      <c r="C23" s="21" t="s">
        <v>8</v>
      </c>
      <c r="D23" s="29">
        <f>SUMIFS(Sensitivities!$E$8:$E$1023,Sensitivities!$D$8:$D$1023,Delta_GIRR!$D$24,Sensitivities!$C$8:$C$1023,G23)</f>
        <v>8629.6385630288605</v>
      </c>
      <c r="E23" s="19"/>
      <c r="F23" s="29"/>
      <c r="G23" s="19" t="str">
        <f>C23 &amp; ".Delta|FX|" &amp; C17  &amp; "|"</f>
        <v>FRA822851518.Delta|FX|EUR/USD|</v>
      </c>
    </row>
    <row r="24" spans="1:7" s="10" customFormat="1" hidden="1" outlineLevel="1" x14ac:dyDescent="0.25">
      <c r="A24" s="16"/>
      <c r="B24"/>
      <c r="C24" s="21" t="s">
        <v>1140</v>
      </c>
      <c r="D24" s="29">
        <f>SUMIFS(Sensitivities!$E$8:$E$1023,Sensitivities!$D$8:$D$1023,Delta_GIRR!$D$24,Sensitivities!$C$8:$C$1023,G24)</f>
        <v>0</v>
      </c>
      <c r="E24" s="19"/>
      <c r="F24" s="29"/>
      <c r="G24" s="19" t="str">
        <f>C24 &amp; ".Delta|FX|" &amp; C17  &amp; "|"</f>
        <v>FRA101797833.Delta|FX|EUR/USD|</v>
      </c>
    </row>
    <row r="25" spans="1:7" hidden="1" outlineLevel="1" x14ac:dyDescent="0.25">
      <c r="C25" s="21" t="s">
        <v>9</v>
      </c>
      <c r="D25" s="29">
        <f>SUMIFS(Sensitivities!$E$8:$E$1023,Sensitivities!$D$8:$D$1023,Delta_GIRR!$D$24,Sensitivities!$C$8:$C$1023,G25)</f>
        <v>0</v>
      </c>
      <c r="E25" s="19"/>
      <c r="F25" s="29"/>
      <c r="G25" s="19" t="str">
        <f>C25 &amp; ".Delta|FX|" &amp; C17  &amp; "|"</f>
        <v>IRS190841856.Delta|FX|EUR/USD|</v>
      </c>
    </row>
    <row r="26" spans="1:7" hidden="1" outlineLevel="1" x14ac:dyDescent="0.25">
      <c r="C26" s="21" t="s">
        <v>11</v>
      </c>
      <c r="D26" s="29">
        <f>SUMIFS(Sensitivities!$E$8:$E$1023,Sensitivities!$D$8:$D$1023,Delta_GIRR!$D$24,Sensitivities!$C$8:$C$1023,G26)</f>
        <v>180142.690927035</v>
      </c>
      <c r="E26" s="19"/>
      <c r="F26" s="29"/>
      <c r="G26" s="19" t="str">
        <f>C26 &amp; ".Delta|FX|" &amp; C17  &amp; "|"</f>
        <v>IRS399330126.Delta|FX|EUR/USD|</v>
      </c>
    </row>
    <row r="27" spans="1:7" s="10" customFormat="1" hidden="1" outlineLevel="1" x14ac:dyDescent="0.25">
      <c r="A27" s="16"/>
      <c r="B27"/>
      <c r="C27" s="21" t="s">
        <v>12</v>
      </c>
      <c r="D27" s="29">
        <f>SUMIFS(Sensitivities!$E$8:$E$1023,Sensitivities!$D$8:$D$1023,Delta_GIRR!$D$24,Sensitivities!$C$8:$C$1023,G27)</f>
        <v>139432.156739183</v>
      </c>
      <c r="E27" s="19"/>
      <c r="F27" s="29"/>
      <c r="G27" s="19" t="str">
        <f>C27 &amp; ".Delta|FX|" &amp; C17  &amp; "|"</f>
        <v>IRS233250637.Delta|FX|EUR/USD|</v>
      </c>
    </row>
    <row r="28" spans="1:7" hidden="1" outlineLevel="1" x14ac:dyDescent="0.25">
      <c r="C28" s="21" t="s">
        <v>13</v>
      </c>
      <c r="D28" s="29">
        <f>SUMIFS(Sensitivities!$E$8:$E$1023,Sensitivities!$D$8:$D$1023,Delta_GIRR!$D$24,Sensitivities!$C$8:$C$1023,G28)</f>
        <v>15401.229121378001</v>
      </c>
      <c r="E28" s="19"/>
      <c r="F28" s="29"/>
      <c r="G28" s="19" t="str">
        <f>C28 &amp; ".Delta|FX|" &amp; C17  &amp; "|"</f>
        <v>CS768096133.Delta|FX|EUR/USD|</v>
      </c>
    </row>
    <row r="29" spans="1:7" hidden="1" outlineLevel="1" x14ac:dyDescent="0.25">
      <c r="C29" s="21" t="s">
        <v>15</v>
      </c>
      <c r="D29" s="29">
        <f>SUMIFS(Sensitivities!$E$8:$E$1023,Sensitivities!$D$8:$D$1023,Delta_GIRR!$D$24,Sensitivities!$C$8:$C$1023,G29)</f>
        <v>0</v>
      </c>
      <c r="E29" s="19"/>
      <c r="F29" s="29"/>
      <c r="G29" s="19" t="str">
        <f>C29 &amp; ".Delta|FX|" &amp; C17  &amp; "|"</f>
        <v>CS561670611.Delta|FX|EUR/USD|</v>
      </c>
    </row>
    <row r="30" spans="1:7" s="10" customFormat="1" hidden="1" outlineLevel="1" x14ac:dyDescent="0.25">
      <c r="A30" s="16"/>
      <c r="B30"/>
      <c r="C30" s="21" t="s">
        <v>16</v>
      </c>
      <c r="D30" s="29">
        <f>SUMIFS(Sensitivities!$E$8:$E$1023,Sensitivities!$D$8:$D$1023,Delta_GIRR!$D$24,Sensitivities!$C$8:$C$1023,G30)</f>
        <v>0</v>
      </c>
      <c r="E30" s="19"/>
      <c r="F30" s="29"/>
      <c r="G30" s="19" t="str">
        <f>C30 &amp; ".Delta|FX|" &amp; C17  &amp; "|"</f>
        <v>CS931854092.Delta|FX|EUR/USD|</v>
      </c>
    </row>
    <row r="31" spans="1:7" hidden="1" outlineLevel="1" x14ac:dyDescent="0.25">
      <c r="C31" s="21" t="s">
        <v>17</v>
      </c>
      <c r="D31" s="29">
        <f>SUMIFS(Sensitivities!$E$8:$E$1023,Sensitivities!$D$8:$D$1023,Delta_GIRR!$D$24,Sensitivities!$C$8:$C$1023,G31)</f>
        <v>0</v>
      </c>
      <c r="E31" s="19"/>
      <c r="F31" s="29"/>
      <c r="G31" s="19" t="str">
        <f>C31 &amp; ".Delta|FX|" &amp; C17  &amp; "|"</f>
        <v>IRS307262619.Delta|FX|EUR/USD|</v>
      </c>
    </row>
    <row r="32" spans="1:7" hidden="1" outlineLevel="1" x14ac:dyDescent="0.25">
      <c r="C32" s="21" t="s">
        <v>18</v>
      </c>
      <c r="D32" s="29">
        <f>SUMIFS(Sensitivities!$E$8:$E$1023,Sensitivities!$D$8:$D$1023,Delta_GIRR!$D$24,Sensitivities!$C$8:$C$1023,G32)</f>
        <v>0</v>
      </c>
      <c r="E32" s="19"/>
      <c r="F32" s="29"/>
      <c r="G32" s="19" t="str">
        <f>C32 &amp; ".Delta|FX|" &amp; C17  &amp; "|"</f>
        <v>IRS686490893.Delta|FX|EUR/USD|</v>
      </c>
    </row>
    <row r="33" spans="1:7" hidden="1" outlineLevel="1" x14ac:dyDescent="0.25">
      <c r="C33" s="21" t="s">
        <v>19</v>
      </c>
      <c r="D33" s="29">
        <f>SUMIFS(Sensitivities!$E$8:$E$1023,Sensitivities!$D$8:$D$1023,Delta_GIRR!$D$24,Sensitivities!$C$8:$C$1023,G33)</f>
        <v>0</v>
      </c>
      <c r="E33" s="19"/>
      <c r="F33" s="29"/>
      <c r="G33" s="19" t="str">
        <f>C33 &amp; ".Delta|FX|" &amp; C17  &amp; "|"</f>
        <v>IRS682313805.Delta|FX|EUR/USD|</v>
      </c>
    </row>
    <row r="34" spans="1:7" hidden="1" outlineLevel="1" collapsed="1" x14ac:dyDescent="0.25">
      <c r="C34" s="21" t="s">
        <v>20</v>
      </c>
      <c r="D34" s="29">
        <f>SUMIFS(Sensitivities!$E$8:$E$1023,Sensitivities!$D$8:$D$1023,Delta_GIRR!$D$24,Sensitivities!$C$8:$C$1023,G34)</f>
        <v>0</v>
      </c>
      <c r="E34" s="19"/>
      <c r="F34" s="29"/>
      <c r="G34" s="19" t="str">
        <f>C34 &amp; ".Delta|FX|" &amp; C17  &amp; "|"</f>
        <v>IRS545554400.Delta|FX|EUR/USD|</v>
      </c>
    </row>
    <row r="35" spans="1:7" hidden="1" outlineLevel="1" x14ac:dyDescent="0.25">
      <c r="C35" s="21" t="s">
        <v>21</v>
      </c>
      <c r="D35" s="29">
        <f>SUMIFS(Sensitivities!$E$8:$E$1023,Sensitivities!$D$8:$D$1023,Delta_GIRR!$D$24,Sensitivities!$C$8:$C$1023,G35)</f>
        <v>17161.757633220801</v>
      </c>
      <c r="E35" s="19"/>
      <c r="F35" s="29"/>
      <c r="G35" s="19" t="str">
        <f>C35 &amp; ".Delta|FX|" &amp; C17  &amp; "|"</f>
        <v>CS821810096.Delta|FX|EUR/USD|</v>
      </c>
    </row>
    <row r="36" spans="1:7" hidden="1" outlineLevel="1" x14ac:dyDescent="0.25">
      <c r="C36" s="21" t="s">
        <v>22</v>
      </c>
      <c r="D36" s="29">
        <f>SUMIFS(Sensitivities!$E$8:$E$1023,Sensitivities!$D$8:$D$1023,Delta_GIRR!$D$24,Sensitivities!$C$8:$C$1023,G36)</f>
        <v>0</v>
      </c>
      <c r="E36" s="19"/>
      <c r="F36" s="29"/>
      <c r="G36" s="19" t="str">
        <f>C36 &amp; ".Delta|FX|" &amp; C17  &amp; "|"</f>
        <v>CF832287444.Delta|FX|EUR/USD|</v>
      </c>
    </row>
    <row r="37" spans="1:7" hidden="1" outlineLevel="1" x14ac:dyDescent="0.25">
      <c r="C37" s="21" t="s">
        <v>1141</v>
      </c>
      <c r="D37" s="29">
        <f>SUMIFS(Sensitivities!$E$8:$E$1023,Sensitivities!$D$8:$D$1023,Delta_GIRR!$D$24,Sensitivities!$C$8:$C$1023,G37)</f>
        <v>0</v>
      </c>
      <c r="E37" s="19"/>
      <c r="F37" s="29"/>
      <c r="G37" s="19" t="str">
        <f>C37 &amp; ".Delta|FX|" &amp; C17  &amp; "|"</f>
        <v>CF505971413.Delta|FX|EUR/USD|</v>
      </c>
    </row>
    <row r="38" spans="1:7" s="10" customFormat="1" hidden="1" outlineLevel="1" x14ac:dyDescent="0.25">
      <c r="A38" s="16"/>
      <c r="B38"/>
      <c r="C38" s="21" t="s">
        <v>24</v>
      </c>
      <c r="D38" s="29">
        <f>SUMIFS(Sensitivities!$E$8:$E$1023,Sensitivities!$D$8:$D$1023,Delta_GIRR!$D$24,Sensitivities!$C$8:$C$1023,G38)</f>
        <v>0</v>
      </c>
      <c r="E38" s="19"/>
      <c r="F38" s="29"/>
      <c r="G38" s="19" t="str">
        <f>C38 &amp; ".Delta|FX|" &amp; C17  &amp; "|"</f>
        <v>CF670766805.Delta|FX|EUR/USD|</v>
      </c>
    </row>
    <row r="39" spans="1:7" hidden="1" outlineLevel="1" x14ac:dyDescent="0.25">
      <c r="C39" s="21" t="s">
        <v>25</v>
      </c>
      <c r="D39" s="29">
        <f>SUMIFS(Sensitivities!$E$8:$E$1023,Sensitivities!$D$8:$D$1023,Delta_GIRR!$D$24,Sensitivities!$C$8:$C$1023,G39)</f>
        <v>29.241313673709602</v>
      </c>
      <c r="E39" s="19"/>
      <c r="F39" s="29"/>
      <c r="G39" s="19" t="str">
        <f>C39 &amp; ".Delta|FX|" &amp; C17  &amp; "|"</f>
        <v>CF558972956.Delta|FX|EUR/USD|</v>
      </c>
    </row>
    <row r="40" spans="1:7" hidden="1" outlineLevel="1" x14ac:dyDescent="0.25">
      <c r="C40" s="21" t="s">
        <v>26</v>
      </c>
      <c r="D40" s="29">
        <f>SUMIFS(Sensitivities!$E$8:$E$1023,Sensitivities!$D$8:$D$1023,Delta_GIRR!$D$24,Sensitivities!$C$8:$C$1023,G40)</f>
        <v>0</v>
      </c>
      <c r="E40" s="19"/>
      <c r="F40" s="29"/>
      <c r="G40" s="19" t="str">
        <f>C40 &amp; ".Delta|FX|" &amp; C17  &amp; "|"</f>
        <v>CF994071627.Delta|FX|EUR/USD|</v>
      </c>
    </row>
    <row r="41" spans="1:7" s="10" customFormat="1" hidden="1" outlineLevel="1" x14ac:dyDescent="0.25">
      <c r="A41" s="16"/>
      <c r="B41"/>
      <c r="C41" s="21" t="s">
        <v>27</v>
      </c>
      <c r="D41" s="29">
        <f>SUMIFS(Sensitivities!$E$8:$E$1023,Sensitivities!$D$8:$D$1023,Delta_GIRR!$D$24,Sensitivities!$C$8:$C$1023,G41)</f>
        <v>36874.4261650849</v>
      </c>
      <c r="E41" s="19"/>
      <c r="F41" s="29"/>
      <c r="G41" s="19" t="str">
        <f>C41 &amp; ".Delta|FX|" &amp; C17  &amp; "|"</f>
        <v>CF546911893.Delta|FX|EUR/USD|</v>
      </c>
    </row>
    <row r="42" spans="1:7" hidden="1" outlineLevel="1" x14ac:dyDescent="0.25">
      <c r="C42" s="21" t="s">
        <v>28</v>
      </c>
      <c r="D42" s="29">
        <f>SUMIFS(Sensitivities!$E$8:$E$1023,Sensitivities!$D$8:$D$1023,Delta_GIRR!$D$24,Sensitivities!$C$8:$C$1023,G42)</f>
        <v>557.01449245588003</v>
      </c>
      <c r="E42" s="19"/>
      <c r="F42" s="29"/>
      <c r="G42" s="19" t="str">
        <f>C42 &amp; ".Delta|FX|" &amp; C17  &amp; "|"</f>
        <v>CF798421943.Delta|FX|EUR/USD|</v>
      </c>
    </row>
    <row r="43" spans="1:7" hidden="1" outlineLevel="1" x14ac:dyDescent="0.25">
      <c r="C43" s="21" t="s">
        <v>29</v>
      </c>
      <c r="D43" s="29">
        <f>SUMIFS(Sensitivities!$E$8:$E$1023,Sensitivities!$D$8:$D$1023,Delta_GIRR!$D$24,Sensitivities!$C$8:$C$1023,G43)</f>
        <v>-2313574.6415112498</v>
      </c>
      <c r="E43" s="19"/>
      <c r="F43" s="29"/>
      <c r="G43" s="19" t="str">
        <f>C43 &amp; ".Delta|FX|" &amp; C17  &amp; "|"</f>
        <v>SWN651253389.Delta|FX|EUR/USD|</v>
      </c>
    </row>
    <row r="44" spans="1:7" s="10" customFormat="1" hidden="1" outlineLevel="1" x14ac:dyDescent="0.25">
      <c r="A44" s="16"/>
      <c r="B44"/>
      <c r="C44" s="21" t="s">
        <v>31</v>
      </c>
      <c r="D44" s="29">
        <f>SUMIFS(Sensitivities!$E$8:$E$1023,Sensitivities!$D$8:$D$1023,Delta_GIRR!$D$24,Sensitivities!$C$8:$C$1023,G44)</f>
        <v>-32569288.608814601</v>
      </c>
      <c r="E44" s="19"/>
      <c r="F44" s="29"/>
      <c r="G44" s="19" t="str">
        <f>C44 &amp; ".Delta|FX|" &amp; C17  &amp; "|"</f>
        <v>FXF690057364.Delta|FX|EUR/USD|</v>
      </c>
    </row>
    <row r="45" spans="1:7" hidden="1" outlineLevel="1" x14ac:dyDescent="0.25">
      <c r="C45" s="21" t="s">
        <v>1142</v>
      </c>
      <c r="D45" s="29">
        <f>SUMIFS(Sensitivities!$E$8:$E$1023,Sensitivities!$D$8:$D$1023,Delta_GIRR!$D$24,Sensitivities!$C$8:$C$1023,G45)</f>
        <v>0</v>
      </c>
      <c r="E45" s="19"/>
      <c r="F45" s="29"/>
      <c r="G45" s="19" t="str">
        <f>C45 &amp; ".Delta|FX|" &amp; C17  &amp; "|"</f>
        <v>FXF276314354.Delta|FX|EUR/USD|</v>
      </c>
    </row>
    <row r="46" spans="1:7" hidden="1" outlineLevel="1" x14ac:dyDescent="0.25">
      <c r="C46" s="21" t="s">
        <v>33</v>
      </c>
      <c r="D46" s="29">
        <f>SUMIFS(Sensitivities!$E$8:$E$1023,Sensitivities!$D$8:$D$1023,Delta_GIRR!$D$24,Sensitivities!$C$8:$C$1023,G46)</f>
        <v>-45655131.887343802</v>
      </c>
      <c r="E46" s="19"/>
      <c r="F46" s="29"/>
      <c r="G46" s="19" t="str">
        <f>C46 &amp; ".Delta|FX|" &amp; C17  &amp; "|"</f>
        <v>FXF811380623.Delta|FX|EUR/USD|</v>
      </c>
    </row>
    <row r="47" spans="1:7" s="10" customFormat="1" hidden="1" outlineLevel="1" x14ac:dyDescent="0.25">
      <c r="A47" s="16"/>
      <c r="B47"/>
      <c r="C47" s="21" t="s">
        <v>34</v>
      </c>
      <c r="D47" s="29">
        <f>SUMIFS(Sensitivities!$E$8:$E$1023,Sensitivities!$D$8:$D$1023,Delta_GIRR!$D$24,Sensitivities!$C$8:$C$1023,G47)</f>
        <v>-3305390.5434011798</v>
      </c>
      <c r="E47" s="19"/>
      <c r="F47" s="29"/>
      <c r="G47" s="19" t="str">
        <f>C47 &amp; ".Delta|FX|" &amp; C17  &amp; "|"</f>
        <v>FXF313102980.Delta|FX|EUR/USD|</v>
      </c>
    </row>
    <row r="48" spans="1:7" hidden="1" outlineLevel="1" x14ac:dyDescent="0.25">
      <c r="C48" s="21" t="s">
        <v>35</v>
      </c>
      <c r="D48" s="29">
        <f>SUMIFS(Sensitivities!$E$8:$E$1023,Sensitivities!$D$8:$D$1023,Delta_GIRR!$D$24,Sensitivities!$C$8:$C$1023,G48)</f>
        <v>0</v>
      </c>
      <c r="E48" s="19"/>
      <c r="F48" s="29"/>
      <c r="G48" s="19" t="str">
        <f>C48 &amp; ".Delta|FX|" &amp; C17  &amp; "|"</f>
        <v>FXF168255439.Delta|FX|EUR/USD|</v>
      </c>
    </row>
    <row r="49" spans="1:7" hidden="1" outlineLevel="1" x14ac:dyDescent="0.25">
      <c r="C49" s="21" t="s">
        <v>36</v>
      </c>
      <c r="D49" s="29">
        <f>SUMIFS(Sensitivities!$E$8:$E$1023,Sensitivities!$D$8:$D$1023,Delta_GIRR!$D$24,Sensitivities!$C$8:$C$1023,G49)</f>
        <v>-40463510.2151732</v>
      </c>
      <c r="E49" s="19"/>
      <c r="F49" s="29"/>
      <c r="G49" s="19" t="str">
        <f>C49 &amp; ".Delta|FX|" &amp; C17  &amp; "|"</f>
        <v>FXF177155290.Delta|FX|EUR/USD|</v>
      </c>
    </row>
    <row r="50" spans="1:7" hidden="1" outlineLevel="1" x14ac:dyDescent="0.25">
      <c r="C50" s="21" t="s">
        <v>37</v>
      </c>
      <c r="D50" s="29">
        <f>SUMIFS(Sensitivities!$E$8:$E$1023,Sensitivities!$D$8:$D$1023,Delta_GIRR!$D$24,Sensitivities!$C$8:$C$1023,G50)</f>
        <v>47341952.298</v>
      </c>
      <c r="E50" s="19"/>
      <c r="F50" s="29"/>
      <c r="G50" s="19" t="str">
        <f>C50 &amp; ".Delta|FX|" &amp; C17  &amp; "|"</f>
        <v>FXF598460264.Delta|FX|EUR/USD|</v>
      </c>
    </row>
    <row r="51" spans="1:7" hidden="1" outlineLevel="1" collapsed="1" x14ac:dyDescent="0.25">
      <c r="C51" s="21" t="s">
        <v>38</v>
      </c>
      <c r="D51" s="29">
        <f>SUMIFS(Sensitivities!$E$8:$E$1023,Sensitivities!$D$8:$D$1023,Delta_GIRR!$D$24,Sensitivities!$C$8:$C$1023,G51)</f>
        <v>355886.347839339</v>
      </c>
      <c r="E51" s="19"/>
      <c r="F51" s="29"/>
      <c r="G51" s="19" t="str">
        <f>C51 &amp; ".Delta|FX|" &amp; C17  &amp; "|"</f>
        <v>FXO271821100.Delta|FX|EUR/USD|</v>
      </c>
    </row>
    <row r="52" spans="1:7" hidden="1" outlineLevel="1" x14ac:dyDescent="0.25">
      <c r="C52" s="21" t="s">
        <v>40</v>
      </c>
      <c r="D52" s="29">
        <f>SUMIFS(Sensitivities!$E$8:$E$1023,Sensitivities!$D$8:$D$1023,Delta_GIRR!$D$24,Sensitivities!$C$8:$C$1023,G52)</f>
        <v>0</v>
      </c>
      <c r="E52" s="19"/>
      <c r="F52" s="29"/>
      <c r="G52" s="19" t="str">
        <f>C52 &amp; ".Delta|FX|" &amp; C17  &amp; "|"</f>
        <v>FXO136170122.Delta|FX|EUR/USD|</v>
      </c>
    </row>
    <row r="53" spans="1:7" hidden="1" outlineLevel="1" x14ac:dyDescent="0.25">
      <c r="C53" s="21" t="s">
        <v>1139</v>
      </c>
      <c r="D53" s="29">
        <f>SUMIFS(Sensitivities!$E$8:$E$1023,Sensitivities!$D$8:$D$1023,Delta_GIRR!$D$24,Sensitivities!$C$8:$C$1023,G53)</f>
        <v>-336828.09477406798</v>
      </c>
      <c r="E53" s="19"/>
      <c r="F53" s="29"/>
      <c r="G53" s="19" t="str">
        <f>C53 &amp; ".Delta|FX|" &amp; C17  &amp; "|"</f>
        <v>FXO623149061.Delta|FX|EUR/USD|</v>
      </c>
    </row>
    <row r="54" spans="1:7" hidden="1" outlineLevel="1" x14ac:dyDescent="0.25">
      <c r="C54" s="21" t="s">
        <v>41</v>
      </c>
      <c r="D54" s="29">
        <f>SUMIFS(Sensitivities!$E$8:$E$1023,Sensitivities!$D$8:$D$1023,Delta_GIRR!$D$24,Sensitivities!$C$8:$C$1023,G54)</f>
        <v>-622785.614107423</v>
      </c>
      <c r="E54" s="19"/>
      <c r="F54" s="29"/>
      <c r="G54" s="19" t="str">
        <f>C54 &amp; ".Delta|FX|" &amp; C17  &amp; "|"</f>
        <v>FXO676548755.Delta|FX|EUR/USD|</v>
      </c>
    </row>
    <row r="55" spans="1:7" s="10" customFormat="1" hidden="1" outlineLevel="1" x14ac:dyDescent="0.25">
      <c r="A55" s="16"/>
      <c r="B55"/>
      <c r="C55" s="21" t="s">
        <v>42</v>
      </c>
      <c r="D55" s="29">
        <f>SUMIFS(Sensitivities!$E$8:$E$1023,Sensitivities!$D$8:$D$1023,Delta_GIRR!$D$24,Sensitivities!$C$8:$C$1023,G55)</f>
        <v>-608115.385785399</v>
      </c>
      <c r="E55" s="19"/>
      <c r="F55" s="29"/>
      <c r="G55" s="19" t="str">
        <f>C55 &amp; ".Delta|FX|" &amp; C17  &amp; "|"</f>
        <v>FXO403688438.Delta|FX|EUR/USD|</v>
      </c>
    </row>
    <row r="56" spans="1:7" hidden="1" outlineLevel="1" x14ac:dyDescent="0.25">
      <c r="C56" s="21" t="s">
        <v>43</v>
      </c>
      <c r="D56" s="29">
        <f>SUMIFS(Sensitivities!$E$8:$E$1023,Sensitivities!$D$8:$D$1023,Delta_GIRR!$D$24,Sensitivities!$C$8:$C$1023,G56)</f>
        <v>-612521.226595246</v>
      </c>
      <c r="E56" s="19"/>
      <c r="F56" s="29"/>
      <c r="G56" s="19" t="str">
        <f>C56 &amp; ".Delta|FX|" &amp; C17  &amp; "|"</f>
        <v>FXO302436425.Delta|FX|EUR/USD|</v>
      </c>
    </row>
    <row r="57" spans="1:7" hidden="1" outlineLevel="1" x14ac:dyDescent="0.25">
      <c r="C57" s="21" t="s">
        <v>44</v>
      </c>
      <c r="D57" s="29">
        <f>SUMIFS(Sensitivities!$E$8:$E$1023,Sensitivities!$D$8:$D$1023,Delta_GIRR!$D$24,Sensitivities!$C$8:$C$1023,G57)</f>
        <v>0</v>
      </c>
      <c r="E57" s="19"/>
      <c r="F57" s="29"/>
      <c r="G57" s="19" t="str">
        <f>C57 &amp; ".Delta|FX|" &amp; C17  &amp; "|"</f>
        <v>FXO920656386.Delta|FX|EUR/USD|</v>
      </c>
    </row>
    <row r="58" spans="1:7" s="10" customFormat="1" hidden="1" outlineLevel="1" x14ac:dyDescent="0.25">
      <c r="A58" s="16"/>
      <c r="B58"/>
      <c r="C58" s="21" t="s">
        <v>45</v>
      </c>
      <c r="D58" s="29">
        <f>SUMIFS(Sensitivities!$E$8:$E$1023,Sensitivities!$D$8:$D$1023,Delta_GIRR!$D$24,Sensitivities!$C$8:$C$1023,G58)</f>
        <v>-489840.30812988098</v>
      </c>
      <c r="E58" s="19"/>
      <c r="F58" s="29"/>
      <c r="G58" s="19" t="str">
        <f>C58 &amp; ".Delta|FX|" &amp; C17  &amp; "|"</f>
        <v>FXO931276392.Delta|FX|EUR/USD|</v>
      </c>
    </row>
    <row r="59" spans="1:7" hidden="1" outlineLevel="1" x14ac:dyDescent="0.25">
      <c r="C59" s="21" t="s">
        <v>46</v>
      </c>
      <c r="D59" s="29">
        <f>SUMIFS(Sensitivities!$E$8:$E$1023,Sensitivities!$D$8:$D$1023,Delta_GIRR!$D$24,Sensitivities!$C$8:$C$1023,G59)</f>
        <v>0</v>
      </c>
      <c r="E59" s="19"/>
      <c r="F59" s="29"/>
      <c r="G59" s="19" t="str">
        <f>C59 &amp; ".Delta|FX|" &amp; C17  &amp; "|"</f>
        <v>PRDC295207601.Delta|FX|EUR/USD|</v>
      </c>
    </row>
    <row r="60" spans="1:7" hidden="1" outlineLevel="1" x14ac:dyDescent="0.25">
      <c r="C60" s="21" t="s">
        <v>48</v>
      </c>
      <c r="D60" s="29">
        <f>SUMIFS(Sensitivities!$E$8:$E$1023,Sensitivities!$D$8:$D$1023,Delta_GIRR!$D$24,Sensitivities!$C$8:$C$1023,G60)</f>
        <v>0</v>
      </c>
      <c r="E60" s="19"/>
      <c r="F60" s="29"/>
      <c r="G60" s="19" t="str">
        <f>C60 &amp; ".Delta|FX|" &amp; C17  &amp; "|"</f>
        <v>PRDC172891670.Delta|FX|EUR/USD|</v>
      </c>
    </row>
    <row r="61" spans="1:7" s="10" customFormat="1" hidden="1" outlineLevel="1" x14ac:dyDescent="0.25">
      <c r="A61" s="16"/>
      <c r="B61"/>
      <c r="C61" s="21" t="s">
        <v>49</v>
      </c>
      <c r="D61" s="29">
        <f>SUMIFS(Sensitivities!$E$8:$E$1023,Sensitivities!$D$8:$D$1023,Delta_GIRR!$D$24,Sensitivities!$C$8:$C$1023,G61)</f>
        <v>0</v>
      </c>
      <c r="E61" s="19"/>
      <c r="F61" s="29"/>
      <c r="G61" s="19" t="str">
        <f>C61 &amp; ".Delta|FX|" &amp; C17  &amp; "|"</f>
        <v>PRDC666969162.Delta|FX|EUR/USD|</v>
      </c>
    </row>
    <row r="62" spans="1:7" hidden="1" outlineLevel="1" x14ac:dyDescent="0.25">
      <c r="C62" s="21" t="s">
        <v>50</v>
      </c>
      <c r="D62" s="29">
        <f>SUMIFS(Sensitivities!$E$8:$E$1023,Sensitivities!$D$8:$D$1023,Delta_GIRR!$D$24,Sensitivities!$C$8:$C$1023,G62)</f>
        <v>0</v>
      </c>
      <c r="E62" s="19"/>
      <c r="F62" s="29"/>
      <c r="G62" s="19" t="str">
        <f>C62 &amp; ".Delta|FX|" &amp; C17  &amp; "|"</f>
        <v>PRDC591610726.Delta|FX|EUR/USD|</v>
      </c>
    </row>
    <row r="63" spans="1:7" hidden="1" outlineLevel="1" x14ac:dyDescent="0.25">
      <c r="C63" s="21" t="s">
        <v>51</v>
      </c>
      <c r="D63" s="29">
        <f>SUMIFS(Sensitivities!$E$8:$E$1023,Sensitivities!$D$8:$D$1023,Delta_GIRR!$D$24,Sensitivities!$C$8:$C$1023,G63)</f>
        <v>0</v>
      </c>
      <c r="E63" s="19"/>
      <c r="F63" s="29"/>
      <c r="G63" s="19" t="str">
        <f>C63 &amp; ".Delta|FX|" &amp; C17  &amp; "|"</f>
        <v>PRDC213021841.Delta|FX|EUR/USD|</v>
      </c>
    </row>
    <row r="64" spans="1:7" s="10" customFormat="1" hidden="1" outlineLevel="1" x14ac:dyDescent="0.25">
      <c r="A64" s="16"/>
      <c r="B64"/>
      <c r="C64" s="21" t="s">
        <v>52</v>
      </c>
      <c r="D64" s="29">
        <f>SUMIFS(Sensitivities!$E$8:$E$1023,Sensitivities!$D$8:$D$1023,Delta_GIRR!$D$24,Sensitivities!$C$8:$C$1023,G64)</f>
        <v>-1243.08596182004</v>
      </c>
      <c r="E64" s="19"/>
      <c r="F64" s="29"/>
      <c r="G64" s="19" t="str">
        <f>C64 &amp; ".Delta|FX|" &amp; C17  &amp; "|"</f>
        <v>RA211261264.Delta|FX|EUR/USD|</v>
      </c>
    </row>
    <row r="65" spans="3:7" hidden="1" outlineLevel="1" x14ac:dyDescent="0.25">
      <c r="C65" s="21" t="s">
        <v>54</v>
      </c>
      <c r="D65" s="29">
        <f>SUMIFS(Sensitivities!$E$8:$E$1023,Sensitivities!$D$8:$D$1023,Delta_GIRR!$D$24,Sensitivities!$C$8:$C$1023,G65)</f>
        <v>0</v>
      </c>
      <c r="E65" s="19"/>
      <c r="F65" s="29"/>
      <c r="G65" s="19" t="str">
        <f>C65 &amp; ".Delta|FX|" &amp; C17  &amp; "|"</f>
        <v>RA511169792.Delta|FX|EUR/USD|</v>
      </c>
    </row>
    <row r="66" spans="3:7" hidden="1" outlineLevel="1" x14ac:dyDescent="0.25">
      <c r="C66" s="21" t="s">
        <v>1143</v>
      </c>
      <c r="D66" s="29">
        <f>SUMIFS(Sensitivities!$E$8:$E$1023,Sensitivities!$D$8:$D$1023,Delta_GIRR!$D$24,Sensitivities!$C$8:$C$1023,G66)</f>
        <v>0</v>
      </c>
      <c r="E66" s="19"/>
      <c r="F66" s="29"/>
      <c r="G66" s="19" t="str">
        <f>C66 &amp; ".Delta|FX|" &amp; C17  &amp; "|"</f>
        <v>RA844378540.Delta|FX|EUR/USD|</v>
      </c>
    </row>
    <row r="67" spans="3:7" hidden="1" outlineLevel="1" x14ac:dyDescent="0.25">
      <c r="C67" s="21" t="s">
        <v>55</v>
      </c>
      <c r="D67" s="29">
        <f>SUMIFS(Sensitivities!$E$8:$E$1023,Sensitivities!$D$8:$D$1023,Delta_GIRR!$D$24,Sensitivities!$C$8:$C$1023,G67)</f>
        <v>0</v>
      </c>
      <c r="E67" s="19"/>
      <c r="F67" s="29"/>
      <c r="G67" s="19" t="str">
        <f>C67 &amp; ".Delta|FX|" &amp; C17  &amp; "|"</f>
        <v>RA488554347.Delta|FX|EUR/USD|</v>
      </c>
    </row>
    <row r="68" spans="3:7" hidden="1" outlineLevel="1" collapsed="1" x14ac:dyDescent="0.25">
      <c r="C68" s="21" t="s">
        <v>56</v>
      </c>
      <c r="D68" s="29">
        <f>SUMIFS(Sensitivities!$E$8:$E$1023,Sensitivities!$D$8:$D$1023,Delta_GIRR!$D$24,Sensitivities!$C$8:$C$1023,G68)</f>
        <v>0</v>
      </c>
      <c r="E68" s="19"/>
      <c r="F68" s="29"/>
      <c r="G68" s="19" t="str">
        <f>C68 &amp; ".Delta|FX|" &amp; C17  &amp; "|"</f>
        <v>RA899728209.Delta|FX|EUR/USD|</v>
      </c>
    </row>
    <row r="69" spans="3:7" hidden="1" outlineLevel="1" x14ac:dyDescent="0.25">
      <c r="D69" s="2"/>
      <c r="F69" s="2"/>
    </row>
    <row r="70" spans="3:7" collapsed="1" x14ac:dyDescent="0.25">
      <c r="C70" s="54" t="s">
        <v>89</v>
      </c>
      <c r="D70" s="90">
        <f>SUM(D72:D121)</f>
        <v>-954052.54553094297</v>
      </c>
      <c r="E70" s="103">
        <f>$C$11</f>
        <v>0.10606601717798211</v>
      </c>
      <c r="F70" s="86">
        <f>E70*D70</f>
        <v>-101192.55368298256</v>
      </c>
    </row>
    <row r="71" spans="3:7" hidden="1" outlineLevel="1" x14ac:dyDescent="0.25">
      <c r="C71" s="101" t="s">
        <v>1138</v>
      </c>
      <c r="D71" s="109" t="s">
        <v>116</v>
      </c>
      <c r="E71" s="101" t="s">
        <v>66</v>
      </c>
      <c r="F71" s="109" t="s">
        <v>68</v>
      </c>
      <c r="G71" s="39" t="s">
        <v>57</v>
      </c>
    </row>
    <row r="72" spans="3:7" hidden="1" outlineLevel="1" x14ac:dyDescent="0.25">
      <c r="C72" s="42" t="s">
        <v>3</v>
      </c>
      <c r="D72" s="43">
        <f>SUMIFS(Sensitivities!$E$8:$E$1023,Sensitivities!$D$8:$D$1023,Delta_GIRR!$D$24,Sensitivities!$C$8:$C$1023,G72)</f>
        <v>0</v>
      </c>
      <c r="E72" s="38"/>
      <c r="F72" s="43"/>
      <c r="G72" s="38" t="str">
        <f>C72 &amp; ".Delta|FX|" &amp; C70  &amp; "|"</f>
        <v>FRA791220419.Delta|FX|GBP/USD|</v>
      </c>
    </row>
    <row r="73" spans="3:7" hidden="1" outlineLevel="1" x14ac:dyDescent="0.25">
      <c r="C73" s="21" t="s">
        <v>5</v>
      </c>
      <c r="D73" s="29">
        <f>SUMIFS(Sensitivities!$E$8:$E$1023,Sensitivities!$D$8:$D$1023,Delta_GIRR!$D$24,Sensitivities!$C$8:$C$1023,G73)</f>
        <v>0</v>
      </c>
      <c r="E73" s="19"/>
      <c r="F73" s="29"/>
      <c r="G73" s="19" t="str">
        <f>C73 &amp; ".Delta|FX|" &amp; C70  &amp; "|"</f>
        <v>FRA983936126.Delta|FX|GBP/USD|</v>
      </c>
    </row>
    <row r="74" spans="3:7" hidden="1" outlineLevel="1" x14ac:dyDescent="0.25">
      <c r="C74" s="21" t="s">
        <v>6</v>
      </c>
      <c r="D74" s="29">
        <f>SUMIFS(Sensitivities!$E$8:$E$1023,Sensitivities!$D$8:$D$1023,Delta_GIRR!$D$24,Sensitivities!$C$8:$C$1023,G74)</f>
        <v>0</v>
      </c>
      <c r="E74" s="19"/>
      <c r="F74" s="29"/>
      <c r="G74" s="19" t="str">
        <f>C74 &amp; ".Delta|FX|" &amp; C70  &amp; "|"</f>
        <v>FRA592133890.Delta|FX|GBP/USD|</v>
      </c>
    </row>
    <row r="75" spans="3:7" hidden="1" outlineLevel="1" x14ac:dyDescent="0.25">
      <c r="C75" s="21" t="s">
        <v>7</v>
      </c>
      <c r="D75" s="29">
        <f>SUMIFS(Sensitivities!$E$8:$E$1023,Sensitivities!$D$8:$D$1023,Delta_GIRR!$D$24,Sensitivities!$C$8:$C$1023,G75)</f>
        <v>0</v>
      </c>
      <c r="E75" s="19"/>
      <c r="F75" s="29"/>
      <c r="G75" s="19" t="str">
        <f>C75 &amp; ".Delta|FX|" &amp; C70  &amp; "|"</f>
        <v>FRA554616290.Delta|FX|GBP/USD|</v>
      </c>
    </row>
    <row r="76" spans="3:7" hidden="1" outlineLevel="1" x14ac:dyDescent="0.25">
      <c r="C76" s="21" t="s">
        <v>8</v>
      </c>
      <c r="D76" s="29">
        <f>SUMIFS(Sensitivities!$E$8:$E$1023,Sensitivities!$D$8:$D$1023,Delta_GIRR!$D$24,Sensitivities!$C$8:$C$1023,G76)</f>
        <v>0</v>
      </c>
      <c r="E76" s="19"/>
      <c r="F76" s="29"/>
      <c r="G76" s="19" t="str">
        <f>C76 &amp; ".Delta|FX|" &amp; C70  &amp; "|"</f>
        <v>FRA822851518.Delta|FX|GBP/USD|</v>
      </c>
    </row>
    <row r="77" spans="3:7" hidden="1" outlineLevel="1" x14ac:dyDescent="0.25">
      <c r="C77" s="21" t="s">
        <v>1140</v>
      </c>
      <c r="D77" s="29">
        <f>SUMIFS(Sensitivities!$E$8:$E$1023,Sensitivities!$D$8:$D$1023,Delta_GIRR!$D$24,Sensitivities!$C$8:$C$1023,G77)</f>
        <v>0</v>
      </c>
      <c r="E77" s="19"/>
      <c r="F77" s="29"/>
      <c r="G77" s="19" t="str">
        <f>C77 &amp; ".Delta|FX|" &amp; C70  &amp; "|"</f>
        <v>FRA101797833.Delta|FX|GBP/USD|</v>
      </c>
    </row>
    <row r="78" spans="3:7" hidden="1" outlineLevel="1" x14ac:dyDescent="0.25">
      <c r="C78" s="21" t="s">
        <v>9</v>
      </c>
      <c r="D78" s="29">
        <f>SUMIFS(Sensitivities!$E$8:$E$1023,Sensitivities!$D$8:$D$1023,Delta_GIRR!$D$24,Sensitivities!$C$8:$C$1023,G78)</f>
        <v>0</v>
      </c>
      <c r="E78" s="19"/>
      <c r="F78" s="29"/>
      <c r="G78" s="19" t="str">
        <f>C78 &amp; ".Delta|FX|" &amp; C70  &amp; "|"</f>
        <v>IRS190841856.Delta|FX|GBP/USD|</v>
      </c>
    </row>
    <row r="79" spans="3:7" hidden="1" outlineLevel="1" x14ac:dyDescent="0.25">
      <c r="C79" s="21" t="s">
        <v>11</v>
      </c>
      <c r="D79" s="29">
        <f>SUMIFS(Sensitivities!$E$8:$E$1023,Sensitivities!$D$8:$D$1023,Delta_GIRR!$D$24,Sensitivities!$C$8:$C$1023,G79)</f>
        <v>0</v>
      </c>
      <c r="E79" s="19"/>
      <c r="F79" s="29"/>
      <c r="G79" s="19" t="str">
        <f>C79 &amp; ".Delta|FX|" &amp; C70  &amp; "|"</f>
        <v>IRS399330126.Delta|FX|GBP/USD|</v>
      </c>
    </row>
    <row r="80" spans="3:7" hidden="1" outlineLevel="1" x14ac:dyDescent="0.25">
      <c r="C80" s="21" t="s">
        <v>12</v>
      </c>
      <c r="D80" s="29">
        <f>SUMIFS(Sensitivities!$E$8:$E$1023,Sensitivities!$D$8:$D$1023,Delta_GIRR!$D$24,Sensitivities!$C$8:$C$1023,G80)</f>
        <v>0</v>
      </c>
      <c r="E80" s="19"/>
      <c r="F80" s="29"/>
      <c r="G80" s="19" t="str">
        <f>C80 &amp; ".Delta|FX|" &amp; C70  &amp; "|"</f>
        <v>IRS233250637.Delta|FX|GBP/USD|</v>
      </c>
    </row>
    <row r="81" spans="3:7" hidden="1" outlineLevel="1" x14ac:dyDescent="0.25">
      <c r="C81" s="21" t="s">
        <v>13</v>
      </c>
      <c r="D81" s="29">
        <f>SUMIFS(Sensitivities!$E$8:$E$1023,Sensitivities!$D$8:$D$1023,Delta_GIRR!$D$24,Sensitivities!$C$8:$C$1023,G81)</f>
        <v>0</v>
      </c>
      <c r="E81" s="19"/>
      <c r="F81" s="29"/>
      <c r="G81" s="19" t="str">
        <f>C81 &amp; ".Delta|FX|" &amp; C70  &amp; "|"</f>
        <v>CS768096133.Delta|FX|GBP/USD|</v>
      </c>
    </row>
    <row r="82" spans="3:7" hidden="1" outlineLevel="1" x14ac:dyDescent="0.25">
      <c r="C82" s="21" t="s">
        <v>15</v>
      </c>
      <c r="D82" s="29">
        <f>SUMIFS(Sensitivities!$E$8:$E$1023,Sensitivities!$D$8:$D$1023,Delta_GIRR!$D$24,Sensitivities!$C$8:$C$1023,G82)</f>
        <v>16366.781159765</v>
      </c>
      <c r="E82" s="19"/>
      <c r="F82" s="29"/>
      <c r="G82" s="19" t="str">
        <f>C82 &amp; ".Delta|FX|" &amp; C70  &amp; "|"</f>
        <v>CS561670611.Delta|FX|GBP/USD|</v>
      </c>
    </row>
    <row r="83" spans="3:7" hidden="1" outlineLevel="1" x14ac:dyDescent="0.25">
      <c r="C83" s="21" t="s">
        <v>16</v>
      </c>
      <c r="D83" s="29">
        <f>SUMIFS(Sensitivities!$E$8:$E$1023,Sensitivities!$D$8:$D$1023,Delta_GIRR!$D$24,Sensitivities!$C$8:$C$1023,G83)</f>
        <v>0</v>
      </c>
      <c r="E83" s="19"/>
      <c r="F83" s="29"/>
      <c r="G83" s="19" t="str">
        <f>C83 &amp; ".Delta|FX|" &amp; C70  &amp; "|"</f>
        <v>CS931854092.Delta|FX|GBP/USD|</v>
      </c>
    </row>
    <row r="84" spans="3:7" hidden="1" outlineLevel="1" x14ac:dyDescent="0.25">
      <c r="C84" s="21" t="s">
        <v>17</v>
      </c>
      <c r="D84" s="29">
        <f>SUMIFS(Sensitivities!$E$8:$E$1023,Sensitivities!$D$8:$D$1023,Delta_GIRR!$D$24,Sensitivities!$C$8:$C$1023,G84)</f>
        <v>0</v>
      </c>
      <c r="E84" s="19"/>
      <c r="F84" s="29"/>
      <c r="G84" s="19" t="str">
        <f>C84 &amp; ".Delta|FX|" &amp; C70  &amp; "|"</f>
        <v>IRS307262619.Delta|FX|GBP/USD|</v>
      </c>
    </row>
    <row r="85" spans="3:7" hidden="1" outlineLevel="1" x14ac:dyDescent="0.25">
      <c r="C85" s="21" t="s">
        <v>18</v>
      </c>
      <c r="D85" s="29">
        <f>SUMIFS(Sensitivities!$E$8:$E$1023,Sensitivities!$D$8:$D$1023,Delta_GIRR!$D$24,Sensitivities!$C$8:$C$1023,G85)</f>
        <v>0</v>
      </c>
      <c r="E85" s="19"/>
      <c r="F85" s="29"/>
      <c r="G85" s="19" t="str">
        <f>C85 &amp; ".Delta|FX|" &amp; C70  &amp; "|"</f>
        <v>IRS686490893.Delta|FX|GBP/USD|</v>
      </c>
    </row>
    <row r="86" spans="3:7" hidden="1" outlineLevel="1" x14ac:dyDescent="0.25">
      <c r="C86" s="21" t="s">
        <v>19</v>
      </c>
      <c r="D86" s="29">
        <f>SUMIFS(Sensitivities!$E$8:$E$1023,Sensitivities!$D$8:$D$1023,Delta_GIRR!$D$24,Sensitivities!$C$8:$C$1023,G86)</f>
        <v>0</v>
      </c>
      <c r="E86" s="19"/>
      <c r="F86" s="29"/>
      <c r="G86" s="19" t="str">
        <f>C86 &amp; ".Delta|FX|" &amp; C70  &amp; "|"</f>
        <v>IRS682313805.Delta|FX|GBP/USD|</v>
      </c>
    </row>
    <row r="87" spans="3:7" hidden="1" outlineLevel="1" x14ac:dyDescent="0.25">
      <c r="C87" s="21" t="s">
        <v>20</v>
      </c>
      <c r="D87" s="29">
        <f>SUMIFS(Sensitivities!$E$8:$E$1023,Sensitivities!$D$8:$D$1023,Delta_GIRR!$D$24,Sensitivities!$C$8:$C$1023,G87)</f>
        <v>-398862.52933307597</v>
      </c>
      <c r="E87" s="19"/>
      <c r="F87" s="29"/>
      <c r="G87" s="19" t="str">
        <f>C87 &amp; ".Delta|FX|" &amp; C70  &amp; "|"</f>
        <v>IRS545554400.Delta|FX|GBP/USD|</v>
      </c>
    </row>
    <row r="88" spans="3:7" hidden="1" outlineLevel="1" x14ac:dyDescent="0.25">
      <c r="C88" s="21" t="s">
        <v>21</v>
      </c>
      <c r="D88" s="29">
        <f>SUMIFS(Sensitivities!$E$8:$E$1023,Sensitivities!$D$8:$D$1023,Delta_GIRR!$D$24,Sensitivities!$C$8:$C$1023,G88)</f>
        <v>0</v>
      </c>
      <c r="E88" s="19"/>
      <c r="F88" s="29"/>
      <c r="G88" s="19" t="str">
        <f>C88 &amp; ".Delta|FX|" &amp; C70  &amp; "|"</f>
        <v>CS821810096.Delta|FX|GBP/USD|</v>
      </c>
    </row>
    <row r="89" spans="3:7" hidden="1" outlineLevel="1" x14ac:dyDescent="0.25">
      <c r="C89" s="21" t="s">
        <v>22</v>
      </c>
      <c r="D89" s="29">
        <f>SUMIFS(Sensitivities!$E$8:$E$1023,Sensitivities!$D$8:$D$1023,Delta_GIRR!$D$24,Sensitivities!$C$8:$C$1023,G89)</f>
        <v>0</v>
      </c>
      <c r="E89" s="19"/>
      <c r="F89" s="29"/>
      <c r="G89" s="19" t="str">
        <f>C89 &amp; ".Delta|FX|" &amp; C70  &amp; "|"</f>
        <v>CF832287444.Delta|FX|GBP/USD|</v>
      </c>
    </row>
    <row r="90" spans="3:7" hidden="1" outlineLevel="1" x14ac:dyDescent="0.25">
      <c r="C90" s="21" t="s">
        <v>1141</v>
      </c>
      <c r="D90" s="29">
        <f>SUMIFS(Sensitivities!$E$8:$E$1023,Sensitivities!$D$8:$D$1023,Delta_GIRR!$D$24,Sensitivities!$C$8:$C$1023,G90)</f>
        <v>0</v>
      </c>
      <c r="E90" s="19"/>
      <c r="F90" s="29"/>
      <c r="G90" s="19" t="str">
        <f>C90 &amp; ".Delta|FX|" &amp; C70  &amp; "|"</f>
        <v>CF505971413.Delta|FX|GBP/USD|</v>
      </c>
    </row>
    <row r="91" spans="3:7" hidden="1" outlineLevel="1" x14ac:dyDescent="0.25">
      <c r="C91" s="21" t="s">
        <v>24</v>
      </c>
      <c r="D91" s="29">
        <f>SUMIFS(Sensitivities!$E$8:$E$1023,Sensitivities!$D$8:$D$1023,Delta_GIRR!$D$24,Sensitivities!$C$8:$C$1023,G91)</f>
        <v>0</v>
      </c>
      <c r="E91" s="19"/>
      <c r="F91" s="29"/>
      <c r="G91" s="19" t="str">
        <f>C91 &amp; ".Delta|FX|" &amp; C70  &amp; "|"</f>
        <v>CF670766805.Delta|FX|GBP/USD|</v>
      </c>
    </row>
    <row r="92" spans="3:7" hidden="1" outlineLevel="1" x14ac:dyDescent="0.25">
      <c r="C92" s="21" t="s">
        <v>25</v>
      </c>
      <c r="D92" s="29">
        <f>SUMIFS(Sensitivities!$E$8:$E$1023,Sensitivities!$D$8:$D$1023,Delta_GIRR!$D$24,Sensitivities!$C$8:$C$1023,G92)</f>
        <v>0</v>
      </c>
      <c r="E92" s="19"/>
      <c r="F92" s="29"/>
      <c r="G92" s="19" t="str">
        <f>C92 &amp; ".Delta|FX|" &amp; C70  &amp; "|"</f>
        <v>CF558972956.Delta|FX|GBP/USD|</v>
      </c>
    </row>
    <row r="93" spans="3:7" hidden="1" outlineLevel="1" x14ac:dyDescent="0.25">
      <c r="C93" s="21" t="s">
        <v>26</v>
      </c>
      <c r="D93" s="29">
        <f>SUMIFS(Sensitivities!$E$8:$E$1023,Sensitivities!$D$8:$D$1023,Delta_GIRR!$D$24,Sensitivities!$C$8:$C$1023,G93)</f>
        <v>0</v>
      </c>
      <c r="E93" s="19"/>
      <c r="F93" s="29"/>
      <c r="G93" s="19" t="str">
        <f>C93 &amp; ".Delta|FX|" &amp; C70  &amp; "|"</f>
        <v>CF994071627.Delta|FX|GBP/USD|</v>
      </c>
    </row>
    <row r="94" spans="3:7" hidden="1" outlineLevel="1" x14ac:dyDescent="0.25">
      <c r="C94" s="21" t="s">
        <v>27</v>
      </c>
      <c r="D94" s="29">
        <f>SUMIFS(Sensitivities!$E$8:$E$1023,Sensitivities!$D$8:$D$1023,Delta_GIRR!$D$24,Sensitivities!$C$8:$C$1023,G94)</f>
        <v>0</v>
      </c>
      <c r="E94" s="19"/>
      <c r="F94" s="29"/>
      <c r="G94" s="19" t="str">
        <f>C94 &amp; ".Delta|FX|" &amp; C70  &amp; "|"</f>
        <v>CF546911893.Delta|FX|GBP/USD|</v>
      </c>
    </row>
    <row r="95" spans="3:7" hidden="1" outlineLevel="1" x14ac:dyDescent="0.25">
      <c r="C95" s="21" t="s">
        <v>28</v>
      </c>
      <c r="D95" s="29">
        <f>SUMIFS(Sensitivities!$E$8:$E$1023,Sensitivities!$D$8:$D$1023,Delta_GIRR!$D$24,Sensitivities!$C$8:$C$1023,G95)</f>
        <v>0</v>
      </c>
      <c r="E95" s="19"/>
      <c r="F95" s="29"/>
      <c r="G95" s="19" t="str">
        <f>C95 &amp; ".Delta|FX|" &amp; C70  &amp; "|"</f>
        <v>CF798421943.Delta|FX|GBP/USD|</v>
      </c>
    </row>
    <row r="96" spans="3:7" hidden="1" outlineLevel="1" x14ac:dyDescent="0.25">
      <c r="C96" s="21" t="s">
        <v>29</v>
      </c>
      <c r="D96" s="29">
        <f>SUMIFS(Sensitivities!$E$8:$E$1023,Sensitivities!$D$8:$D$1023,Delta_GIRR!$D$24,Sensitivities!$C$8:$C$1023,G96)</f>
        <v>0</v>
      </c>
      <c r="E96" s="19"/>
      <c r="F96" s="29"/>
      <c r="G96" s="19" t="str">
        <f>C96 &amp; ".Delta|FX|" &amp; C70  &amp; "|"</f>
        <v>SWN651253389.Delta|FX|GBP/USD|</v>
      </c>
    </row>
    <row r="97" spans="3:7" hidden="1" outlineLevel="1" x14ac:dyDescent="0.25">
      <c r="C97" s="21" t="s">
        <v>31</v>
      </c>
      <c r="D97" s="29">
        <f>SUMIFS(Sensitivities!$E$8:$E$1023,Sensitivities!$D$8:$D$1023,Delta_GIRR!$D$24,Sensitivities!$C$8:$C$1023,G97)</f>
        <v>0</v>
      </c>
      <c r="E97" s="19"/>
      <c r="F97" s="29"/>
      <c r="G97" s="19" t="str">
        <f>C97 &amp; ".Delta|FX|" &amp; C70  &amp; "|"</f>
        <v>FXF690057364.Delta|FX|GBP/USD|</v>
      </c>
    </row>
    <row r="98" spans="3:7" hidden="1" outlineLevel="1" x14ac:dyDescent="0.25">
      <c r="C98" s="21" t="s">
        <v>1142</v>
      </c>
      <c r="D98" s="29">
        <f>SUMIFS(Sensitivities!$E$8:$E$1023,Sensitivities!$D$8:$D$1023,Delta_GIRR!$D$24,Sensitivities!$C$8:$C$1023,G98)</f>
        <v>0</v>
      </c>
      <c r="E98" s="19"/>
      <c r="F98" s="29"/>
      <c r="G98" s="19" t="str">
        <f>C98 &amp; ".Delta|FX|" &amp; C70  &amp; "|"</f>
        <v>FXF276314354.Delta|FX|GBP/USD|</v>
      </c>
    </row>
    <row r="99" spans="3:7" hidden="1" outlineLevel="1" x14ac:dyDescent="0.25">
      <c r="C99" s="21" t="s">
        <v>33</v>
      </c>
      <c r="D99" s="29">
        <f>SUMIFS(Sensitivities!$E$8:$E$1023,Sensitivities!$D$8:$D$1023,Delta_GIRR!$D$24,Sensitivities!$C$8:$C$1023,G99)</f>
        <v>0</v>
      </c>
      <c r="E99" s="19"/>
      <c r="F99" s="29"/>
      <c r="G99" s="19" t="str">
        <f>C99 &amp; ".Delta|FX|" &amp; C70  &amp; "|"</f>
        <v>FXF811380623.Delta|FX|GBP/USD|</v>
      </c>
    </row>
    <row r="100" spans="3:7" hidden="1" outlineLevel="1" x14ac:dyDescent="0.25">
      <c r="C100" s="21" t="s">
        <v>34</v>
      </c>
      <c r="D100" s="29">
        <f>SUMIFS(Sensitivities!$E$8:$E$1023,Sensitivities!$D$8:$D$1023,Delta_GIRR!$D$24,Sensitivities!$C$8:$C$1023,G100)</f>
        <v>0</v>
      </c>
      <c r="E100" s="19"/>
      <c r="F100" s="29"/>
      <c r="G100" s="19" t="str">
        <f>C100 &amp; ".Delta|FX|" &amp; C70  &amp; "|"</f>
        <v>FXF313102980.Delta|FX|GBP/USD|</v>
      </c>
    </row>
    <row r="101" spans="3:7" hidden="1" outlineLevel="1" x14ac:dyDescent="0.25">
      <c r="C101" s="21" t="s">
        <v>35</v>
      </c>
      <c r="D101" s="29">
        <f>SUMIFS(Sensitivities!$E$8:$E$1023,Sensitivities!$D$8:$D$1023,Delta_GIRR!$D$24,Sensitivities!$C$8:$C$1023,G101)</f>
        <v>0</v>
      </c>
      <c r="E101" s="19"/>
      <c r="F101" s="29"/>
      <c r="G101" s="19" t="str">
        <f>C101 &amp; ".Delta|FX|" &amp; C70  &amp; "|"</f>
        <v>FXF168255439.Delta|FX|GBP/USD|</v>
      </c>
    </row>
    <row r="102" spans="3:7" hidden="1" outlineLevel="1" x14ac:dyDescent="0.25">
      <c r="C102" s="21" t="s">
        <v>36</v>
      </c>
      <c r="D102" s="29">
        <f>SUMIFS(Sensitivities!$E$8:$E$1023,Sensitivities!$D$8:$D$1023,Delta_GIRR!$D$24,Sensitivities!$C$8:$C$1023,G102)</f>
        <v>0</v>
      </c>
      <c r="E102" s="19"/>
      <c r="F102" s="29"/>
      <c r="G102" s="19" t="str">
        <f>C102 &amp; ".Delta|FX|" &amp; C70  &amp; "|"</f>
        <v>FXF177155290.Delta|FX|GBP/USD|</v>
      </c>
    </row>
    <row r="103" spans="3:7" hidden="1" outlineLevel="1" x14ac:dyDescent="0.25">
      <c r="C103" s="21" t="s">
        <v>37</v>
      </c>
      <c r="D103" s="29">
        <f>SUMIFS(Sensitivities!$E$8:$E$1023,Sensitivities!$D$8:$D$1023,Delta_GIRR!$D$24,Sensitivities!$C$8:$C$1023,G103)</f>
        <v>0</v>
      </c>
      <c r="E103" s="19"/>
      <c r="F103" s="29"/>
      <c r="G103" s="19" t="str">
        <f>C103 &amp; ".Delta|FX|" &amp; C70  &amp; "|"</f>
        <v>FXF598460264.Delta|FX|GBP/USD|</v>
      </c>
    </row>
    <row r="104" spans="3:7" hidden="1" outlineLevel="1" x14ac:dyDescent="0.25">
      <c r="C104" s="21" t="s">
        <v>38</v>
      </c>
      <c r="D104" s="29">
        <f>SUMIFS(Sensitivities!$E$8:$E$1023,Sensitivities!$D$8:$D$1023,Delta_GIRR!$D$24,Sensitivities!$C$8:$C$1023,G104)</f>
        <v>0</v>
      </c>
      <c r="E104" s="19"/>
      <c r="F104" s="29"/>
      <c r="G104" s="19" t="str">
        <f>C104 &amp; ".Delta|FX|" &amp; C70  &amp; "|"</f>
        <v>FXO271821100.Delta|FX|GBP/USD|</v>
      </c>
    </row>
    <row r="105" spans="3:7" hidden="1" outlineLevel="1" x14ac:dyDescent="0.25">
      <c r="C105" s="21" t="s">
        <v>40</v>
      </c>
      <c r="D105" s="29">
        <f>SUMIFS(Sensitivities!$E$8:$E$1023,Sensitivities!$D$8:$D$1023,Delta_GIRR!$D$24,Sensitivities!$C$8:$C$1023,G105)</f>
        <v>0</v>
      </c>
      <c r="E105" s="19"/>
      <c r="F105" s="29"/>
      <c r="G105" s="19" t="str">
        <f>C105 &amp; ".Delta|FX|" &amp; C70  &amp; "|"</f>
        <v>FXO136170122.Delta|FX|GBP/USD|</v>
      </c>
    </row>
    <row r="106" spans="3:7" hidden="1" outlineLevel="1" x14ac:dyDescent="0.25">
      <c r="C106" s="21" t="s">
        <v>1139</v>
      </c>
      <c r="D106" s="29">
        <f>SUMIFS(Sensitivities!$E$8:$E$1023,Sensitivities!$D$8:$D$1023,Delta_GIRR!$D$24,Sensitivities!$C$8:$C$1023,G106)</f>
        <v>0</v>
      </c>
      <c r="E106" s="19"/>
      <c r="F106" s="29"/>
      <c r="G106" s="19" t="str">
        <f>C106 &amp; ".Delta|FX|" &amp; C70  &amp; "|"</f>
        <v>FXO623149061.Delta|FX|GBP/USD|</v>
      </c>
    </row>
    <row r="107" spans="3:7" hidden="1" outlineLevel="1" x14ac:dyDescent="0.25">
      <c r="C107" s="21" t="s">
        <v>41</v>
      </c>
      <c r="D107" s="29">
        <f>SUMIFS(Sensitivities!$E$8:$E$1023,Sensitivities!$D$8:$D$1023,Delta_GIRR!$D$24,Sensitivities!$C$8:$C$1023,G107)</f>
        <v>0</v>
      </c>
      <c r="E107" s="19"/>
      <c r="F107" s="29"/>
      <c r="G107" s="19" t="str">
        <f>C107 &amp; ".Delta|FX|" &amp; C70  &amp; "|"</f>
        <v>FXO676548755.Delta|FX|GBP/USD|</v>
      </c>
    </row>
    <row r="108" spans="3:7" hidden="1" outlineLevel="1" x14ac:dyDescent="0.25">
      <c r="C108" s="21" t="s">
        <v>42</v>
      </c>
      <c r="D108" s="29">
        <f>SUMIFS(Sensitivities!$E$8:$E$1023,Sensitivities!$D$8:$D$1023,Delta_GIRR!$D$24,Sensitivities!$C$8:$C$1023,G108)</f>
        <v>0</v>
      </c>
      <c r="E108" s="19"/>
      <c r="F108" s="29"/>
      <c r="G108" s="19" t="str">
        <f>C108 &amp; ".Delta|FX|" &amp; C70  &amp; "|"</f>
        <v>FXO403688438.Delta|FX|GBP/USD|</v>
      </c>
    </row>
    <row r="109" spans="3:7" hidden="1" outlineLevel="1" x14ac:dyDescent="0.25">
      <c r="C109" s="21" t="s">
        <v>43</v>
      </c>
      <c r="D109" s="29">
        <f>SUMIFS(Sensitivities!$E$8:$E$1023,Sensitivities!$D$8:$D$1023,Delta_GIRR!$D$24,Sensitivities!$C$8:$C$1023,G109)</f>
        <v>0</v>
      </c>
      <c r="E109" s="19"/>
      <c r="F109" s="29"/>
      <c r="G109" s="19" t="str">
        <f>C109 &amp; ".Delta|FX|" &amp; C70  &amp; "|"</f>
        <v>FXO302436425.Delta|FX|GBP/USD|</v>
      </c>
    </row>
    <row r="110" spans="3:7" hidden="1" outlineLevel="1" x14ac:dyDescent="0.25">
      <c r="C110" s="21" t="s">
        <v>44</v>
      </c>
      <c r="D110" s="29">
        <f>SUMIFS(Sensitivities!$E$8:$E$1023,Sensitivities!$D$8:$D$1023,Delta_GIRR!$D$24,Sensitivities!$C$8:$C$1023,G110)</f>
        <v>-571556.79735763196</v>
      </c>
      <c r="E110" s="19"/>
      <c r="F110" s="29"/>
      <c r="G110" s="19" t="str">
        <f>C110 &amp; ".Delta|FX|" &amp; C70  &amp; "|"</f>
        <v>FXO920656386.Delta|FX|GBP/USD|</v>
      </c>
    </row>
    <row r="111" spans="3:7" hidden="1" outlineLevel="1" x14ac:dyDescent="0.25">
      <c r="C111" s="21" t="s">
        <v>45</v>
      </c>
      <c r="D111" s="29">
        <f>SUMIFS(Sensitivities!$E$8:$E$1023,Sensitivities!$D$8:$D$1023,Delta_GIRR!$D$24,Sensitivities!$C$8:$C$1023,G111)</f>
        <v>0</v>
      </c>
      <c r="E111" s="19"/>
      <c r="F111" s="29"/>
      <c r="G111" s="19" t="str">
        <f>C111 &amp; ".Delta|FX|" &amp; C70  &amp; "|"</f>
        <v>FXO931276392.Delta|FX|GBP/USD|</v>
      </c>
    </row>
    <row r="112" spans="3:7" hidden="1" outlineLevel="1" x14ac:dyDescent="0.25">
      <c r="C112" s="21" t="s">
        <v>46</v>
      </c>
      <c r="D112" s="29">
        <f>SUMIFS(Sensitivities!$E$8:$E$1023,Sensitivities!$D$8:$D$1023,Delta_GIRR!$D$24,Sensitivities!$C$8:$C$1023,G112)</f>
        <v>0</v>
      </c>
      <c r="E112" s="19"/>
      <c r="F112" s="29"/>
      <c r="G112" s="19" t="str">
        <f>C112 &amp; ".Delta|FX|" &amp; C70  &amp; "|"</f>
        <v>PRDC295207601.Delta|FX|GBP/USD|</v>
      </c>
    </row>
    <row r="113" spans="3:7" hidden="1" outlineLevel="1" x14ac:dyDescent="0.25">
      <c r="C113" s="21" t="s">
        <v>48</v>
      </c>
      <c r="D113" s="29">
        <f>SUMIFS(Sensitivities!$E$8:$E$1023,Sensitivities!$D$8:$D$1023,Delta_GIRR!$D$24,Sensitivities!$C$8:$C$1023,G113)</f>
        <v>0</v>
      </c>
      <c r="E113" s="19"/>
      <c r="F113" s="29"/>
      <c r="G113" s="19" t="str">
        <f>C113 &amp; ".Delta|FX|" &amp; C70  &amp; "|"</f>
        <v>PRDC172891670.Delta|FX|GBP/USD|</v>
      </c>
    </row>
    <row r="114" spans="3:7" hidden="1" outlineLevel="1" x14ac:dyDescent="0.25">
      <c r="C114" s="21" t="s">
        <v>49</v>
      </c>
      <c r="D114" s="29">
        <f>SUMIFS(Sensitivities!$E$8:$E$1023,Sensitivities!$D$8:$D$1023,Delta_GIRR!$D$24,Sensitivities!$C$8:$C$1023,G114)</f>
        <v>0</v>
      </c>
      <c r="E114" s="19"/>
      <c r="F114" s="29"/>
      <c r="G114" s="19" t="str">
        <f>C114 &amp; ".Delta|FX|" &amp; C70  &amp; "|"</f>
        <v>PRDC666969162.Delta|FX|GBP/USD|</v>
      </c>
    </row>
    <row r="115" spans="3:7" hidden="1" outlineLevel="1" x14ac:dyDescent="0.25">
      <c r="C115" s="21" t="s">
        <v>50</v>
      </c>
      <c r="D115" s="29">
        <f>SUMIFS(Sensitivities!$E$8:$E$1023,Sensitivities!$D$8:$D$1023,Delta_GIRR!$D$24,Sensitivities!$C$8:$C$1023,G115)</f>
        <v>0</v>
      </c>
      <c r="E115" s="19"/>
      <c r="F115" s="29"/>
      <c r="G115" s="19" t="str">
        <f>C115 &amp; ".Delta|FX|" &amp; C70  &amp; "|"</f>
        <v>PRDC591610726.Delta|FX|GBP/USD|</v>
      </c>
    </row>
    <row r="116" spans="3:7" hidden="1" outlineLevel="1" x14ac:dyDescent="0.25">
      <c r="C116" s="21" t="s">
        <v>51</v>
      </c>
      <c r="D116" s="29">
        <f>SUMIFS(Sensitivities!$E$8:$E$1023,Sensitivities!$D$8:$D$1023,Delta_GIRR!$D$24,Sensitivities!$C$8:$C$1023,G116)</f>
        <v>0</v>
      </c>
      <c r="E116" s="19"/>
      <c r="F116" s="29"/>
      <c r="G116" s="19" t="str">
        <f>C116 &amp; ".Delta|FX|" &amp; C70  &amp; "|"</f>
        <v>PRDC213021841.Delta|FX|GBP/USD|</v>
      </c>
    </row>
    <row r="117" spans="3:7" hidden="1" outlineLevel="1" x14ac:dyDescent="0.25">
      <c r="C117" s="21" t="s">
        <v>52</v>
      </c>
      <c r="D117" s="29">
        <f>SUMIFS(Sensitivities!$E$8:$E$1023,Sensitivities!$D$8:$D$1023,Delta_GIRR!$D$24,Sensitivities!$C$8:$C$1023,G117)</f>
        <v>0</v>
      </c>
      <c r="E117" s="19"/>
      <c r="F117" s="29"/>
      <c r="G117" s="19" t="str">
        <f>C117 &amp; ".Delta|FX|" &amp; C70  &amp; "|"</f>
        <v>RA211261264.Delta|FX|GBP/USD|</v>
      </c>
    </row>
    <row r="118" spans="3:7" hidden="1" outlineLevel="1" x14ac:dyDescent="0.25">
      <c r="C118" s="21" t="s">
        <v>54</v>
      </c>
      <c r="D118" s="29">
        <f>SUMIFS(Sensitivities!$E$8:$E$1023,Sensitivities!$D$8:$D$1023,Delta_GIRR!$D$24,Sensitivities!$C$8:$C$1023,G118)</f>
        <v>0</v>
      </c>
      <c r="E118" s="19"/>
      <c r="F118" s="29"/>
      <c r="G118" s="19" t="str">
        <f>C118 &amp; ".Delta|FX|" &amp; C70  &amp; "|"</f>
        <v>RA511169792.Delta|FX|GBP/USD|</v>
      </c>
    </row>
    <row r="119" spans="3:7" hidden="1" outlineLevel="1" x14ac:dyDescent="0.25">
      <c r="C119" s="21" t="s">
        <v>1143</v>
      </c>
      <c r="D119" s="29">
        <f>SUMIFS(Sensitivities!$E$8:$E$1023,Sensitivities!$D$8:$D$1023,Delta_GIRR!$D$24,Sensitivities!$C$8:$C$1023,G119)</f>
        <v>0</v>
      </c>
      <c r="E119" s="19"/>
      <c r="F119" s="29"/>
      <c r="G119" s="19" t="str">
        <f>C119 &amp; ".Delta|FX|" &amp; C70  &amp; "|"</f>
        <v>RA844378540.Delta|FX|GBP/USD|</v>
      </c>
    </row>
    <row r="120" spans="3:7" hidden="1" outlineLevel="1" x14ac:dyDescent="0.25">
      <c r="C120" s="21" t="s">
        <v>55</v>
      </c>
      <c r="D120" s="29">
        <f>SUMIFS(Sensitivities!$E$8:$E$1023,Sensitivities!$D$8:$D$1023,Delta_GIRR!$D$24,Sensitivities!$C$8:$C$1023,G120)</f>
        <v>0</v>
      </c>
      <c r="E120" s="19"/>
      <c r="F120" s="29"/>
      <c r="G120" s="19" t="str">
        <f>C120 &amp; ".Delta|FX|" &amp; C70  &amp; "|"</f>
        <v>RA488554347.Delta|FX|GBP/USD|</v>
      </c>
    </row>
    <row r="121" spans="3:7" hidden="1" outlineLevel="1" x14ac:dyDescent="0.25">
      <c r="C121" s="21" t="s">
        <v>56</v>
      </c>
      <c r="D121" s="29">
        <f>SUMIFS(Sensitivities!$E$8:$E$1023,Sensitivities!$D$8:$D$1023,Delta_GIRR!$D$24,Sensitivities!$C$8:$C$1023,G121)</f>
        <v>0</v>
      </c>
      <c r="E121" s="19"/>
      <c r="F121" s="29"/>
      <c r="G121" s="19" t="str">
        <f>C121 &amp; ".Delta|FX|" &amp; C70  &amp; "|"</f>
        <v>RA899728209.Delta|FX|GBP/USD|</v>
      </c>
    </row>
    <row r="122" spans="3:7" hidden="1" outlineLevel="1" x14ac:dyDescent="0.25">
      <c r="D122" s="2"/>
      <c r="F122" s="2"/>
    </row>
    <row r="123" spans="3:7" collapsed="1" x14ac:dyDescent="0.25">
      <c r="C123" s="54" t="s">
        <v>90</v>
      </c>
      <c r="D123" s="90">
        <f>SUM(D125:D174)</f>
        <v>-5235633.4843482533</v>
      </c>
      <c r="E123" s="103">
        <f>$C$11</f>
        <v>0.10606601717798211</v>
      </c>
      <c r="F123" s="86">
        <f>E123*D123</f>
        <v>-555322.79108850018</v>
      </c>
    </row>
    <row r="124" spans="3:7" hidden="1" outlineLevel="1" x14ac:dyDescent="0.25">
      <c r="C124" s="101" t="s">
        <v>1138</v>
      </c>
      <c r="D124" s="109" t="s">
        <v>116</v>
      </c>
      <c r="E124" s="101" t="s">
        <v>66</v>
      </c>
      <c r="F124" s="109" t="s">
        <v>68</v>
      </c>
      <c r="G124" s="39" t="s">
        <v>57</v>
      </c>
    </row>
    <row r="125" spans="3:7" hidden="1" outlineLevel="1" x14ac:dyDescent="0.25">
      <c r="C125" s="42" t="s">
        <v>3</v>
      </c>
      <c r="D125" s="43">
        <f>SUMIFS(Sensitivities!$E$8:$E$1023,Sensitivities!$D$8:$D$1023,Delta_GIRR!$D$24,Sensitivities!$C$8:$C$1023,G125)</f>
        <v>0</v>
      </c>
      <c r="E125" s="38"/>
      <c r="F125" s="43"/>
      <c r="G125" s="38" t="str">
        <f>C125 &amp; ".Delta|FX|" &amp; C123  &amp; "|"</f>
        <v>FRA791220419.Delta|FX|JPY/USD|</v>
      </c>
    </row>
    <row r="126" spans="3:7" hidden="1" outlineLevel="1" x14ac:dyDescent="0.25">
      <c r="C126" s="21" t="s">
        <v>5</v>
      </c>
      <c r="D126" s="29">
        <f>SUMIFS(Sensitivities!$E$8:$E$1023,Sensitivities!$D$8:$D$1023,Delta_GIRR!$D$24,Sensitivities!$C$8:$C$1023,G126)</f>
        <v>0</v>
      </c>
      <c r="E126" s="19"/>
      <c r="F126" s="29"/>
      <c r="G126" s="19" t="str">
        <f>C126 &amp; ".Delta|FX|" &amp; C123  &amp; "|"</f>
        <v>FRA983936126.Delta|FX|JPY/USD|</v>
      </c>
    </row>
    <row r="127" spans="3:7" hidden="1" outlineLevel="1" x14ac:dyDescent="0.25">
      <c r="C127" s="21" t="s">
        <v>6</v>
      </c>
      <c r="D127" s="29">
        <f>SUMIFS(Sensitivities!$E$8:$E$1023,Sensitivities!$D$8:$D$1023,Delta_GIRR!$D$24,Sensitivities!$C$8:$C$1023,G127)</f>
        <v>0</v>
      </c>
      <c r="E127" s="19"/>
      <c r="F127" s="29"/>
      <c r="G127" s="19" t="str">
        <f>C127 &amp; ".Delta|FX|" &amp; C123  &amp; "|"</f>
        <v>FRA592133890.Delta|FX|JPY/USD|</v>
      </c>
    </row>
    <row r="128" spans="3:7" hidden="1" outlineLevel="1" x14ac:dyDescent="0.25">
      <c r="C128" s="21" t="s">
        <v>7</v>
      </c>
      <c r="D128" s="29">
        <f>SUMIFS(Sensitivities!$E$8:$E$1023,Sensitivities!$D$8:$D$1023,Delta_GIRR!$D$24,Sensitivities!$C$8:$C$1023,G128)</f>
        <v>0</v>
      </c>
      <c r="E128" s="19"/>
      <c r="F128" s="29"/>
      <c r="G128" s="19" t="str">
        <f>C128 &amp; ".Delta|FX|" &amp; C123  &amp; "|"</f>
        <v>FRA554616290.Delta|FX|JPY/USD|</v>
      </c>
    </row>
    <row r="129" spans="3:7" hidden="1" outlineLevel="1" x14ac:dyDescent="0.25">
      <c r="C129" s="21" t="s">
        <v>8</v>
      </c>
      <c r="D129" s="29">
        <f>SUMIFS(Sensitivities!$E$8:$E$1023,Sensitivities!$D$8:$D$1023,Delta_GIRR!$D$24,Sensitivities!$C$8:$C$1023,G129)</f>
        <v>0</v>
      </c>
      <c r="E129" s="19"/>
      <c r="F129" s="29"/>
      <c r="G129" s="19" t="str">
        <f>C129 &amp; ".Delta|FX|" &amp; C123  &amp; "|"</f>
        <v>FRA822851518.Delta|FX|JPY/USD|</v>
      </c>
    </row>
    <row r="130" spans="3:7" hidden="1" outlineLevel="1" x14ac:dyDescent="0.25">
      <c r="C130" s="21" t="s">
        <v>1140</v>
      </c>
      <c r="D130" s="29">
        <f>SUMIFS(Sensitivities!$E$8:$E$1023,Sensitivities!$D$8:$D$1023,Delta_GIRR!$D$24,Sensitivities!$C$8:$C$1023,G130)</f>
        <v>0</v>
      </c>
      <c r="E130" s="19"/>
      <c r="F130" s="29"/>
      <c r="G130" s="19" t="str">
        <f>C130 &amp; ".Delta|FX|" &amp; C123  &amp; "|"</f>
        <v>FRA101797833.Delta|FX|JPY/USD|</v>
      </c>
    </row>
    <row r="131" spans="3:7" hidden="1" outlineLevel="1" x14ac:dyDescent="0.25">
      <c r="C131" s="21" t="s">
        <v>9</v>
      </c>
      <c r="D131" s="29">
        <f>SUMIFS(Sensitivities!$E$8:$E$1023,Sensitivities!$D$8:$D$1023,Delta_GIRR!$D$24,Sensitivities!$C$8:$C$1023,G131)</f>
        <v>0</v>
      </c>
      <c r="E131" s="19"/>
      <c r="F131" s="29"/>
      <c r="G131" s="19" t="str">
        <f>C131 &amp; ".Delta|FX|" &amp; C123  &amp; "|"</f>
        <v>IRS190841856.Delta|FX|JPY/USD|</v>
      </c>
    </row>
    <row r="132" spans="3:7" hidden="1" outlineLevel="1" x14ac:dyDescent="0.25">
      <c r="C132" s="21" t="s">
        <v>11</v>
      </c>
      <c r="D132" s="29">
        <f>SUMIFS(Sensitivities!$E$8:$E$1023,Sensitivities!$D$8:$D$1023,Delta_GIRR!$D$24,Sensitivities!$C$8:$C$1023,G132)</f>
        <v>0</v>
      </c>
      <c r="E132" s="19"/>
      <c r="F132" s="29"/>
      <c r="G132" s="19" t="str">
        <f>C132 &amp; ".Delta|FX|" &amp; C123  &amp; "|"</f>
        <v>IRS399330126.Delta|FX|JPY/USD|</v>
      </c>
    </row>
    <row r="133" spans="3:7" hidden="1" outlineLevel="1" x14ac:dyDescent="0.25">
      <c r="C133" s="21" t="s">
        <v>12</v>
      </c>
      <c r="D133" s="29">
        <f>SUMIFS(Sensitivities!$E$8:$E$1023,Sensitivities!$D$8:$D$1023,Delta_GIRR!$D$24,Sensitivities!$C$8:$C$1023,G133)</f>
        <v>0</v>
      </c>
      <c r="E133" s="19"/>
      <c r="F133" s="29"/>
      <c r="G133" s="19" t="str">
        <f>C133 &amp; ".Delta|FX|" &amp; C123  &amp; "|"</f>
        <v>IRS233250637.Delta|FX|JPY/USD|</v>
      </c>
    </row>
    <row r="134" spans="3:7" hidden="1" outlineLevel="1" x14ac:dyDescent="0.25">
      <c r="C134" s="21" t="s">
        <v>13</v>
      </c>
      <c r="D134" s="29">
        <f>SUMIFS(Sensitivities!$E$8:$E$1023,Sensitivities!$D$8:$D$1023,Delta_GIRR!$D$24,Sensitivities!$C$8:$C$1023,G134)</f>
        <v>0</v>
      </c>
      <c r="E134" s="19"/>
      <c r="F134" s="29"/>
      <c r="G134" s="19" t="str">
        <f>C134 &amp; ".Delta|FX|" &amp; C123  &amp; "|"</f>
        <v>CS768096133.Delta|FX|JPY/USD|</v>
      </c>
    </row>
    <row r="135" spans="3:7" hidden="1" outlineLevel="1" x14ac:dyDescent="0.25">
      <c r="C135" s="21" t="s">
        <v>15</v>
      </c>
      <c r="D135" s="29">
        <f>SUMIFS(Sensitivities!$E$8:$E$1023,Sensitivities!$D$8:$D$1023,Delta_GIRR!$D$24,Sensitivities!$C$8:$C$1023,G135)</f>
        <v>0</v>
      </c>
      <c r="E135" s="19"/>
      <c r="F135" s="29"/>
      <c r="G135" s="19" t="str">
        <f>C135 &amp; ".Delta|FX|" &amp; C123  &amp; "|"</f>
        <v>CS561670611.Delta|FX|JPY/USD|</v>
      </c>
    </row>
    <row r="136" spans="3:7" hidden="1" outlineLevel="1" x14ac:dyDescent="0.25">
      <c r="C136" s="21" t="s">
        <v>16</v>
      </c>
      <c r="D136" s="29">
        <f>SUMIFS(Sensitivities!$E$8:$E$1023,Sensitivities!$D$8:$D$1023,Delta_GIRR!$D$24,Sensitivities!$C$8:$C$1023,G136)</f>
        <v>0</v>
      </c>
      <c r="E136" s="19"/>
      <c r="F136" s="29"/>
      <c r="G136" s="19" t="str">
        <f>C136 &amp; ".Delta|FX|" &amp; C123  &amp; "|"</f>
        <v>CS931854092.Delta|FX|JPY/USD|</v>
      </c>
    </row>
    <row r="137" spans="3:7" hidden="1" outlineLevel="1" x14ac:dyDescent="0.25">
      <c r="C137" s="21" t="s">
        <v>17</v>
      </c>
      <c r="D137" s="29">
        <f>SUMIFS(Sensitivities!$E$8:$E$1023,Sensitivities!$D$8:$D$1023,Delta_GIRR!$D$24,Sensitivities!$C$8:$C$1023,G137)</f>
        <v>0</v>
      </c>
      <c r="E137" s="19"/>
      <c r="F137" s="29"/>
      <c r="G137" s="19" t="str">
        <f>C137 &amp; ".Delta|FX|" &amp; C123  &amp; "|"</f>
        <v>IRS307262619.Delta|FX|JPY/USD|</v>
      </c>
    </row>
    <row r="138" spans="3:7" hidden="1" outlineLevel="1" x14ac:dyDescent="0.25">
      <c r="C138" s="21" t="s">
        <v>18</v>
      </c>
      <c r="D138" s="29">
        <f>SUMIFS(Sensitivities!$E$8:$E$1023,Sensitivities!$D$8:$D$1023,Delta_GIRR!$D$24,Sensitivities!$C$8:$C$1023,G138)</f>
        <v>0</v>
      </c>
      <c r="E138" s="19"/>
      <c r="F138" s="29"/>
      <c r="G138" s="19" t="str">
        <f>C138 &amp; ".Delta|FX|" &amp; C123  &amp; "|"</f>
        <v>IRS686490893.Delta|FX|JPY/USD|</v>
      </c>
    </row>
    <row r="139" spans="3:7" hidden="1" outlineLevel="1" x14ac:dyDescent="0.25">
      <c r="C139" s="21" t="s">
        <v>19</v>
      </c>
      <c r="D139" s="29">
        <f>SUMIFS(Sensitivities!$E$8:$E$1023,Sensitivities!$D$8:$D$1023,Delta_GIRR!$D$24,Sensitivities!$C$8:$C$1023,G139)</f>
        <v>0</v>
      </c>
      <c r="E139" s="19"/>
      <c r="F139" s="29"/>
      <c r="G139" s="19" t="str">
        <f>C139 &amp; ".Delta|FX|" &amp; C123  &amp; "|"</f>
        <v>IRS682313805.Delta|FX|JPY/USD|</v>
      </c>
    </row>
    <row r="140" spans="3:7" hidden="1" outlineLevel="1" x14ac:dyDescent="0.25">
      <c r="C140" s="21" t="s">
        <v>20</v>
      </c>
      <c r="D140" s="29">
        <f>SUMIFS(Sensitivities!$E$8:$E$1023,Sensitivities!$D$8:$D$1023,Delta_GIRR!$D$24,Sensitivities!$C$8:$C$1023,G140)</f>
        <v>0</v>
      </c>
      <c r="E140" s="19"/>
      <c r="F140" s="29"/>
      <c r="G140" s="19" t="str">
        <f>C140 &amp; ".Delta|FX|" &amp; C123  &amp; "|"</f>
        <v>IRS545554400.Delta|FX|JPY/USD|</v>
      </c>
    </row>
    <row r="141" spans="3:7" hidden="1" outlineLevel="1" x14ac:dyDescent="0.25">
      <c r="C141" s="21" t="s">
        <v>21</v>
      </c>
      <c r="D141" s="29">
        <f>SUMIFS(Sensitivities!$E$8:$E$1023,Sensitivities!$D$8:$D$1023,Delta_GIRR!$D$24,Sensitivities!$C$8:$C$1023,G141)</f>
        <v>0</v>
      </c>
      <c r="E141" s="19"/>
      <c r="F141" s="29"/>
      <c r="G141" s="19" t="str">
        <f>C141 &amp; ".Delta|FX|" &amp; C123  &amp; "|"</f>
        <v>CS821810096.Delta|FX|JPY/USD|</v>
      </c>
    </row>
    <row r="142" spans="3:7" hidden="1" outlineLevel="1" x14ac:dyDescent="0.25">
      <c r="C142" s="21" t="s">
        <v>22</v>
      </c>
      <c r="D142" s="29">
        <f>SUMIFS(Sensitivities!$E$8:$E$1023,Sensitivities!$D$8:$D$1023,Delta_GIRR!$D$24,Sensitivities!$C$8:$C$1023,G142)</f>
        <v>0</v>
      </c>
      <c r="E142" s="19"/>
      <c r="F142" s="29"/>
      <c r="G142" s="19" t="str">
        <f>C142 &amp; ".Delta|FX|" &amp; C123  &amp; "|"</f>
        <v>CF832287444.Delta|FX|JPY/USD|</v>
      </c>
    </row>
    <row r="143" spans="3:7" hidden="1" outlineLevel="1" x14ac:dyDescent="0.25">
      <c r="C143" s="21" t="s">
        <v>1141</v>
      </c>
      <c r="D143" s="29">
        <f>SUMIFS(Sensitivities!$E$8:$E$1023,Sensitivities!$D$8:$D$1023,Delta_GIRR!$D$24,Sensitivities!$C$8:$C$1023,G143)</f>
        <v>0</v>
      </c>
      <c r="E143" s="19"/>
      <c r="F143" s="29"/>
      <c r="G143" s="19" t="str">
        <f>C143 &amp; ".Delta|FX|" &amp; C123  &amp; "|"</f>
        <v>CF505971413.Delta|FX|JPY/USD|</v>
      </c>
    </row>
    <row r="144" spans="3:7" hidden="1" outlineLevel="1" x14ac:dyDescent="0.25">
      <c r="C144" s="21" t="s">
        <v>24</v>
      </c>
      <c r="D144" s="29">
        <f>SUMIFS(Sensitivities!$E$8:$E$1023,Sensitivities!$D$8:$D$1023,Delta_GIRR!$D$24,Sensitivities!$C$8:$C$1023,G144)</f>
        <v>0</v>
      </c>
      <c r="E144" s="19"/>
      <c r="F144" s="29"/>
      <c r="G144" s="19" t="str">
        <f>C144 &amp; ".Delta|FX|" &amp; C123  &amp; "|"</f>
        <v>CF670766805.Delta|FX|JPY/USD|</v>
      </c>
    </row>
    <row r="145" spans="3:7" hidden="1" outlineLevel="1" x14ac:dyDescent="0.25">
      <c r="C145" s="21" t="s">
        <v>25</v>
      </c>
      <c r="D145" s="29">
        <f>SUMIFS(Sensitivities!$E$8:$E$1023,Sensitivities!$D$8:$D$1023,Delta_GIRR!$D$24,Sensitivities!$C$8:$C$1023,G145)</f>
        <v>0</v>
      </c>
      <c r="E145" s="19"/>
      <c r="F145" s="29"/>
      <c r="G145" s="19" t="str">
        <f>C145 &amp; ".Delta|FX|" &amp; C123  &amp; "|"</f>
        <v>CF558972956.Delta|FX|JPY/USD|</v>
      </c>
    </row>
    <row r="146" spans="3:7" hidden="1" outlineLevel="1" x14ac:dyDescent="0.25">
      <c r="C146" s="21" t="s">
        <v>26</v>
      </c>
      <c r="D146" s="29">
        <f>SUMIFS(Sensitivities!$E$8:$E$1023,Sensitivities!$D$8:$D$1023,Delta_GIRR!$D$24,Sensitivities!$C$8:$C$1023,G146)</f>
        <v>0</v>
      </c>
      <c r="E146" s="19"/>
      <c r="F146" s="29"/>
      <c r="G146" s="19" t="str">
        <f>C146 &amp; ".Delta|FX|" &amp; C123  &amp; "|"</f>
        <v>CF994071627.Delta|FX|JPY/USD|</v>
      </c>
    </row>
    <row r="147" spans="3:7" hidden="1" outlineLevel="1" x14ac:dyDescent="0.25">
      <c r="C147" s="21" t="s">
        <v>27</v>
      </c>
      <c r="D147" s="29">
        <f>SUMIFS(Sensitivities!$E$8:$E$1023,Sensitivities!$D$8:$D$1023,Delta_GIRR!$D$24,Sensitivities!$C$8:$C$1023,G147)</f>
        <v>0</v>
      </c>
      <c r="E147" s="19"/>
      <c r="F147" s="29"/>
      <c r="G147" s="19" t="str">
        <f>C147 &amp; ".Delta|FX|" &amp; C123  &amp; "|"</f>
        <v>CF546911893.Delta|FX|JPY/USD|</v>
      </c>
    </row>
    <row r="148" spans="3:7" hidden="1" outlineLevel="1" x14ac:dyDescent="0.25">
      <c r="C148" s="21" t="s">
        <v>28</v>
      </c>
      <c r="D148" s="29">
        <f>SUMIFS(Sensitivities!$E$8:$E$1023,Sensitivities!$D$8:$D$1023,Delta_GIRR!$D$24,Sensitivities!$C$8:$C$1023,G148)</f>
        <v>0</v>
      </c>
      <c r="E148" s="19"/>
      <c r="F148" s="29"/>
      <c r="G148" s="19" t="str">
        <f>C148 &amp; ".Delta|FX|" &amp; C123  &amp; "|"</f>
        <v>CF798421943.Delta|FX|JPY/USD|</v>
      </c>
    </row>
    <row r="149" spans="3:7" hidden="1" outlineLevel="1" x14ac:dyDescent="0.25">
      <c r="C149" s="21" t="s">
        <v>29</v>
      </c>
      <c r="D149" s="29">
        <f>SUMIFS(Sensitivities!$E$8:$E$1023,Sensitivities!$D$8:$D$1023,Delta_GIRR!$D$24,Sensitivities!$C$8:$C$1023,G149)</f>
        <v>0</v>
      </c>
      <c r="E149" s="19"/>
      <c r="F149" s="29"/>
      <c r="G149" s="19" t="str">
        <f>C149 &amp; ".Delta|FX|" &amp; C123  &amp; "|"</f>
        <v>SWN651253389.Delta|FX|JPY/USD|</v>
      </c>
    </row>
    <row r="150" spans="3:7" hidden="1" outlineLevel="1" x14ac:dyDescent="0.25">
      <c r="C150" s="21" t="s">
        <v>31</v>
      </c>
      <c r="D150" s="29">
        <f>SUMIFS(Sensitivities!$E$8:$E$1023,Sensitivities!$D$8:$D$1023,Delta_GIRR!$D$24,Sensitivities!$C$8:$C$1023,G150)</f>
        <v>0</v>
      </c>
      <c r="E150" s="19"/>
      <c r="F150" s="29"/>
      <c r="G150" s="19" t="str">
        <f>C150 &amp; ".Delta|FX|" &amp; C123  &amp; "|"</f>
        <v>FXF690057364.Delta|FX|JPY/USD|</v>
      </c>
    </row>
    <row r="151" spans="3:7" hidden="1" outlineLevel="1" x14ac:dyDescent="0.25">
      <c r="C151" s="21" t="s">
        <v>1142</v>
      </c>
      <c r="D151" s="29">
        <f>SUMIFS(Sensitivities!$E$8:$E$1023,Sensitivities!$D$8:$D$1023,Delta_GIRR!$D$24,Sensitivities!$C$8:$C$1023,G151)</f>
        <v>0</v>
      </c>
      <c r="E151" s="19"/>
      <c r="F151" s="29"/>
      <c r="G151" s="19" t="str">
        <f>C151 &amp; ".Delta|FX|" &amp; C123  &amp; "|"</f>
        <v>FXF276314354.Delta|FX|JPY/USD|</v>
      </c>
    </row>
    <row r="152" spans="3:7" hidden="1" outlineLevel="1" x14ac:dyDescent="0.25">
      <c r="C152" s="21" t="s">
        <v>33</v>
      </c>
      <c r="D152" s="29">
        <f>SUMIFS(Sensitivities!$E$8:$E$1023,Sensitivities!$D$8:$D$1023,Delta_GIRR!$D$24,Sensitivities!$C$8:$C$1023,G152)</f>
        <v>0</v>
      </c>
      <c r="E152" s="19"/>
      <c r="F152" s="29"/>
      <c r="G152" s="19" t="str">
        <f>C152 &amp; ".Delta|FX|" &amp; C123  &amp; "|"</f>
        <v>FXF811380623.Delta|FX|JPY/USD|</v>
      </c>
    </row>
    <row r="153" spans="3:7" hidden="1" outlineLevel="1" x14ac:dyDescent="0.25">
      <c r="C153" s="21" t="s">
        <v>34</v>
      </c>
      <c r="D153" s="29">
        <f>SUMIFS(Sensitivities!$E$8:$E$1023,Sensitivities!$D$8:$D$1023,Delta_GIRR!$D$24,Sensitivities!$C$8:$C$1023,G153)</f>
        <v>0</v>
      </c>
      <c r="E153" s="19"/>
      <c r="F153" s="29"/>
      <c r="G153" s="19" t="str">
        <f>C153 &amp; ".Delta|FX|" &amp; C123  &amp; "|"</f>
        <v>FXF313102980.Delta|FX|JPY/USD|</v>
      </c>
    </row>
    <row r="154" spans="3:7" hidden="1" outlineLevel="1" x14ac:dyDescent="0.25">
      <c r="C154" s="21" t="s">
        <v>35</v>
      </c>
      <c r="D154" s="29">
        <f>SUMIFS(Sensitivities!$E$8:$E$1023,Sensitivities!$D$8:$D$1023,Delta_GIRR!$D$24,Sensitivities!$C$8:$C$1023,G154)</f>
        <v>-6497289.8954959298</v>
      </c>
      <c r="E154" s="19"/>
      <c r="F154" s="29"/>
      <c r="G154" s="19" t="str">
        <f>C154 &amp; ".Delta|FX|" &amp; C123  &amp; "|"</f>
        <v>FXF168255439.Delta|FX|JPY/USD|</v>
      </c>
    </row>
    <row r="155" spans="3:7" hidden="1" outlineLevel="1" x14ac:dyDescent="0.25">
      <c r="C155" s="21" t="s">
        <v>36</v>
      </c>
      <c r="D155" s="29">
        <f>SUMIFS(Sensitivities!$E$8:$E$1023,Sensitivities!$D$8:$D$1023,Delta_GIRR!$D$24,Sensitivities!$C$8:$C$1023,G155)</f>
        <v>0</v>
      </c>
      <c r="E155" s="19"/>
      <c r="F155" s="29"/>
      <c r="G155" s="19" t="str">
        <f>C155 &amp; ".Delta|FX|" &amp; C123  &amp; "|"</f>
        <v>FXF177155290.Delta|FX|JPY/USD|</v>
      </c>
    </row>
    <row r="156" spans="3:7" hidden="1" outlineLevel="1" x14ac:dyDescent="0.25">
      <c r="C156" s="21" t="s">
        <v>37</v>
      </c>
      <c r="D156" s="29">
        <f>SUMIFS(Sensitivities!$E$8:$E$1023,Sensitivities!$D$8:$D$1023,Delta_GIRR!$D$24,Sensitivities!$C$8:$C$1023,G156)</f>
        <v>0</v>
      </c>
      <c r="E156" s="19"/>
      <c r="F156" s="29"/>
      <c r="G156" s="19" t="str">
        <f>C156 &amp; ".Delta|FX|" &amp; C123  &amp; "|"</f>
        <v>FXF598460264.Delta|FX|JPY/USD|</v>
      </c>
    </row>
    <row r="157" spans="3:7" hidden="1" outlineLevel="1" x14ac:dyDescent="0.25">
      <c r="C157" s="21" t="s">
        <v>38</v>
      </c>
      <c r="D157" s="29">
        <f>SUMIFS(Sensitivities!$E$8:$E$1023,Sensitivities!$D$8:$D$1023,Delta_GIRR!$D$24,Sensitivities!$C$8:$C$1023,G157)</f>
        <v>0</v>
      </c>
      <c r="E157" s="19"/>
      <c r="F157" s="29"/>
      <c r="G157" s="19" t="str">
        <f>C157 &amp; ".Delta|FX|" &amp; C123  &amp; "|"</f>
        <v>FXO271821100.Delta|FX|JPY/USD|</v>
      </c>
    </row>
    <row r="158" spans="3:7" hidden="1" outlineLevel="1" x14ac:dyDescent="0.25">
      <c r="C158" s="21" t="s">
        <v>40</v>
      </c>
      <c r="D158" s="29">
        <f>SUMIFS(Sensitivities!$E$8:$E$1023,Sensitivities!$D$8:$D$1023,Delta_GIRR!$D$24,Sensitivities!$C$8:$C$1023,G158)</f>
        <v>-420665.94373666699</v>
      </c>
      <c r="E158" s="19"/>
      <c r="F158" s="29"/>
      <c r="G158" s="19" t="str">
        <f>C158 &amp; ".Delta|FX|" &amp; C123  &amp; "|"</f>
        <v>FXO136170122.Delta|FX|JPY/USD|</v>
      </c>
    </row>
    <row r="159" spans="3:7" hidden="1" outlineLevel="1" x14ac:dyDescent="0.25">
      <c r="C159" s="21" t="s">
        <v>1139</v>
      </c>
      <c r="D159" s="29">
        <f>SUMIFS(Sensitivities!$E$8:$E$1023,Sensitivities!$D$8:$D$1023,Delta_GIRR!$D$24,Sensitivities!$C$8:$C$1023,G159)</f>
        <v>0</v>
      </c>
      <c r="E159" s="19"/>
      <c r="F159" s="29"/>
      <c r="G159" s="19" t="str">
        <f>C159 &amp; ".Delta|FX|" &amp; C123  &amp; "|"</f>
        <v>FXO623149061.Delta|FX|JPY/USD|</v>
      </c>
    </row>
    <row r="160" spans="3:7" hidden="1" outlineLevel="1" x14ac:dyDescent="0.25">
      <c r="C160" s="21" t="s">
        <v>41</v>
      </c>
      <c r="D160" s="29">
        <f>SUMIFS(Sensitivities!$E$8:$E$1023,Sensitivities!$D$8:$D$1023,Delta_GIRR!$D$24,Sensitivities!$C$8:$C$1023,G160)</f>
        <v>0</v>
      </c>
      <c r="E160" s="19"/>
      <c r="F160" s="29"/>
      <c r="G160" s="19" t="str">
        <f>C160 &amp; ".Delta|FX|" &amp; C123  &amp; "|"</f>
        <v>FXO676548755.Delta|FX|JPY/USD|</v>
      </c>
    </row>
    <row r="161" spans="3:7" hidden="1" outlineLevel="1" x14ac:dyDescent="0.25">
      <c r="C161" s="21" t="s">
        <v>42</v>
      </c>
      <c r="D161" s="29">
        <f>SUMIFS(Sensitivities!$E$8:$E$1023,Sensitivities!$D$8:$D$1023,Delta_GIRR!$D$24,Sensitivities!$C$8:$C$1023,G161)</f>
        <v>0</v>
      </c>
      <c r="E161" s="19"/>
      <c r="F161" s="29"/>
      <c r="G161" s="19" t="str">
        <f>C161 &amp; ".Delta|FX|" &amp; C123  &amp; "|"</f>
        <v>FXO403688438.Delta|FX|JPY/USD|</v>
      </c>
    </row>
    <row r="162" spans="3:7" hidden="1" outlineLevel="1" x14ac:dyDescent="0.25">
      <c r="C162" s="21" t="s">
        <v>43</v>
      </c>
      <c r="D162" s="29">
        <f>SUMIFS(Sensitivities!$E$8:$E$1023,Sensitivities!$D$8:$D$1023,Delta_GIRR!$D$24,Sensitivities!$C$8:$C$1023,G162)</f>
        <v>0</v>
      </c>
      <c r="E162" s="19"/>
      <c r="F162" s="29"/>
      <c r="G162" s="19" t="str">
        <f>C162 &amp; ".Delta|FX|" &amp; C123  &amp; "|"</f>
        <v>FXO302436425.Delta|FX|JPY/USD|</v>
      </c>
    </row>
    <row r="163" spans="3:7" hidden="1" outlineLevel="1" x14ac:dyDescent="0.25">
      <c r="C163" s="21" t="s">
        <v>44</v>
      </c>
      <c r="D163" s="29">
        <f>SUMIFS(Sensitivities!$E$8:$E$1023,Sensitivities!$D$8:$D$1023,Delta_GIRR!$D$24,Sensitivities!$C$8:$C$1023,G163)</f>
        <v>0</v>
      </c>
      <c r="E163" s="19"/>
      <c r="F163" s="29"/>
      <c r="G163" s="19" t="str">
        <f>C163 &amp; ".Delta|FX|" &amp; C123  &amp; "|"</f>
        <v>FXO920656386.Delta|FX|JPY/USD|</v>
      </c>
    </row>
    <row r="164" spans="3:7" hidden="1" outlineLevel="1" x14ac:dyDescent="0.25">
      <c r="C164" s="21" t="s">
        <v>45</v>
      </c>
      <c r="D164" s="29">
        <f>SUMIFS(Sensitivities!$E$8:$E$1023,Sensitivities!$D$8:$D$1023,Delta_GIRR!$D$24,Sensitivities!$C$8:$C$1023,G164)</f>
        <v>0</v>
      </c>
      <c r="E164" s="19"/>
      <c r="F164" s="29"/>
      <c r="G164" s="19" t="str">
        <f>C164 &amp; ".Delta|FX|" &amp; C123  &amp; "|"</f>
        <v>FXO931276392.Delta|FX|JPY/USD|</v>
      </c>
    </row>
    <row r="165" spans="3:7" hidden="1" outlineLevel="1" x14ac:dyDescent="0.25">
      <c r="C165" s="21" t="s">
        <v>46</v>
      </c>
      <c r="D165" s="29">
        <f>SUMIFS(Sensitivities!$E$8:$E$1023,Sensitivities!$D$8:$D$1023,Delta_GIRR!$D$24,Sensitivities!$C$8:$C$1023,G165)</f>
        <v>-19773.659648839399</v>
      </c>
      <c r="E165" s="19"/>
      <c r="F165" s="29"/>
      <c r="G165" s="19" t="str">
        <f>C165 &amp; ".Delta|FX|" &amp; C123  &amp; "|"</f>
        <v>PRDC295207601.Delta|FX|JPY/USD|</v>
      </c>
    </row>
    <row r="166" spans="3:7" hidden="1" outlineLevel="1" x14ac:dyDescent="0.25">
      <c r="C166" s="21" t="s">
        <v>48</v>
      </c>
      <c r="D166" s="29">
        <f>SUMIFS(Sensitivities!$E$8:$E$1023,Sensitivities!$D$8:$D$1023,Delta_GIRR!$D$24,Sensitivities!$C$8:$C$1023,G166)</f>
        <v>993363.44537192502</v>
      </c>
      <c r="E166" s="19"/>
      <c r="F166" s="29"/>
      <c r="G166" s="19" t="str">
        <f>C166 &amp; ".Delta|FX|" &amp; C123  &amp; "|"</f>
        <v>PRDC172891670.Delta|FX|JPY/USD|</v>
      </c>
    </row>
    <row r="167" spans="3:7" hidden="1" outlineLevel="1" x14ac:dyDescent="0.25">
      <c r="C167" s="21" t="s">
        <v>49</v>
      </c>
      <c r="D167" s="29">
        <f>SUMIFS(Sensitivities!$E$8:$E$1023,Sensitivities!$D$8:$D$1023,Delta_GIRR!$D$24,Sensitivities!$C$8:$C$1023,G167)</f>
        <v>0</v>
      </c>
      <c r="E167" s="19"/>
      <c r="F167" s="29"/>
      <c r="G167" s="19" t="str">
        <f>C167 &amp; ".Delta|FX|" &amp; C123  &amp; "|"</f>
        <v>PRDC666969162.Delta|FX|JPY/USD|</v>
      </c>
    </row>
    <row r="168" spans="3:7" hidden="1" outlineLevel="1" x14ac:dyDescent="0.25">
      <c r="C168" s="21" t="s">
        <v>50</v>
      </c>
      <c r="D168" s="29">
        <f>SUMIFS(Sensitivities!$E$8:$E$1023,Sensitivities!$D$8:$D$1023,Delta_GIRR!$D$24,Sensitivities!$C$8:$C$1023,G168)</f>
        <v>612310.69245755801</v>
      </c>
      <c r="E168" s="19"/>
      <c r="F168" s="29"/>
      <c r="G168" s="19" t="str">
        <f>C168 &amp; ".Delta|FX|" &amp; C123  &amp; "|"</f>
        <v>PRDC591610726.Delta|FX|JPY/USD|</v>
      </c>
    </row>
    <row r="169" spans="3:7" hidden="1" outlineLevel="1" x14ac:dyDescent="0.25">
      <c r="C169" s="21" t="s">
        <v>51</v>
      </c>
      <c r="D169" s="29">
        <f>SUMIFS(Sensitivities!$E$8:$E$1023,Sensitivities!$D$8:$D$1023,Delta_GIRR!$D$24,Sensitivities!$C$8:$C$1023,G169)</f>
        <v>98922.328984762295</v>
      </c>
      <c r="E169" s="19"/>
      <c r="F169" s="29"/>
      <c r="G169" s="19" t="str">
        <f>C169 &amp; ".Delta|FX|" &amp; C123  &amp; "|"</f>
        <v>PRDC213021841.Delta|FX|JPY/USD|</v>
      </c>
    </row>
    <row r="170" spans="3:7" hidden="1" outlineLevel="1" x14ac:dyDescent="0.25">
      <c r="C170" s="21" t="s">
        <v>52</v>
      </c>
      <c r="D170" s="29">
        <f>SUMIFS(Sensitivities!$E$8:$E$1023,Sensitivities!$D$8:$D$1023,Delta_GIRR!$D$24,Sensitivities!$C$8:$C$1023,G170)</f>
        <v>0</v>
      </c>
      <c r="E170" s="19"/>
      <c r="F170" s="29"/>
      <c r="G170" s="19" t="str">
        <f>C170 &amp; ".Delta|FX|" &amp; C123  &amp; "|"</f>
        <v>RA211261264.Delta|FX|JPY/USD|</v>
      </c>
    </row>
    <row r="171" spans="3:7" hidden="1" outlineLevel="1" x14ac:dyDescent="0.25">
      <c r="C171" s="21" t="s">
        <v>54</v>
      </c>
      <c r="D171" s="29">
        <f>SUMIFS(Sensitivities!$E$8:$E$1023,Sensitivities!$D$8:$D$1023,Delta_GIRR!$D$24,Sensitivities!$C$8:$C$1023,G171)</f>
        <v>1804.7207907475499</v>
      </c>
      <c r="E171" s="19"/>
      <c r="F171" s="29"/>
      <c r="G171" s="19" t="str">
        <f>C171 &amp; ".Delta|FX|" &amp; C123  &amp; "|"</f>
        <v>RA511169792.Delta|FX|JPY/USD|</v>
      </c>
    </row>
    <row r="172" spans="3:7" hidden="1" outlineLevel="1" x14ac:dyDescent="0.25">
      <c r="C172" s="21" t="s">
        <v>1143</v>
      </c>
      <c r="D172" s="29">
        <f>SUMIFS(Sensitivities!$E$8:$E$1023,Sensitivities!$D$8:$D$1023,Delta_GIRR!$D$24,Sensitivities!$C$8:$C$1023,G172)</f>
        <v>0</v>
      </c>
      <c r="E172" s="19"/>
      <c r="F172" s="29"/>
      <c r="G172" s="19" t="str">
        <f>C172 &amp; ".Delta|FX|" &amp; C123  &amp; "|"</f>
        <v>RA844378540.Delta|FX|JPY/USD|</v>
      </c>
    </row>
    <row r="173" spans="3:7" hidden="1" outlineLevel="1" x14ac:dyDescent="0.25">
      <c r="C173" s="21" t="s">
        <v>55</v>
      </c>
      <c r="D173" s="29">
        <f>SUMIFS(Sensitivities!$E$8:$E$1023,Sensitivities!$D$8:$D$1023,Delta_GIRR!$D$24,Sensitivities!$C$8:$C$1023,G173)</f>
        <v>-4305.1730718100798</v>
      </c>
      <c r="E173" s="19"/>
      <c r="F173" s="29"/>
      <c r="G173" s="19" t="str">
        <f>C173 &amp; ".Delta|FX|" &amp; C123  &amp; "|"</f>
        <v>RA488554347.Delta|FX|JPY/USD|</v>
      </c>
    </row>
    <row r="174" spans="3:7" hidden="1" outlineLevel="1" x14ac:dyDescent="0.25">
      <c r="C174" s="21" t="s">
        <v>56</v>
      </c>
      <c r="D174" s="29">
        <f>SUMIFS(Sensitivities!$E$8:$E$1023,Sensitivities!$D$8:$D$1023,Delta_GIRR!$D$24,Sensitivities!$C$8:$C$1023,G174)</f>
        <v>0</v>
      </c>
      <c r="E174" s="19"/>
      <c r="F174" s="29"/>
      <c r="G174" s="19" t="str">
        <f>C174 &amp; ".Delta|FX|" &amp; C123  &amp; "|"</f>
        <v>RA899728209.Delta|FX|JPY/USD|</v>
      </c>
    </row>
    <row r="175" spans="3:7" hidden="1" outlineLevel="1" x14ac:dyDescent="0.25">
      <c r="D175" s="2"/>
      <c r="F175" s="2"/>
    </row>
    <row r="176" spans="3:7" collapsed="1" x14ac:dyDescent="0.25">
      <c r="C176" s="54" t="s">
        <v>91</v>
      </c>
      <c r="D176" s="90">
        <f>SUM(D178:D227)</f>
        <v>48542344.425190471</v>
      </c>
      <c r="E176" s="103">
        <f>$C$11</f>
        <v>0.10606601717798211</v>
      </c>
      <c r="F176" s="86">
        <f>E176*D176</f>
        <v>5148693.1376617765</v>
      </c>
    </row>
    <row r="177" spans="3:7" hidden="1" outlineLevel="1" x14ac:dyDescent="0.25">
      <c r="C177" s="101" t="s">
        <v>1138</v>
      </c>
      <c r="D177" s="101" t="s">
        <v>116</v>
      </c>
      <c r="E177" s="101" t="s">
        <v>66</v>
      </c>
      <c r="F177" s="101" t="s">
        <v>68</v>
      </c>
      <c r="G177" s="39" t="s">
        <v>57</v>
      </c>
    </row>
    <row r="178" spans="3:7" hidden="1" outlineLevel="1" x14ac:dyDescent="0.25">
      <c r="C178" s="42" t="s">
        <v>3</v>
      </c>
      <c r="D178" s="38">
        <f>SUMIFS(Sensitivities!$E$8:$E$1023,Sensitivities!$D$8:$D$1023,Delta_GIRR!$D$24,Sensitivities!$C$8:$C$1023,G178)</f>
        <v>0</v>
      </c>
      <c r="E178" s="38"/>
      <c r="F178" s="38"/>
      <c r="G178" s="38" t="str">
        <f>C178 &amp; ".Delta|FX|" &amp; C176  &amp; "|"</f>
        <v>FRA791220419.Delta|FX|AUD/USD|</v>
      </c>
    </row>
    <row r="179" spans="3:7" hidden="1" outlineLevel="1" x14ac:dyDescent="0.25">
      <c r="C179" s="21" t="s">
        <v>5</v>
      </c>
      <c r="D179" s="19">
        <f>SUMIFS(Sensitivities!$E$8:$E$1023,Sensitivities!$D$8:$D$1023,Delta_GIRR!$D$24,Sensitivities!$C$8:$C$1023,G179)</f>
        <v>0</v>
      </c>
      <c r="E179" s="19"/>
      <c r="F179" s="19"/>
      <c r="G179" s="19" t="str">
        <f>C179 &amp; ".Delta|FX|" &amp; C176  &amp; "|"</f>
        <v>FRA983936126.Delta|FX|AUD/USD|</v>
      </c>
    </row>
    <row r="180" spans="3:7" hidden="1" outlineLevel="1" x14ac:dyDescent="0.25">
      <c r="C180" s="21" t="s">
        <v>6</v>
      </c>
      <c r="D180" s="19">
        <f>SUMIFS(Sensitivities!$E$8:$E$1023,Sensitivities!$D$8:$D$1023,Delta_GIRR!$D$24,Sensitivities!$C$8:$C$1023,G180)</f>
        <v>0</v>
      </c>
      <c r="E180" s="19"/>
      <c r="F180" s="19"/>
      <c r="G180" s="19" t="str">
        <f>C180 &amp; ".Delta|FX|" &amp; C176  &amp; "|"</f>
        <v>FRA592133890.Delta|FX|AUD/USD|</v>
      </c>
    </row>
    <row r="181" spans="3:7" hidden="1" outlineLevel="1" x14ac:dyDescent="0.25">
      <c r="C181" s="21" t="s">
        <v>7</v>
      </c>
      <c r="D181" s="19">
        <f>SUMIFS(Sensitivities!$E$8:$E$1023,Sensitivities!$D$8:$D$1023,Delta_GIRR!$D$24,Sensitivities!$C$8:$C$1023,G181)</f>
        <v>0</v>
      </c>
      <c r="E181" s="19"/>
      <c r="F181" s="19"/>
      <c r="G181" s="19" t="str">
        <f>C181 &amp; ".Delta|FX|" &amp; C176  &amp; "|"</f>
        <v>FRA554616290.Delta|FX|AUD/USD|</v>
      </c>
    </row>
    <row r="182" spans="3:7" hidden="1" outlineLevel="1" x14ac:dyDescent="0.25">
      <c r="C182" s="21" t="s">
        <v>8</v>
      </c>
      <c r="D182" s="19">
        <f>SUMIFS(Sensitivities!$E$8:$E$1023,Sensitivities!$D$8:$D$1023,Delta_GIRR!$D$24,Sensitivities!$C$8:$C$1023,G182)</f>
        <v>0</v>
      </c>
      <c r="E182" s="19"/>
      <c r="F182" s="19"/>
      <c r="G182" s="19" t="str">
        <f>C182 &amp; ".Delta|FX|" &amp; C176  &amp; "|"</f>
        <v>FRA822851518.Delta|FX|AUD/USD|</v>
      </c>
    </row>
    <row r="183" spans="3:7" hidden="1" outlineLevel="1" x14ac:dyDescent="0.25">
      <c r="C183" s="21" t="s">
        <v>1140</v>
      </c>
      <c r="D183" s="19">
        <f>SUMIFS(Sensitivities!$E$8:$E$1023,Sensitivities!$D$8:$D$1023,Delta_GIRR!$D$24,Sensitivities!$C$8:$C$1023,G183)</f>
        <v>0</v>
      </c>
      <c r="E183" s="19"/>
      <c r="F183" s="19"/>
      <c r="G183" s="19" t="str">
        <f>C183 &amp; ".Delta|FX|" &amp; C176  &amp; "|"</f>
        <v>FRA101797833.Delta|FX|AUD/USD|</v>
      </c>
    </row>
    <row r="184" spans="3:7" hidden="1" outlineLevel="1" x14ac:dyDescent="0.25">
      <c r="C184" s="21" t="s">
        <v>9</v>
      </c>
      <c r="D184" s="19">
        <f>SUMIFS(Sensitivities!$E$8:$E$1023,Sensitivities!$D$8:$D$1023,Delta_GIRR!$D$24,Sensitivities!$C$8:$C$1023,G184)</f>
        <v>0</v>
      </c>
      <c r="E184" s="19"/>
      <c r="F184" s="19"/>
      <c r="G184" s="19" t="str">
        <f>C184 &amp; ".Delta|FX|" &amp; C176  &amp; "|"</f>
        <v>IRS190841856.Delta|FX|AUD/USD|</v>
      </c>
    </row>
    <row r="185" spans="3:7" hidden="1" outlineLevel="1" x14ac:dyDescent="0.25">
      <c r="C185" s="21" t="s">
        <v>11</v>
      </c>
      <c r="D185" s="19">
        <f>SUMIFS(Sensitivities!$E$8:$E$1023,Sensitivities!$D$8:$D$1023,Delta_GIRR!$D$24,Sensitivities!$C$8:$C$1023,G185)</f>
        <v>0</v>
      </c>
      <c r="E185" s="19"/>
      <c r="F185" s="19"/>
      <c r="G185" s="19" t="str">
        <f>C185 &amp; ".Delta|FX|" &amp; C176  &amp; "|"</f>
        <v>IRS399330126.Delta|FX|AUD/USD|</v>
      </c>
    </row>
    <row r="186" spans="3:7" hidden="1" outlineLevel="1" x14ac:dyDescent="0.25">
      <c r="C186" s="21" t="s">
        <v>12</v>
      </c>
      <c r="D186" s="19">
        <f>SUMIFS(Sensitivities!$E$8:$E$1023,Sensitivities!$D$8:$D$1023,Delta_GIRR!$D$24,Sensitivities!$C$8:$C$1023,G186)</f>
        <v>0</v>
      </c>
      <c r="E186" s="19"/>
      <c r="F186" s="19"/>
      <c r="G186" s="19" t="str">
        <f>C186 &amp; ".Delta|FX|" &amp; C176  &amp; "|"</f>
        <v>IRS233250637.Delta|FX|AUD/USD|</v>
      </c>
    </row>
    <row r="187" spans="3:7" hidden="1" outlineLevel="1" x14ac:dyDescent="0.25">
      <c r="C187" s="21" t="s">
        <v>13</v>
      </c>
      <c r="D187" s="19">
        <f>SUMIFS(Sensitivities!$E$8:$E$1023,Sensitivities!$D$8:$D$1023,Delta_GIRR!$D$24,Sensitivities!$C$8:$C$1023,G187)</f>
        <v>0</v>
      </c>
      <c r="E187" s="19"/>
      <c r="F187" s="19"/>
      <c r="G187" s="19" t="str">
        <f>C187 &amp; ".Delta|FX|" &amp; C176  &amp; "|"</f>
        <v>CS768096133.Delta|FX|AUD/USD|</v>
      </c>
    </row>
    <row r="188" spans="3:7" hidden="1" outlineLevel="1" x14ac:dyDescent="0.25">
      <c r="C188" s="21" t="s">
        <v>15</v>
      </c>
      <c r="D188" s="19">
        <f>SUMIFS(Sensitivities!$E$8:$E$1023,Sensitivities!$D$8:$D$1023,Delta_GIRR!$D$24,Sensitivities!$C$8:$C$1023,G188)</f>
        <v>0</v>
      </c>
      <c r="E188" s="19"/>
      <c r="F188" s="19"/>
      <c r="G188" s="19" t="str">
        <f>C188 &amp; ".Delta|FX|" &amp; C176  &amp; "|"</f>
        <v>CS561670611.Delta|FX|AUD/USD|</v>
      </c>
    </row>
    <row r="189" spans="3:7" hidden="1" outlineLevel="1" x14ac:dyDescent="0.25">
      <c r="C189" s="21" t="s">
        <v>16</v>
      </c>
      <c r="D189" s="19">
        <f>SUMIFS(Sensitivities!$E$8:$E$1023,Sensitivities!$D$8:$D$1023,Delta_GIRR!$D$24,Sensitivities!$C$8:$C$1023,G189)</f>
        <v>-9975.4178888237202</v>
      </c>
      <c r="E189" s="19"/>
      <c r="F189" s="19"/>
      <c r="G189" s="19" t="str">
        <f>C189 &amp; ".Delta|FX|" &amp; C176  &amp; "|"</f>
        <v>CS931854092.Delta|FX|AUD/USD|</v>
      </c>
    </row>
    <row r="190" spans="3:7" hidden="1" outlineLevel="1" x14ac:dyDescent="0.25">
      <c r="C190" s="21" t="s">
        <v>17</v>
      </c>
      <c r="D190" s="19">
        <f>SUMIFS(Sensitivities!$E$8:$E$1023,Sensitivities!$D$8:$D$1023,Delta_GIRR!$D$24,Sensitivities!$C$8:$C$1023,G190)</f>
        <v>-280766.11168650002</v>
      </c>
      <c r="E190" s="19"/>
      <c r="F190" s="19"/>
      <c r="G190" s="19" t="str">
        <f>C190 &amp; ".Delta|FX|" &amp; C176  &amp; "|"</f>
        <v>IRS307262619.Delta|FX|AUD/USD|</v>
      </c>
    </row>
    <row r="191" spans="3:7" hidden="1" outlineLevel="1" x14ac:dyDescent="0.25">
      <c r="C191" s="21" t="s">
        <v>18</v>
      </c>
      <c r="D191" s="19">
        <f>SUMIFS(Sensitivities!$E$8:$E$1023,Sensitivities!$D$8:$D$1023,Delta_GIRR!$D$24,Sensitivities!$C$8:$C$1023,G191)</f>
        <v>0</v>
      </c>
      <c r="E191" s="19"/>
      <c r="F191" s="19"/>
      <c r="G191" s="19" t="str">
        <f>C191 &amp; ".Delta|FX|" &amp; C176  &amp; "|"</f>
        <v>IRS686490893.Delta|FX|AUD/USD|</v>
      </c>
    </row>
    <row r="192" spans="3:7" hidden="1" outlineLevel="1" x14ac:dyDescent="0.25">
      <c r="C192" s="21" t="s">
        <v>19</v>
      </c>
      <c r="D192" s="19">
        <f>SUMIFS(Sensitivities!$E$8:$E$1023,Sensitivities!$D$8:$D$1023,Delta_GIRR!$D$24,Sensitivities!$C$8:$C$1023,G192)</f>
        <v>0</v>
      </c>
      <c r="E192" s="19"/>
      <c r="F192" s="19"/>
      <c r="G192" s="19" t="str">
        <f>C192 &amp; ".Delta|FX|" &amp; C176  &amp; "|"</f>
        <v>IRS682313805.Delta|FX|AUD/USD|</v>
      </c>
    </row>
    <row r="193" spans="3:7" hidden="1" outlineLevel="1" x14ac:dyDescent="0.25">
      <c r="C193" s="21" t="s">
        <v>20</v>
      </c>
      <c r="D193" s="19">
        <f>SUMIFS(Sensitivities!$E$8:$E$1023,Sensitivities!$D$8:$D$1023,Delta_GIRR!$D$24,Sensitivities!$C$8:$C$1023,G193)</f>
        <v>0</v>
      </c>
      <c r="E193" s="19"/>
      <c r="F193" s="19"/>
      <c r="G193" s="19" t="str">
        <f>C193 &amp; ".Delta|FX|" &amp; C176  &amp; "|"</f>
        <v>IRS545554400.Delta|FX|AUD/USD|</v>
      </c>
    </row>
    <row r="194" spans="3:7" hidden="1" outlineLevel="1" x14ac:dyDescent="0.25">
      <c r="C194" s="21" t="s">
        <v>21</v>
      </c>
      <c r="D194" s="19">
        <f>SUMIFS(Sensitivities!$E$8:$E$1023,Sensitivities!$D$8:$D$1023,Delta_GIRR!$D$24,Sensitivities!$C$8:$C$1023,G194)</f>
        <v>0</v>
      </c>
      <c r="E194" s="19"/>
      <c r="F194" s="19"/>
      <c r="G194" s="19" t="str">
        <f>C194 &amp; ".Delta|FX|" &amp; C176  &amp; "|"</f>
        <v>CS821810096.Delta|FX|AUD/USD|</v>
      </c>
    </row>
    <row r="195" spans="3:7" hidden="1" outlineLevel="1" x14ac:dyDescent="0.25">
      <c r="C195" s="21" t="s">
        <v>22</v>
      </c>
      <c r="D195" s="19">
        <f>SUMIFS(Sensitivities!$E$8:$E$1023,Sensitivities!$D$8:$D$1023,Delta_GIRR!$D$24,Sensitivities!$C$8:$C$1023,G195)</f>
        <v>0</v>
      </c>
      <c r="E195" s="19"/>
      <c r="F195" s="19"/>
      <c r="G195" s="19" t="str">
        <f>C195 &amp; ".Delta|FX|" &amp; C176  &amp; "|"</f>
        <v>CF832287444.Delta|FX|AUD/USD|</v>
      </c>
    </row>
    <row r="196" spans="3:7" hidden="1" outlineLevel="1" x14ac:dyDescent="0.25">
      <c r="C196" s="21" t="s">
        <v>1141</v>
      </c>
      <c r="D196" s="19">
        <f>SUMIFS(Sensitivities!$E$8:$E$1023,Sensitivities!$D$8:$D$1023,Delta_GIRR!$D$24,Sensitivities!$C$8:$C$1023,G196)</f>
        <v>0</v>
      </c>
      <c r="E196" s="19"/>
      <c r="F196" s="19"/>
      <c r="G196" s="19" t="str">
        <f>C196 &amp; ".Delta|FX|" &amp; C176  &amp; "|"</f>
        <v>CF505971413.Delta|FX|AUD/USD|</v>
      </c>
    </row>
    <row r="197" spans="3:7" hidden="1" outlineLevel="1" x14ac:dyDescent="0.25">
      <c r="C197" s="21" t="s">
        <v>24</v>
      </c>
      <c r="D197" s="19">
        <f>SUMIFS(Sensitivities!$E$8:$E$1023,Sensitivities!$D$8:$D$1023,Delta_GIRR!$D$24,Sensitivities!$C$8:$C$1023,G197)</f>
        <v>0</v>
      </c>
      <c r="E197" s="19"/>
      <c r="F197" s="19"/>
      <c r="G197" s="19" t="str">
        <f>C197 &amp; ".Delta|FX|" &amp; C176  &amp; "|"</f>
        <v>CF670766805.Delta|FX|AUD/USD|</v>
      </c>
    </row>
    <row r="198" spans="3:7" hidden="1" outlineLevel="1" x14ac:dyDescent="0.25">
      <c r="C198" s="21" t="s">
        <v>25</v>
      </c>
      <c r="D198" s="19">
        <f>SUMIFS(Sensitivities!$E$8:$E$1023,Sensitivities!$D$8:$D$1023,Delta_GIRR!$D$24,Sensitivities!$C$8:$C$1023,G198)</f>
        <v>0</v>
      </c>
      <c r="E198" s="19"/>
      <c r="F198" s="19"/>
      <c r="G198" s="19" t="str">
        <f>C198 &amp; ".Delta|FX|" &amp; C176  &amp; "|"</f>
        <v>CF558972956.Delta|FX|AUD/USD|</v>
      </c>
    </row>
    <row r="199" spans="3:7" hidden="1" outlineLevel="1" x14ac:dyDescent="0.25">
      <c r="C199" s="21" t="s">
        <v>26</v>
      </c>
      <c r="D199" s="19">
        <f>SUMIFS(Sensitivities!$E$8:$E$1023,Sensitivities!$D$8:$D$1023,Delta_GIRR!$D$24,Sensitivities!$C$8:$C$1023,G199)</f>
        <v>0</v>
      </c>
      <c r="E199" s="19"/>
      <c r="F199" s="19"/>
      <c r="G199" s="19" t="str">
        <f>C199 &amp; ".Delta|FX|" &amp; C176  &amp; "|"</f>
        <v>CF994071627.Delta|FX|AUD/USD|</v>
      </c>
    </row>
    <row r="200" spans="3:7" hidden="1" outlineLevel="1" x14ac:dyDescent="0.25">
      <c r="C200" s="21" t="s">
        <v>27</v>
      </c>
      <c r="D200" s="19">
        <f>SUMIFS(Sensitivities!$E$8:$E$1023,Sensitivities!$D$8:$D$1023,Delta_GIRR!$D$24,Sensitivities!$C$8:$C$1023,G200)</f>
        <v>0</v>
      </c>
      <c r="E200" s="19"/>
      <c r="F200" s="19"/>
      <c r="G200" s="19" t="str">
        <f>C200 &amp; ".Delta|FX|" &amp; C176  &amp; "|"</f>
        <v>CF546911893.Delta|FX|AUD/USD|</v>
      </c>
    </row>
    <row r="201" spans="3:7" hidden="1" outlineLevel="1" x14ac:dyDescent="0.25">
      <c r="C201" s="21" t="s">
        <v>28</v>
      </c>
      <c r="D201" s="19">
        <f>SUMIFS(Sensitivities!$E$8:$E$1023,Sensitivities!$D$8:$D$1023,Delta_GIRR!$D$24,Sensitivities!$C$8:$C$1023,G201)</f>
        <v>0</v>
      </c>
      <c r="E201" s="19"/>
      <c r="F201" s="19"/>
      <c r="G201" s="19" t="str">
        <f>C201 &amp; ".Delta|FX|" &amp; C176  &amp; "|"</f>
        <v>CF798421943.Delta|FX|AUD/USD|</v>
      </c>
    </row>
    <row r="202" spans="3:7" hidden="1" outlineLevel="1" x14ac:dyDescent="0.25">
      <c r="C202" s="21" t="s">
        <v>29</v>
      </c>
      <c r="D202" s="19">
        <f>SUMIFS(Sensitivities!$E$8:$E$1023,Sensitivities!$D$8:$D$1023,Delta_GIRR!$D$24,Sensitivities!$C$8:$C$1023,G202)</f>
        <v>0</v>
      </c>
      <c r="E202" s="19"/>
      <c r="F202" s="19"/>
      <c r="G202" s="19" t="str">
        <f>C202 &amp; ".Delta|FX|" &amp; C176  &amp; "|"</f>
        <v>SWN651253389.Delta|FX|AUD/USD|</v>
      </c>
    </row>
    <row r="203" spans="3:7" hidden="1" outlineLevel="1" x14ac:dyDescent="0.25">
      <c r="C203" s="21" t="s">
        <v>31</v>
      </c>
      <c r="D203" s="19">
        <f>SUMIFS(Sensitivities!$E$8:$E$1023,Sensitivities!$D$8:$D$1023,Delta_GIRR!$D$24,Sensitivities!$C$8:$C$1023,G203)</f>
        <v>0</v>
      </c>
      <c r="E203" s="19"/>
      <c r="F203" s="19"/>
      <c r="G203" s="19" t="str">
        <f>C203 &amp; ".Delta|FX|" &amp; C176  &amp; "|"</f>
        <v>FXF690057364.Delta|FX|AUD/USD|</v>
      </c>
    </row>
    <row r="204" spans="3:7" hidden="1" outlineLevel="1" x14ac:dyDescent="0.25">
      <c r="C204" s="21" t="s">
        <v>1142</v>
      </c>
      <c r="D204" s="19">
        <f>SUMIFS(Sensitivities!$E$8:$E$1023,Sensitivities!$D$8:$D$1023,Delta_GIRR!$D$24,Sensitivities!$C$8:$C$1023,G204)</f>
        <v>48833085.954765797</v>
      </c>
      <c r="E204" s="19"/>
      <c r="F204" s="19"/>
      <c r="G204" s="19" t="str">
        <f>C204 &amp; ".Delta|FX|" &amp; C176  &amp; "|"</f>
        <v>FXF276314354.Delta|FX|AUD/USD|</v>
      </c>
    </row>
    <row r="205" spans="3:7" hidden="1" outlineLevel="1" x14ac:dyDescent="0.25">
      <c r="C205" s="21" t="s">
        <v>33</v>
      </c>
      <c r="D205" s="19">
        <f>SUMIFS(Sensitivities!$E$8:$E$1023,Sensitivities!$D$8:$D$1023,Delta_GIRR!$D$24,Sensitivities!$C$8:$C$1023,G205)</f>
        <v>0</v>
      </c>
      <c r="E205" s="19"/>
      <c r="F205" s="19"/>
      <c r="G205" s="19" t="str">
        <f>C205 &amp; ".Delta|FX|" &amp; C176  &amp; "|"</f>
        <v>FXF811380623.Delta|FX|AUD/USD|</v>
      </c>
    </row>
    <row r="206" spans="3:7" hidden="1" outlineLevel="1" x14ac:dyDescent="0.25">
      <c r="C206" s="21" t="s">
        <v>34</v>
      </c>
      <c r="D206" s="19">
        <f>SUMIFS(Sensitivities!$E$8:$E$1023,Sensitivities!$D$8:$D$1023,Delta_GIRR!$D$24,Sensitivities!$C$8:$C$1023,G206)</f>
        <v>0</v>
      </c>
      <c r="E206" s="19"/>
      <c r="F206" s="19"/>
      <c r="G206" s="19" t="str">
        <f>C206 &amp; ".Delta|FX|" &amp; C176  &amp; "|"</f>
        <v>FXF313102980.Delta|FX|AUD/USD|</v>
      </c>
    </row>
    <row r="207" spans="3:7" hidden="1" outlineLevel="1" x14ac:dyDescent="0.25">
      <c r="C207" s="21" t="s">
        <v>35</v>
      </c>
      <c r="D207" s="19">
        <f>SUMIFS(Sensitivities!$E$8:$E$1023,Sensitivities!$D$8:$D$1023,Delta_GIRR!$D$24,Sensitivities!$C$8:$C$1023,G207)</f>
        <v>0</v>
      </c>
      <c r="E207" s="19"/>
      <c r="F207" s="19"/>
      <c r="G207" s="19" t="str">
        <f>C207 &amp; ".Delta|FX|" &amp; C176  &amp; "|"</f>
        <v>FXF168255439.Delta|FX|AUD/USD|</v>
      </c>
    </row>
    <row r="208" spans="3:7" hidden="1" outlineLevel="1" x14ac:dyDescent="0.25">
      <c r="C208" s="21" t="s">
        <v>36</v>
      </c>
      <c r="D208" s="19">
        <f>SUMIFS(Sensitivities!$E$8:$E$1023,Sensitivities!$D$8:$D$1023,Delta_GIRR!$D$24,Sensitivities!$C$8:$C$1023,G208)</f>
        <v>0</v>
      </c>
      <c r="E208" s="19"/>
      <c r="F208" s="19"/>
      <c r="G208" s="19" t="str">
        <f>C208 &amp; ".Delta|FX|" &amp; C176  &amp; "|"</f>
        <v>FXF177155290.Delta|FX|AUD/USD|</v>
      </c>
    </row>
    <row r="209" spans="3:7" hidden="1" outlineLevel="1" x14ac:dyDescent="0.25">
      <c r="C209" s="21" t="s">
        <v>37</v>
      </c>
      <c r="D209" s="19">
        <f>SUMIFS(Sensitivities!$E$8:$E$1023,Sensitivities!$D$8:$D$1023,Delta_GIRR!$D$24,Sensitivities!$C$8:$C$1023,G209)</f>
        <v>0</v>
      </c>
      <c r="E209" s="19"/>
      <c r="F209" s="19"/>
      <c r="G209" s="19" t="str">
        <f>C209 &amp; ".Delta|FX|" &amp; C176  &amp; "|"</f>
        <v>FXF598460264.Delta|FX|AUD/USD|</v>
      </c>
    </row>
    <row r="210" spans="3:7" hidden="1" outlineLevel="1" x14ac:dyDescent="0.25">
      <c r="C210" s="21" t="s">
        <v>38</v>
      </c>
      <c r="D210" s="19">
        <f>SUMIFS(Sensitivities!$E$8:$E$1023,Sensitivities!$D$8:$D$1023,Delta_GIRR!$D$24,Sensitivities!$C$8:$C$1023,G210)</f>
        <v>0</v>
      </c>
      <c r="E210" s="19"/>
      <c r="F210" s="19"/>
      <c r="G210" s="19" t="str">
        <f>C210 &amp; ".Delta|FX|" &amp; C176  &amp; "|"</f>
        <v>FXO271821100.Delta|FX|AUD/USD|</v>
      </c>
    </row>
    <row r="211" spans="3:7" hidden="1" outlineLevel="1" x14ac:dyDescent="0.25">
      <c r="C211" s="21" t="s">
        <v>40</v>
      </c>
      <c r="D211" s="19">
        <f>SUMIFS(Sensitivities!$E$8:$E$1023,Sensitivities!$D$8:$D$1023,Delta_GIRR!$D$24,Sensitivities!$C$8:$C$1023,G211)</f>
        <v>0</v>
      </c>
      <c r="E211" s="19"/>
      <c r="F211" s="19"/>
      <c r="G211" s="19" t="str">
        <f>C211 &amp; ".Delta|FX|" &amp; C176  &amp; "|"</f>
        <v>FXO136170122.Delta|FX|AUD/USD|</v>
      </c>
    </row>
    <row r="212" spans="3:7" hidden="1" outlineLevel="1" x14ac:dyDescent="0.25">
      <c r="C212" s="21" t="s">
        <v>1139</v>
      </c>
      <c r="D212" s="19">
        <f>SUMIFS(Sensitivities!$E$8:$E$1023,Sensitivities!$D$8:$D$1023,Delta_GIRR!$D$24,Sensitivities!$C$8:$C$1023,G212)</f>
        <v>0</v>
      </c>
      <c r="E212" s="19"/>
      <c r="F212" s="19"/>
      <c r="G212" s="19" t="str">
        <f>C212 &amp; ".Delta|FX|" &amp; C176  &amp; "|"</f>
        <v>FXO623149061.Delta|FX|AUD/USD|</v>
      </c>
    </row>
    <row r="213" spans="3:7" hidden="1" outlineLevel="1" x14ac:dyDescent="0.25">
      <c r="C213" s="21" t="s">
        <v>41</v>
      </c>
      <c r="D213" s="19">
        <f>SUMIFS(Sensitivities!$E$8:$E$1023,Sensitivities!$D$8:$D$1023,Delta_GIRR!$D$24,Sensitivities!$C$8:$C$1023,G213)</f>
        <v>0</v>
      </c>
      <c r="E213" s="19"/>
      <c r="F213" s="19"/>
      <c r="G213" s="19" t="str">
        <f>C213 &amp; ".Delta|FX|" &amp; C176  &amp; "|"</f>
        <v>FXO676548755.Delta|FX|AUD/USD|</v>
      </c>
    </row>
    <row r="214" spans="3:7" hidden="1" outlineLevel="1" x14ac:dyDescent="0.25">
      <c r="C214" s="21" t="s">
        <v>42</v>
      </c>
      <c r="D214" s="19">
        <f>SUMIFS(Sensitivities!$E$8:$E$1023,Sensitivities!$D$8:$D$1023,Delta_GIRR!$D$24,Sensitivities!$C$8:$C$1023,G214)</f>
        <v>0</v>
      </c>
      <c r="E214" s="19"/>
      <c r="F214" s="19"/>
      <c r="G214" s="19" t="str">
        <f>C214 &amp; ".Delta|FX|" &amp; C176  &amp; "|"</f>
        <v>FXO403688438.Delta|FX|AUD/USD|</v>
      </c>
    </row>
    <row r="215" spans="3:7" hidden="1" outlineLevel="1" x14ac:dyDescent="0.25">
      <c r="C215" s="21" t="s">
        <v>43</v>
      </c>
      <c r="D215" s="19">
        <f>SUMIFS(Sensitivities!$E$8:$E$1023,Sensitivities!$D$8:$D$1023,Delta_GIRR!$D$24,Sensitivities!$C$8:$C$1023,G215)</f>
        <v>0</v>
      </c>
      <c r="E215" s="19"/>
      <c r="F215" s="19"/>
      <c r="G215" s="19" t="str">
        <f>C215 &amp; ".Delta|FX|" &amp; C176  &amp; "|"</f>
        <v>FXO302436425.Delta|FX|AUD/USD|</v>
      </c>
    </row>
    <row r="216" spans="3:7" hidden="1" outlineLevel="1" x14ac:dyDescent="0.25">
      <c r="C216" s="21" t="s">
        <v>44</v>
      </c>
      <c r="D216" s="19">
        <f>SUMIFS(Sensitivities!$E$8:$E$1023,Sensitivities!$D$8:$D$1023,Delta_GIRR!$D$24,Sensitivities!$C$8:$C$1023,G216)</f>
        <v>0</v>
      </c>
      <c r="E216" s="19"/>
      <c r="F216" s="19"/>
      <c r="G216" s="19" t="str">
        <f>C216 &amp; ".Delta|FX|" &amp; C176  &amp; "|"</f>
        <v>FXO920656386.Delta|FX|AUD/USD|</v>
      </c>
    </row>
    <row r="217" spans="3:7" hidden="1" outlineLevel="1" x14ac:dyDescent="0.25">
      <c r="C217" s="21" t="s">
        <v>45</v>
      </c>
      <c r="D217" s="19">
        <f>SUMIFS(Sensitivities!$E$8:$E$1023,Sensitivities!$D$8:$D$1023,Delta_GIRR!$D$24,Sensitivities!$C$8:$C$1023,G217)</f>
        <v>0</v>
      </c>
      <c r="E217" s="19"/>
      <c r="F217" s="19"/>
      <c r="G217" s="19" t="str">
        <f>C217 &amp; ".Delta|FX|" &amp; C176  &amp; "|"</f>
        <v>FXO931276392.Delta|FX|AUD/USD|</v>
      </c>
    </row>
    <row r="218" spans="3:7" hidden="1" outlineLevel="1" x14ac:dyDescent="0.25">
      <c r="C218" s="21" t="s">
        <v>46</v>
      </c>
      <c r="D218" s="19">
        <f>SUMIFS(Sensitivities!$E$8:$E$1023,Sensitivities!$D$8:$D$1023,Delta_GIRR!$D$24,Sensitivities!$C$8:$C$1023,G218)</f>
        <v>0</v>
      </c>
      <c r="E218" s="19"/>
      <c r="F218" s="19"/>
      <c r="G218" s="19" t="str">
        <f>C218 &amp; ".Delta|FX|" &amp; C176  &amp; "|"</f>
        <v>PRDC295207601.Delta|FX|AUD/USD|</v>
      </c>
    </row>
    <row r="219" spans="3:7" hidden="1" outlineLevel="1" x14ac:dyDescent="0.25">
      <c r="C219" s="21" t="s">
        <v>48</v>
      </c>
      <c r="D219" s="19">
        <f>SUMIFS(Sensitivities!$E$8:$E$1023,Sensitivities!$D$8:$D$1023,Delta_GIRR!$D$24,Sensitivities!$C$8:$C$1023,G219)</f>
        <v>0</v>
      </c>
      <c r="E219" s="19"/>
      <c r="F219" s="19"/>
      <c r="G219" s="19" t="str">
        <f>C219 &amp; ".Delta|FX|" &amp; C176  &amp; "|"</f>
        <v>PRDC172891670.Delta|FX|AUD/USD|</v>
      </c>
    </row>
    <row r="220" spans="3:7" hidden="1" outlineLevel="1" x14ac:dyDescent="0.25">
      <c r="C220" s="21" t="s">
        <v>49</v>
      </c>
      <c r="D220" s="19">
        <f>SUMIFS(Sensitivities!$E$8:$E$1023,Sensitivities!$D$8:$D$1023,Delta_GIRR!$D$24,Sensitivities!$C$8:$C$1023,G220)</f>
        <v>0</v>
      </c>
      <c r="E220" s="19"/>
      <c r="F220" s="19"/>
      <c r="G220" s="19" t="str">
        <f>C220 &amp; ".Delta|FX|" &amp; C176  &amp; "|"</f>
        <v>PRDC666969162.Delta|FX|AUD/USD|</v>
      </c>
    </row>
    <row r="221" spans="3:7" hidden="1" outlineLevel="1" x14ac:dyDescent="0.25">
      <c r="C221" s="21" t="s">
        <v>50</v>
      </c>
      <c r="D221" s="19">
        <f>SUMIFS(Sensitivities!$E$8:$E$1023,Sensitivities!$D$8:$D$1023,Delta_GIRR!$D$24,Sensitivities!$C$8:$C$1023,G221)</f>
        <v>0</v>
      </c>
      <c r="E221" s="19"/>
      <c r="F221" s="19"/>
      <c r="G221" s="19" t="str">
        <f>C221 &amp; ".Delta|FX|" &amp; C176  &amp; "|"</f>
        <v>PRDC591610726.Delta|FX|AUD/USD|</v>
      </c>
    </row>
    <row r="222" spans="3:7" hidden="1" outlineLevel="1" x14ac:dyDescent="0.25">
      <c r="C222" s="21" t="s">
        <v>51</v>
      </c>
      <c r="D222" s="19">
        <f>SUMIFS(Sensitivities!$E$8:$E$1023,Sensitivities!$D$8:$D$1023,Delta_GIRR!$D$24,Sensitivities!$C$8:$C$1023,G222)</f>
        <v>0</v>
      </c>
      <c r="E222" s="19"/>
      <c r="F222" s="19"/>
      <c r="G222" s="19" t="str">
        <f>C222 &amp; ".Delta|FX|" &amp; C176  &amp; "|"</f>
        <v>PRDC213021841.Delta|FX|AUD/USD|</v>
      </c>
    </row>
    <row r="223" spans="3:7" hidden="1" outlineLevel="1" x14ac:dyDescent="0.25">
      <c r="C223" s="21" t="s">
        <v>52</v>
      </c>
      <c r="D223" s="19">
        <f>SUMIFS(Sensitivities!$E$8:$E$1023,Sensitivities!$D$8:$D$1023,Delta_GIRR!$D$24,Sensitivities!$C$8:$C$1023,G223)</f>
        <v>0</v>
      </c>
      <c r="E223" s="19"/>
      <c r="F223" s="19"/>
      <c r="G223" s="19" t="str">
        <f>C223 &amp; ".Delta|FX|" &amp; C176  &amp; "|"</f>
        <v>RA211261264.Delta|FX|AUD/USD|</v>
      </c>
    </row>
    <row r="224" spans="3:7" hidden="1" outlineLevel="1" x14ac:dyDescent="0.25">
      <c r="C224" s="21" t="s">
        <v>54</v>
      </c>
      <c r="D224" s="19">
        <f>SUMIFS(Sensitivities!$E$8:$E$1023,Sensitivities!$D$8:$D$1023,Delta_GIRR!$D$24,Sensitivities!$C$8:$C$1023,G224)</f>
        <v>0</v>
      </c>
      <c r="E224" s="19"/>
      <c r="F224" s="19"/>
      <c r="G224" s="19" t="str">
        <f>C224 &amp; ".Delta|FX|" &amp; C176  &amp; "|"</f>
        <v>RA511169792.Delta|FX|AUD/USD|</v>
      </c>
    </row>
    <row r="225" spans="3:7" hidden="1" outlineLevel="1" x14ac:dyDescent="0.25">
      <c r="C225" s="21" t="s">
        <v>1143</v>
      </c>
      <c r="D225" s="19">
        <f>SUMIFS(Sensitivities!$E$8:$E$1023,Sensitivities!$D$8:$D$1023,Delta_GIRR!$D$24,Sensitivities!$C$8:$C$1023,G225)</f>
        <v>0</v>
      </c>
      <c r="E225" s="19"/>
      <c r="F225" s="19"/>
      <c r="G225" s="19" t="str">
        <f>C225 &amp; ".Delta|FX|" &amp; C176  &amp; "|"</f>
        <v>RA844378540.Delta|FX|AUD/USD|</v>
      </c>
    </row>
    <row r="226" spans="3:7" hidden="1" outlineLevel="1" x14ac:dyDescent="0.25">
      <c r="C226" s="21" t="s">
        <v>55</v>
      </c>
      <c r="D226" s="19">
        <f>SUMIFS(Sensitivities!$E$8:$E$1023,Sensitivities!$D$8:$D$1023,Delta_GIRR!$D$24,Sensitivities!$C$8:$C$1023,G226)</f>
        <v>0</v>
      </c>
      <c r="E226" s="19"/>
      <c r="F226" s="19"/>
      <c r="G226" s="19" t="str">
        <f>C226 &amp; ".Delta|FX|" &amp; C176  &amp; "|"</f>
        <v>RA488554347.Delta|FX|AUD/USD|</v>
      </c>
    </row>
    <row r="227" spans="3:7" hidden="1" outlineLevel="1" x14ac:dyDescent="0.25">
      <c r="C227" s="21" t="s">
        <v>56</v>
      </c>
      <c r="D227" s="19">
        <f>SUMIFS(Sensitivities!$E$8:$E$1023,Sensitivities!$D$8:$D$1023,Delta_GIRR!$D$24,Sensitivities!$C$8:$C$1023,G227)</f>
        <v>0</v>
      </c>
      <c r="E227" s="19"/>
      <c r="F227" s="19"/>
      <c r="G227" s="19" t="str">
        <f>C227 &amp; ".Delta|FX|" &amp; C176  &amp; "|"</f>
        <v>RA899728209.Delta|FX|AUD/USD|</v>
      </c>
    </row>
    <row r="228" spans="3:7" hidden="1" outlineLevel="1" x14ac:dyDescent="0.25"/>
  </sheetData>
  <hyperlinks>
    <hyperlink ref="A3" location="'Vega_GIRR'!A1" display="'Vega_GIRR'!A1" xr:uid="{00000000-0004-0000-1E00-000000000000}"/>
    <hyperlink ref="A4" location="Bucket!A1" display="Bucket!A1" xr:uid="{00000000-0004-0000-1E00-000001000000}"/>
    <hyperlink ref="A5" location="'Vega_FX'!A1" display="'Vega_FX'!A1" xr:uid="{00000000-0004-0000-1E00-000002000000}"/>
    <hyperlink ref="D17" location="D17:D66" display="D17:D66" xr:uid="{00000000-0004-0000-1E00-000003000000}"/>
    <hyperlink ref="E17" location="$C$10" display="$C$10" xr:uid="{00000000-0004-0000-1E00-000004000000}"/>
    <hyperlink ref="D70" location="D70:D119" display="D70:D119" xr:uid="{00000000-0004-0000-1E00-000005000000}"/>
    <hyperlink ref="D123" location="D123:D172" display="D123:D172" xr:uid="{00000000-0004-0000-1E00-000007000000}"/>
    <hyperlink ref="D176" location="D176:D225" display="D176:D225" xr:uid="{00000000-0004-0000-1E00-000009000000}"/>
    <hyperlink ref="E70" location="$C$10" display="$C$10" xr:uid="{C5DE74E7-F219-4B3B-A505-99003630EC4E}"/>
    <hyperlink ref="E123" location="$C$10" display="$C$10" xr:uid="{C660F581-CA84-4EE1-A52C-C41F7F235D46}"/>
    <hyperlink ref="E176" location="$C$10" display="$C$10" xr:uid="{F7BE2409-A937-4C3B-BD2A-8F5EC3E94306}"/>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ACC5E8FE-04F1-469C-ABDD-4DC0A8845517}"/>
  </hyperlinks>
  <pageMargins left="0.7" right="0.7" top="0.75" bottom="0.75" header="0.3" footer="0.3"/>
  <pageSetup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3">
    <outlinePr summaryBelow="0"/>
  </sheetPr>
  <dimension ref="A1:J1143"/>
  <sheetViews>
    <sheetView zoomScale="85" zoomScaleNormal="85" workbookViewId="0">
      <pane xSplit="1" ySplit="5" topLeftCell="B6" activePane="bottomRight" state="frozen"/>
      <selection pane="topRight"/>
      <selection pane="bottomLeft"/>
      <selection pane="bottomRight"/>
    </sheetView>
  </sheetViews>
  <sheetFormatPr defaultRowHeight="15" outlineLevelRow="1" x14ac:dyDescent="0.25"/>
  <cols>
    <col min="1" max="1" width="13.7109375" style="16" customWidth="1"/>
    <col min="2" max="2" width="2.7109375" customWidth="1"/>
    <col min="3" max="3" width="52.42578125" customWidth="1"/>
    <col min="4" max="4" width="17.140625" customWidth="1"/>
    <col min="5" max="5" width="18.5703125" customWidth="1"/>
    <col min="6" max="6" width="23.5703125" customWidth="1"/>
    <col min="7" max="7" width="40.28515625" customWidth="1"/>
    <col min="8" max="8" width="15" customWidth="1"/>
    <col min="9" max="9" width="40.28515625" customWidth="1"/>
    <col min="10" max="10" width="18" customWidth="1"/>
  </cols>
  <sheetData>
    <row r="1" spans="1:10" s="32" customFormat="1" ht="14.25" x14ac:dyDescent="0.2">
      <c r="C1" s="33" t="s">
        <v>1253</v>
      </c>
    </row>
    <row r="3" spans="1:10" s="35" customFormat="1" ht="18.75" x14ac:dyDescent="0.3">
      <c r="A3" s="34" t="s">
        <v>93</v>
      </c>
      <c r="C3" s="36" t="s">
        <v>1231</v>
      </c>
    </row>
    <row r="4" spans="1:10" s="35" customFormat="1" ht="18" customHeight="1" x14ac:dyDescent="0.3">
      <c r="A4" s="34" t="s">
        <v>95</v>
      </c>
      <c r="C4" s="37" t="s">
        <v>1224</v>
      </c>
    </row>
    <row r="5" spans="1:10" s="35" customFormat="1" x14ac:dyDescent="0.25">
      <c r="A5" s="34" t="s">
        <v>94</v>
      </c>
      <c r="C5" s="35" t="s">
        <v>1226</v>
      </c>
    </row>
    <row r="6" spans="1:10" ht="15" customHeight="1" x14ac:dyDescent="0.3">
      <c r="C6" s="15"/>
    </row>
    <row r="7" spans="1:10" ht="18.75" x14ac:dyDescent="0.3">
      <c r="C7" s="6" t="s">
        <v>69</v>
      </c>
    </row>
    <row r="8" spans="1:10" x14ac:dyDescent="0.25">
      <c r="A8" s="18"/>
      <c r="C8" s="63" t="s">
        <v>1144</v>
      </c>
      <c r="D8" s="63" t="s">
        <v>59</v>
      </c>
      <c r="E8" s="64" t="s">
        <v>70</v>
      </c>
    </row>
    <row r="9" spans="1:10" x14ac:dyDescent="0.25">
      <c r="A9" s="18"/>
      <c r="C9" s="172"/>
      <c r="D9" s="173"/>
      <c r="E9" s="171" t="s">
        <v>1239</v>
      </c>
    </row>
    <row r="10" spans="1:10" x14ac:dyDescent="0.25">
      <c r="A10" s="18"/>
      <c r="C10" s="172"/>
      <c r="D10" s="173"/>
      <c r="E10" s="176"/>
    </row>
    <row r="11" spans="1:10" x14ac:dyDescent="0.25">
      <c r="A11" s="18"/>
      <c r="C11" s="172"/>
      <c r="D11" s="173"/>
      <c r="E11" s="176"/>
    </row>
    <row r="12" spans="1:10" x14ac:dyDescent="0.25">
      <c r="A12" s="18"/>
      <c r="C12" s="172"/>
      <c r="D12" s="173"/>
      <c r="E12" s="176"/>
    </row>
    <row r="13" spans="1:10" ht="25.5" customHeight="1" x14ac:dyDescent="0.25">
      <c r="C13" s="23"/>
      <c r="D13" s="26">
        <v>40</v>
      </c>
      <c r="E13" s="176"/>
    </row>
    <row r="14" spans="1:10" ht="28.5" customHeight="1" x14ac:dyDescent="0.25">
      <c r="C14" s="23"/>
      <c r="D14" s="27">
        <v>0.55000000000000004</v>
      </c>
      <c r="E14" s="176"/>
      <c r="J14" s="4"/>
    </row>
    <row r="15" spans="1:10" ht="20.25" customHeight="1" x14ac:dyDescent="0.25">
      <c r="C15" s="25" t="s">
        <v>78</v>
      </c>
      <c r="D15" s="28">
        <f>MIN(100%,D14*SQRT(D13)/SQRT(10))</f>
        <v>1</v>
      </c>
      <c r="E15" s="176"/>
    </row>
    <row r="16" spans="1:10" s="10" customFormat="1" x14ac:dyDescent="0.25">
      <c r="A16" s="16"/>
      <c r="B16"/>
      <c r="C16" s="7"/>
      <c r="D16" s="9"/>
      <c r="E16" s="7"/>
      <c r="F16" s="7"/>
    </row>
    <row r="17" spans="3:7" ht="18.75" x14ac:dyDescent="0.3">
      <c r="C17" s="6" t="s">
        <v>79</v>
      </c>
    </row>
    <row r="18" spans="3:7" ht="18.75" x14ac:dyDescent="0.3">
      <c r="C18" s="6"/>
    </row>
    <row r="19" spans="3:7" x14ac:dyDescent="0.25">
      <c r="C19" s="4" t="s">
        <v>88</v>
      </c>
    </row>
    <row r="20" spans="3:7" x14ac:dyDescent="0.25">
      <c r="C20" s="40" t="s">
        <v>60</v>
      </c>
      <c r="D20" s="74" t="s">
        <v>116</v>
      </c>
      <c r="E20" s="74" t="s">
        <v>66</v>
      </c>
      <c r="F20" s="104" t="s">
        <v>68</v>
      </c>
    </row>
    <row r="21" spans="3:7" collapsed="1" x14ac:dyDescent="0.25">
      <c r="C21" s="100" t="s">
        <v>61</v>
      </c>
      <c r="D21" s="102">
        <f>SUM(D23:D72)</f>
        <v>934936.45940500824</v>
      </c>
      <c r="E21" s="103">
        <f>$D$15</f>
        <v>1</v>
      </c>
      <c r="F21" s="105">
        <f>D21*E21</f>
        <v>934936.45940500824</v>
      </c>
    </row>
    <row r="22" spans="3:7" hidden="1" outlineLevel="1" x14ac:dyDescent="0.25">
      <c r="C22" s="40" t="s">
        <v>1138</v>
      </c>
      <c r="D22" s="101" t="s">
        <v>116</v>
      </c>
      <c r="E22" s="101" t="s">
        <v>66</v>
      </c>
      <c r="F22" s="101" t="s">
        <v>68</v>
      </c>
      <c r="G22" s="39" t="s">
        <v>57</v>
      </c>
    </row>
    <row r="23" spans="3:7" hidden="1" outlineLevel="1" x14ac:dyDescent="0.25">
      <c r="C23" s="42" t="s">
        <v>3</v>
      </c>
      <c r="D23" s="38">
        <f>SUMIFS(Sensitivities!$E$8:$E$1023,Sensitivities!$D$8:$D$1023,Vega_FX!$D$20,Sensitivities!$C$8:$C$1023,Vega_FX!G23)</f>
        <v>0</v>
      </c>
      <c r="E23" s="38"/>
      <c r="F23" s="38"/>
      <c r="G23" s="38" t="str">
        <f>C23 &amp; ".Vega|FX|" &amp; C19 &amp; "|" &amp; C21</f>
        <v>FRA791220419.Vega|FX|EUR/USD|0.5 year</v>
      </c>
    </row>
    <row r="24" spans="3:7" hidden="1" outlineLevel="1" x14ac:dyDescent="0.25">
      <c r="C24" s="21" t="s">
        <v>5</v>
      </c>
      <c r="D24" s="19">
        <f>SUMIFS(Sensitivities!$E$8:$E$1023,Sensitivities!$D$8:$D$1023,Vega_FX!$D$20,Sensitivities!$C$8:$C$1023,Vega_FX!G24)</f>
        <v>0</v>
      </c>
      <c r="E24" s="19"/>
      <c r="F24" s="19"/>
      <c r="G24" s="19" t="str">
        <f>C24 &amp; ".Vega|FX|" &amp; C19 &amp; "|" &amp; C21</f>
        <v>FRA983936126.Vega|FX|EUR/USD|0.5 year</v>
      </c>
    </row>
    <row r="25" spans="3:7" hidden="1" outlineLevel="1" x14ac:dyDescent="0.25">
      <c r="C25" s="21" t="s">
        <v>6</v>
      </c>
      <c r="D25" s="19">
        <f>SUMIFS(Sensitivities!$E$8:$E$1023,Sensitivities!$D$8:$D$1023,Vega_FX!$D$20,Sensitivities!$C$8:$C$1023,Vega_FX!G25)</f>
        <v>0</v>
      </c>
      <c r="E25" s="19"/>
      <c r="F25" s="19"/>
      <c r="G25" s="19" t="str">
        <f>C25 &amp; ".Vega|FX|" &amp; C19 &amp; "|" &amp; C21</f>
        <v>FRA592133890.Vega|FX|EUR/USD|0.5 year</v>
      </c>
    </row>
    <row r="26" spans="3:7" hidden="1" outlineLevel="1" x14ac:dyDescent="0.25">
      <c r="C26" s="21" t="s">
        <v>7</v>
      </c>
      <c r="D26" s="19">
        <f>SUMIFS(Sensitivities!$E$8:$E$1023,Sensitivities!$D$8:$D$1023,Vega_FX!$D$20,Sensitivities!$C$8:$C$1023,Vega_FX!G26)</f>
        <v>0</v>
      </c>
      <c r="E26" s="19"/>
      <c r="F26" s="19"/>
      <c r="G26" s="19" t="str">
        <f>C26 &amp; ".Vega|FX|" &amp; C19 &amp; "|" &amp; C21</f>
        <v>FRA554616290.Vega|FX|EUR/USD|0.5 year</v>
      </c>
    </row>
    <row r="27" spans="3:7" hidden="1" outlineLevel="1" x14ac:dyDescent="0.25">
      <c r="C27" s="21" t="s">
        <v>8</v>
      </c>
      <c r="D27" s="19">
        <f>SUMIFS(Sensitivities!$E$8:$E$1023,Sensitivities!$D$8:$D$1023,Vega_FX!$D$20,Sensitivities!$C$8:$C$1023,Vega_FX!G27)</f>
        <v>0</v>
      </c>
      <c r="E27" s="19"/>
      <c r="F27" s="19"/>
      <c r="G27" s="19" t="str">
        <f>C27 &amp; ".Vega|FX|" &amp; C19 &amp; "|" &amp; C21</f>
        <v>FRA822851518.Vega|FX|EUR/USD|0.5 year</v>
      </c>
    </row>
    <row r="28" spans="3:7" hidden="1" outlineLevel="1" x14ac:dyDescent="0.25">
      <c r="C28" s="21" t="s">
        <v>1140</v>
      </c>
      <c r="D28" s="19">
        <f>SUMIFS(Sensitivities!$E$8:$E$1023,Sensitivities!$D$8:$D$1023,Vega_FX!$D$20,Sensitivities!$C$8:$C$1023,Vega_FX!G28)</f>
        <v>0</v>
      </c>
      <c r="E28" s="19"/>
      <c r="F28" s="19"/>
      <c r="G28" s="19" t="str">
        <f>C28 &amp; ".Vega|FX|" &amp; C19 &amp; "|" &amp; C21</f>
        <v>FRA101797833.Vega|FX|EUR/USD|0.5 year</v>
      </c>
    </row>
    <row r="29" spans="3:7" hidden="1" outlineLevel="1" x14ac:dyDescent="0.25">
      <c r="C29" s="21" t="s">
        <v>9</v>
      </c>
      <c r="D29" s="19">
        <f>SUMIFS(Sensitivities!$E$8:$E$1023,Sensitivities!$D$8:$D$1023,Vega_FX!$D$20,Sensitivities!$C$8:$C$1023,Vega_FX!G29)</f>
        <v>0</v>
      </c>
      <c r="E29" s="19"/>
      <c r="F29" s="19"/>
      <c r="G29" s="19" t="str">
        <f>C29 &amp; ".Vega|FX|" &amp; C19 &amp; "|" &amp; C21</f>
        <v>IRS190841856.Vega|FX|EUR/USD|0.5 year</v>
      </c>
    </row>
    <row r="30" spans="3:7" hidden="1" outlineLevel="1" x14ac:dyDescent="0.25">
      <c r="C30" s="21" t="s">
        <v>11</v>
      </c>
      <c r="D30" s="19">
        <f>SUMIFS(Sensitivities!$E$8:$E$1023,Sensitivities!$D$8:$D$1023,Vega_FX!$D$20,Sensitivities!$C$8:$C$1023,Vega_FX!G30)</f>
        <v>0</v>
      </c>
      <c r="E30" s="19"/>
      <c r="F30" s="19"/>
      <c r="G30" s="19" t="str">
        <f>C30 &amp; ".Vega|FX|" &amp; C19 &amp; "|" &amp; C21</f>
        <v>IRS399330126.Vega|FX|EUR/USD|0.5 year</v>
      </c>
    </row>
    <row r="31" spans="3:7" hidden="1" outlineLevel="1" x14ac:dyDescent="0.25">
      <c r="C31" s="21" t="s">
        <v>12</v>
      </c>
      <c r="D31" s="19">
        <f>SUMIFS(Sensitivities!$E$8:$E$1023,Sensitivities!$D$8:$D$1023,Vega_FX!$D$20,Sensitivities!$C$8:$C$1023,Vega_FX!G31)</f>
        <v>0</v>
      </c>
      <c r="E31" s="19"/>
      <c r="F31" s="19"/>
      <c r="G31" s="19" t="str">
        <f>C31 &amp; ".Vega|FX|" &amp; C19 &amp; "|" &amp; C21</f>
        <v>IRS233250637.Vega|FX|EUR/USD|0.5 year</v>
      </c>
    </row>
    <row r="32" spans="3:7" hidden="1" outlineLevel="1" x14ac:dyDescent="0.25">
      <c r="C32" s="21" t="s">
        <v>13</v>
      </c>
      <c r="D32" s="19">
        <f>SUMIFS(Sensitivities!$E$8:$E$1023,Sensitivities!$D$8:$D$1023,Vega_FX!$D$20,Sensitivities!$C$8:$C$1023,Vega_FX!G32)</f>
        <v>0</v>
      </c>
      <c r="E32" s="19"/>
      <c r="F32" s="19"/>
      <c r="G32" s="19" t="str">
        <f>C32 &amp; ".Vega|FX|" &amp; C19 &amp; "|" &amp; C21</f>
        <v>CS768096133.Vega|FX|EUR/USD|0.5 year</v>
      </c>
    </row>
    <row r="33" spans="3:7" hidden="1" outlineLevel="1" x14ac:dyDescent="0.25">
      <c r="C33" s="21" t="s">
        <v>15</v>
      </c>
      <c r="D33" s="19">
        <f>SUMIFS(Sensitivities!$E$8:$E$1023,Sensitivities!$D$8:$D$1023,Vega_FX!$D$20,Sensitivities!$C$8:$C$1023,Vega_FX!G33)</f>
        <v>0</v>
      </c>
      <c r="E33" s="19"/>
      <c r="F33" s="19"/>
      <c r="G33" s="19" t="str">
        <f>C33 &amp; ".Vega|FX|" &amp; C19 &amp; "|" &amp; C21</f>
        <v>CS561670611.Vega|FX|EUR/USD|0.5 year</v>
      </c>
    </row>
    <row r="34" spans="3:7" hidden="1" outlineLevel="1" x14ac:dyDescent="0.25">
      <c r="C34" s="21" t="s">
        <v>16</v>
      </c>
      <c r="D34" s="19">
        <f>SUMIFS(Sensitivities!$E$8:$E$1023,Sensitivities!$D$8:$D$1023,Vega_FX!$D$20,Sensitivities!$C$8:$C$1023,Vega_FX!G34)</f>
        <v>0</v>
      </c>
      <c r="E34" s="19"/>
      <c r="F34" s="19"/>
      <c r="G34" s="19" t="str">
        <f>C34 &amp; ".Vega|FX|" &amp; C19 &amp; "|" &amp; C21</f>
        <v>CS931854092.Vega|FX|EUR/USD|0.5 year</v>
      </c>
    </row>
    <row r="35" spans="3:7" hidden="1" outlineLevel="1" x14ac:dyDescent="0.25">
      <c r="C35" s="21" t="s">
        <v>17</v>
      </c>
      <c r="D35" s="19">
        <f>SUMIFS(Sensitivities!$E$8:$E$1023,Sensitivities!$D$8:$D$1023,Vega_FX!$D$20,Sensitivities!$C$8:$C$1023,Vega_FX!G35)</f>
        <v>0</v>
      </c>
      <c r="E35" s="19"/>
      <c r="F35" s="19"/>
      <c r="G35" s="19" t="str">
        <f>C35 &amp; ".Vega|FX|" &amp; C19 &amp; "|" &amp; C21</f>
        <v>IRS307262619.Vega|FX|EUR/USD|0.5 year</v>
      </c>
    </row>
    <row r="36" spans="3:7" hidden="1" outlineLevel="1" x14ac:dyDescent="0.25">
      <c r="C36" s="21" t="s">
        <v>18</v>
      </c>
      <c r="D36" s="19">
        <f>SUMIFS(Sensitivities!$E$8:$E$1023,Sensitivities!$D$8:$D$1023,Vega_FX!$D$20,Sensitivities!$C$8:$C$1023,Vega_FX!G36)</f>
        <v>0</v>
      </c>
      <c r="E36" s="19"/>
      <c r="F36" s="19"/>
      <c r="G36" s="19" t="str">
        <f>C36 &amp; ".Vega|FX|" &amp; C19 &amp; "|" &amp; C21</f>
        <v>IRS686490893.Vega|FX|EUR/USD|0.5 year</v>
      </c>
    </row>
    <row r="37" spans="3:7" hidden="1" outlineLevel="1" x14ac:dyDescent="0.25">
      <c r="C37" s="21" t="s">
        <v>19</v>
      </c>
      <c r="D37" s="19">
        <f>SUMIFS(Sensitivities!$E$8:$E$1023,Sensitivities!$D$8:$D$1023,Vega_FX!$D$20,Sensitivities!$C$8:$C$1023,Vega_FX!G37)</f>
        <v>0</v>
      </c>
      <c r="E37" s="19"/>
      <c r="F37" s="19"/>
      <c r="G37" s="19" t="str">
        <f>C37 &amp; ".Vega|FX|" &amp; C19 &amp; "|" &amp; C21</f>
        <v>IRS682313805.Vega|FX|EUR/USD|0.5 year</v>
      </c>
    </row>
    <row r="38" spans="3:7" hidden="1" outlineLevel="1" x14ac:dyDescent="0.25">
      <c r="C38" s="21" t="s">
        <v>20</v>
      </c>
      <c r="D38" s="19">
        <f>SUMIFS(Sensitivities!$E$8:$E$1023,Sensitivities!$D$8:$D$1023,Vega_FX!$D$20,Sensitivities!$C$8:$C$1023,Vega_FX!G38)</f>
        <v>0</v>
      </c>
      <c r="E38" s="19"/>
      <c r="F38" s="19"/>
      <c r="G38" s="19" t="str">
        <f>C38 &amp; ".Vega|FX|" &amp; C19 &amp; "|" &amp; C21</f>
        <v>IRS545554400.Vega|FX|EUR/USD|0.5 year</v>
      </c>
    </row>
    <row r="39" spans="3:7" hidden="1" outlineLevel="1" x14ac:dyDescent="0.25">
      <c r="C39" s="21" t="s">
        <v>21</v>
      </c>
      <c r="D39" s="19">
        <f>SUMIFS(Sensitivities!$E$8:$E$1023,Sensitivities!$D$8:$D$1023,Vega_FX!$D$20,Sensitivities!$C$8:$C$1023,Vega_FX!G39)</f>
        <v>0</v>
      </c>
      <c r="E39" s="19"/>
      <c r="F39" s="19"/>
      <c r="G39" s="19" t="str">
        <f>C39 &amp; ".Vega|FX|" &amp; C19 &amp; "|" &amp; C21</f>
        <v>CS821810096.Vega|FX|EUR/USD|0.5 year</v>
      </c>
    </row>
    <row r="40" spans="3:7" hidden="1" outlineLevel="1" x14ac:dyDescent="0.25">
      <c r="C40" s="21" t="s">
        <v>22</v>
      </c>
      <c r="D40" s="19">
        <f>SUMIFS(Sensitivities!$E$8:$E$1023,Sensitivities!$D$8:$D$1023,Vega_FX!$D$20,Sensitivities!$C$8:$C$1023,Vega_FX!G40)</f>
        <v>0</v>
      </c>
      <c r="E40" s="19"/>
      <c r="F40" s="19"/>
      <c r="G40" s="19" t="str">
        <f>C40 &amp; ".Vega|FX|" &amp; C19 &amp; "|" &amp; C21</f>
        <v>CF832287444.Vega|FX|EUR/USD|0.5 year</v>
      </c>
    </row>
    <row r="41" spans="3:7" hidden="1" outlineLevel="1" x14ac:dyDescent="0.25">
      <c r="C41" s="21" t="s">
        <v>1141</v>
      </c>
      <c r="D41" s="19">
        <f>SUMIFS(Sensitivities!$E$8:$E$1023,Sensitivities!$D$8:$D$1023,Vega_FX!$D$20,Sensitivities!$C$8:$C$1023,Vega_FX!G41)</f>
        <v>0</v>
      </c>
      <c r="E41" s="19"/>
      <c r="F41" s="19"/>
      <c r="G41" s="19" t="str">
        <f>C41 &amp; ".Vega|FX|" &amp; C19 &amp; "|" &amp; C21</f>
        <v>CF505971413.Vega|FX|EUR/USD|0.5 year</v>
      </c>
    </row>
    <row r="42" spans="3:7" hidden="1" outlineLevel="1" x14ac:dyDescent="0.25">
      <c r="C42" s="21" t="s">
        <v>24</v>
      </c>
      <c r="D42" s="19">
        <f>SUMIFS(Sensitivities!$E$8:$E$1023,Sensitivities!$D$8:$D$1023,Vega_FX!$D$20,Sensitivities!$C$8:$C$1023,Vega_FX!G42)</f>
        <v>0</v>
      </c>
      <c r="E42" s="19"/>
      <c r="F42" s="19"/>
      <c r="G42" s="19" t="str">
        <f>C42 &amp; ".Vega|FX|" &amp; C19 &amp; "|" &amp; C21</f>
        <v>CF670766805.Vega|FX|EUR/USD|0.5 year</v>
      </c>
    </row>
    <row r="43" spans="3:7" hidden="1" outlineLevel="1" x14ac:dyDescent="0.25">
      <c r="C43" s="21" t="s">
        <v>25</v>
      </c>
      <c r="D43" s="19">
        <f>SUMIFS(Sensitivities!$E$8:$E$1023,Sensitivities!$D$8:$D$1023,Vega_FX!$D$20,Sensitivities!$C$8:$C$1023,Vega_FX!G43)</f>
        <v>-9.3469124814127706</v>
      </c>
      <c r="E43" s="19"/>
      <c r="F43" s="19"/>
      <c r="G43" s="19" t="str">
        <f>C43 &amp; ".Vega|FX|" &amp; C19 &amp; "|" &amp; C21</f>
        <v>CF558972956.Vega|FX|EUR/USD|0.5 year</v>
      </c>
    </row>
    <row r="44" spans="3:7" hidden="1" outlineLevel="1" x14ac:dyDescent="0.25">
      <c r="C44" s="21" t="s">
        <v>26</v>
      </c>
      <c r="D44" s="19">
        <f>SUMIFS(Sensitivities!$E$8:$E$1023,Sensitivities!$D$8:$D$1023,Vega_FX!$D$20,Sensitivities!$C$8:$C$1023,Vega_FX!G44)</f>
        <v>0</v>
      </c>
      <c r="E44" s="19"/>
      <c r="F44" s="19"/>
      <c r="G44" s="19" t="str">
        <f>C44 &amp; ".Vega|FX|" &amp; C19 &amp; "|" &amp; C21</f>
        <v>CF994071627.Vega|FX|EUR/USD|0.5 year</v>
      </c>
    </row>
    <row r="45" spans="3:7" hidden="1" outlineLevel="1" x14ac:dyDescent="0.25">
      <c r="C45" s="21" t="s">
        <v>27</v>
      </c>
      <c r="D45" s="19">
        <f>SUMIFS(Sensitivities!$E$8:$E$1023,Sensitivities!$D$8:$D$1023,Vega_FX!$D$20,Sensitivities!$C$8:$C$1023,Vega_FX!G45)</f>
        <v>1.0045755312603399</v>
      </c>
      <c r="E45" s="19"/>
      <c r="F45" s="19"/>
      <c r="G45" s="19" t="str">
        <f>C45 &amp; ".Vega|FX|" &amp; C19 &amp; "|" &amp; C21</f>
        <v>CF546911893.Vega|FX|EUR/USD|0.5 year</v>
      </c>
    </row>
    <row r="46" spans="3:7" hidden="1" outlineLevel="1" x14ac:dyDescent="0.25">
      <c r="C46" s="21" t="s">
        <v>28</v>
      </c>
      <c r="D46" s="19">
        <f>SUMIFS(Sensitivities!$E$8:$E$1023,Sensitivities!$D$8:$D$1023,Vega_FX!$D$20,Sensitivities!$C$8:$C$1023,Vega_FX!G46)</f>
        <v>24.6443141825239</v>
      </c>
      <c r="E46" s="19"/>
      <c r="F46" s="19"/>
      <c r="G46" s="19" t="str">
        <f>C46 &amp; ".Vega|FX|" &amp; C19 &amp; "|" &amp; C21</f>
        <v>CF798421943.Vega|FX|EUR/USD|0.5 year</v>
      </c>
    </row>
    <row r="47" spans="3:7" hidden="1" outlineLevel="1" x14ac:dyDescent="0.25">
      <c r="C47" s="21" t="s">
        <v>29</v>
      </c>
      <c r="D47" s="19">
        <f>SUMIFS(Sensitivities!$E$8:$E$1023,Sensitivities!$D$8:$D$1023,Vega_FX!$D$20,Sensitivities!$C$8:$C$1023,Vega_FX!G47)</f>
        <v>1063865.45981545</v>
      </c>
      <c r="E47" s="19"/>
      <c r="F47" s="19"/>
      <c r="G47" s="19" t="str">
        <f>C47 &amp; ".Vega|FX|" &amp; C19 &amp; "|" &amp; C21</f>
        <v>SWN651253389.Vega|FX|EUR/USD|0.5 year</v>
      </c>
    </row>
    <row r="48" spans="3:7" hidden="1" outlineLevel="1" x14ac:dyDescent="0.25">
      <c r="C48" s="21" t="s">
        <v>31</v>
      </c>
      <c r="D48" s="19">
        <f>SUMIFS(Sensitivities!$E$8:$E$1023,Sensitivities!$D$8:$D$1023,Vega_FX!$D$20,Sensitivities!$C$8:$C$1023,Vega_FX!G48)</f>
        <v>0</v>
      </c>
      <c r="E48" s="19"/>
      <c r="F48" s="19"/>
      <c r="G48" s="19" t="str">
        <f>C48 &amp; ".Vega|FX|" &amp; C19 &amp; "|" &amp; C21</f>
        <v>FXF690057364.Vega|FX|EUR/USD|0.5 year</v>
      </c>
    </row>
    <row r="49" spans="3:7" hidden="1" outlineLevel="1" x14ac:dyDescent="0.25">
      <c r="C49" s="21" t="s">
        <v>1142</v>
      </c>
      <c r="D49" s="19">
        <f>SUMIFS(Sensitivities!$E$8:$E$1023,Sensitivities!$D$8:$D$1023,Vega_FX!$D$20,Sensitivities!$C$8:$C$1023,Vega_FX!G49)</f>
        <v>0</v>
      </c>
      <c r="E49" s="19"/>
      <c r="F49" s="19"/>
      <c r="G49" s="19" t="str">
        <f>C49 &amp; ".Vega|FX|" &amp; C19 &amp; "|" &amp; C21</f>
        <v>FXF276314354.Vega|FX|EUR/USD|0.5 year</v>
      </c>
    </row>
    <row r="50" spans="3:7" hidden="1" outlineLevel="1" x14ac:dyDescent="0.25">
      <c r="C50" s="21" t="s">
        <v>33</v>
      </c>
      <c r="D50" s="19">
        <f>SUMIFS(Sensitivities!$E$8:$E$1023,Sensitivities!$D$8:$D$1023,Vega_FX!$D$20,Sensitivities!$C$8:$C$1023,Vega_FX!G50)</f>
        <v>0</v>
      </c>
      <c r="E50" s="19"/>
      <c r="F50" s="19"/>
      <c r="G50" s="19" t="str">
        <f>C50 &amp; ".Vega|FX|" &amp; C19 &amp; "|" &amp; C21</f>
        <v>FXF811380623.Vega|FX|EUR/USD|0.5 year</v>
      </c>
    </row>
    <row r="51" spans="3:7" hidden="1" outlineLevel="1" x14ac:dyDescent="0.25">
      <c r="C51" s="21" t="s">
        <v>34</v>
      </c>
      <c r="D51" s="19">
        <f>SUMIFS(Sensitivities!$E$8:$E$1023,Sensitivities!$D$8:$D$1023,Vega_FX!$D$20,Sensitivities!$C$8:$C$1023,Vega_FX!G51)</f>
        <v>0</v>
      </c>
      <c r="E51" s="19"/>
      <c r="F51" s="19"/>
      <c r="G51" s="19" t="str">
        <f>C51 &amp; ".Vega|FX|" &amp; C19 &amp; "|" &amp; C21</f>
        <v>FXF313102980.Vega|FX|EUR/USD|0.5 year</v>
      </c>
    </row>
    <row r="52" spans="3:7" hidden="1" outlineLevel="1" x14ac:dyDescent="0.25">
      <c r="C52" s="21" t="s">
        <v>35</v>
      </c>
      <c r="D52" s="19">
        <f>SUMIFS(Sensitivities!$E$8:$E$1023,Sensitivities!$D$8:$D$1023,Vega_FX!$D$20,Sensitivities!$C$8:$C$1023,Vega_FX!G52)</f>
        <v>0</v>
      </c>
      <c r="E52" s="19"/>
      <c r="F52" s="19"/>
      <c r="G52" s="19" t="str">
        <f>C52 &amp; ".Vega|FX|" &amp; C19 &amp; "|" &amp; C21</f>
        <v>FXF168255439.Vega|FX|EUR/USD|0.5 year</v>
      </c>
    </row>
    <row r="53" spans="3:7" hidden="1" outlineLevel="1" x14ac:dyDescent="0.25">
      <c r="C53" s="21" t="s">
        <v>36</v>
      </c>
      <c r="D53" s="19">
        <f>SUMIFS(Sensitivities!$E$8:$E$1023,Sensitivities!$D$8:$D$1023,Vega_FX!$D$20,Sensitivities!$C$8:$C$1023,Vega_FX!G53)</f>
        <v>0</v>
      </c>
      <c r="E53" s="19"/>
      <c r="F53" s="19"/>
      <c r="G53" s="19" t="str">
        <f>C53 &amp; ".Vega|FX|" &amp; C19 &amp; "|" &amp; C21</f>
        <v>FXF177155290.Vega|FX|EUR/USD|0.5 year</v>
      </c>
    </row>
    <row r="54" spans="3:7" hidden="1" outlineLevel="1" x14ac:dyDescent="0.25">
      <c r="C54" s="21" t="s">
        <v>37</v>
      </c>
      <c r="D54" s="19">
        <f>SUMIFS(Sensitivities!$E$8:$E$1023,Sensitivities!$D$8:$D$1023,Vega_FX!$D$20,Sensitivities!$C$8:$C$1023,Vega_FX!G54)</f>
        <v>0</v>
      </c>
      <c r="E54" s="19"/>
      <c r="F54" s="19"/>
      <c r="G54" s="19" t="str">
        <f>C54 &amp; ".Vega|FX|" &amp; C19 &amp; "|" &amp; C21</f>
        <v>FXF598460264.Vega|FX|EUR/USD|0.5 year</v>
      </c>
    </row>
    <row r="55" spans="3:7" hidden="1" outlineLevel="1" x14ac:dyDescent="0.25">
      <c r="C55" s="21" t="s">
        <v>38</v>
      </c>
      <c r="D55" s="19">
        <f>SUMIFS(Sensitivities!$E$8:$E$1023,Sensitivities!$D$8:$D$1023,Vega_FX!$D$20,Sensitivities!$C$8:$C$1023,Vega_FX!G55)</f>
        <v>-58155.000208261801</v>
      </c>
      <c r="E55" s="19"/>
      <c r="F55" s="19"/>
      <c r="G55" s="19" t="str">
        <f>C55 &amp; ".Vega|FX|" &amp; C19 &amp; "|" &amp; C21</f>
        <v>FXO271821100.Vega|FX|EUR/USD|0.5 year</v>
      </c>
    </row>
    <row r="56" spans="3:7" hidden="1" outlineLevel="1" x14ac:dyDescent="0.25">
      <c r="C56" s="21" t="s">
        <v>40</v>
      </c>
      <c r="D56" s="19">
        <f>SUMIFS(Sensitivities!$E$8:$E$1023,Sensitivities!$D$8:$D$1023,Vega_FX!$D$20,Sensitivities!$C$8:$C$1023,Vega_FX!G56)</f>
        <v>0</v>
      </c>
      <c r="E56" s="19"/>
      <c r="F56" s="19"/>
      <c r="G56" s="19" t="str">
        <f>C56 &amp; ".Vega|FX|" &amp; C19 &amp; "|" &amp; C21</f>
        <v>FXO136170122.Vega|FX|EUR/USD|0.5 year</v>
      </c>
    </row>
    <row r="57" spans="3:7" hidden="1" outlineLevel="1" x14ac:dyDescent="0.25">
      <c r="C57" s="21" t="s">
        <v>1139</v>
      </c>
      <c r="D57" s="19">
        <f>SUMIFS(Sensitivities!$E$8:$E$1023,Sensitivities!$D$8:$D$1023,Vega_FX!$D$20,Sensitivities!$C$8:$C$1023,Vega_FX!G57)</f>
        <v>-3.6379788070917098E-10</v>
      </c>
      <c r="E57" s="19"/>
      <c r="F57" s="19"/>
      <c r="G57" s="19" t="str">
        <f>C57 &amp; ".Vega|FX|" &amp; C19 &amp; "|" &amp; C21</f>
        <v>FXO623149061.Vega|FX|EUR/USD|0.5 year</v>
      </c>
    </row>
    <row r="58" spans="3:7" hidden="1" outlineLevel="1" x14ac:dyDescent="0.25">
      <c r="C58" s="21" t="s">
        <v>41</v>
      </c>
      <c r="D58" s="19">
        <f>SUMIFS(Sensitivities!$E$8:$E$1023,Sensitivities!$D$8:$D$1023,Vega_FX!$D$20,Sensitivities!$C$8:$C$1023,Vega_FX!G58)</f>
        <v>-22844.123291968001</v>
      </c>
      <c r="E58" s="19"/>
      <c r="F58" s="19"/>
      <c r="G58" s="19" t="str">
        <f>C58 &amp; ".Vega|FX|" &amp; C19 &amp; "|" &amp; C21</f>
        <v>FXO676548755.Vega|FX|EUR/USD|0.5 year</v>
      </c>
    </row>
    <row r="59" spans="3:7" hidden="1" outlineLevel="1" x14ac:dyDescent="0.25">
      <c r="C59" s="21" t="s">
        <v>42</v>
      </c>
      <c r="D59" s="19">
        <f>SUMIFS(Sensitivities!$E$8:$E$1023,Sensitivities!$D$8:$D$1023,Vega_FX!$D$20,Sensitivities!$C$8:$C$1023,Vega_FX!G59)</f>
        <v>-47946.178887438102</v>
      </c>
      <c r="E59" s="19"/>
      <c r="F59" s="19"/>
      <c r="G59" s="19" t="str">
        <f>C59 &amp; ".Vega|FX|" &amp; C19 &amp; "|" &amp; C21</f>
        <v>FXO403688438.Vega|FX|EUR/USD|0.5 year</v>
      </c>
    </row>
    <row r="60" spans="3:7" hidden="1" outlineLevel="1" x14ac:dyDescent="0.25">
      <c r="C60" s="21" t="s">
        <v>43</v>
      </c>
      <c r="D60" s="19">
        <f>SUMIFS(Sensitivities!$E$8:$E$1023,Sensitivities!$D$8:$D$1023,Vega_FX!$D$20,Sensitivities!$C$8:$C$1023,Vega_FX!G60)</f>
        <v>-5.8207660913467399E-9</v>
      </c>
      <c r="E60" s="19"/>
      <c r="F60" s="19"/>
      <c r="G60" s="19" t="str">
        <f>C60 &amp; ".Vega|FX|" &amp; C19 &amp; "|" &amp; C21</f>
        <v>FXO302436425.Vega|FX|EUR/USD|0.5 year</v>
      </c>
    </row>
    <row r="61" spans="3:7" hidden="1" outlineLevel="1" x14ac:dyDescent="0.25">
      <c r="C61" s="21" t="s">
        <v>44</v>
      </c>
      <c r="D61" s="19">
        <f>SUMIFS(Sensitivities!$E$8:$E$1023,Sensitivities!$D$8:$D$1023,Vega_FX!$D$20,Sensitivities!$C$8:$C$1023,Vega_FX!G61)</f>
        <v>0</v>
      </c>
      <c r="E61" s="19"/>
      <c r="F61" s="19"/>
      <c r="G61" s="19" t="str">
        <f>C61 &amp; ".Vega|FX|" &amp; C19 &amp; "|" &amp; C21</f>
        <v>FXO920656386.Vega|FX|EUR/USD|0.5 year</v>
      </c>
    </row>
    <row r="62" spans="3:7" hidden="1" outlineLevel="1" x14ac:dyDescent="0.25">
      <c r="C62" s="21" t="s">
        <v>45</v>
      </c>
      <c r="D62" s="19">
        <f>SUMIFS(Sensitivities!$E$8:$E$1023,Sensitivities!$D$8:$D$1023,Vega_FX!$D$20,Sensitivities!$C$8:$C$1023,Vega_FX!G62)</f>
        <v>0</v>
      </c>
      <c r="E62" s="19"/>
      <c r="F62" s="19"/>
      <c r="G62" s="19" t="str">
        <f>C62 &amp; ".Vega|FX|" &amp; C19 &amp; "|" &amp; C21</f>
        <v>FXO931276392.Vega|FX|EUR/USD|0.5 year</v>
      </c>
    </row>
    <row r="63" spans="3:7" hidden="1" outlineLevel="1" x14ac:dyDescent="0.25">
      <c r="C63" s="21" t="s">
        <v>46</v>
      </c>
      <c r="D63" s="19">
        <f>SUMIFS(Sensitivities!$E$8:$E$1023,Sensitivities!$D$8:$D$1023,Vega_FX!$D$20,Sensitivities!$C$8:$C$1023,Vega_FX!G63)</f>
        <v>0</v>
      </c>
      <c r="E63" s="19"/>
      <c r="F63" s="19"/>
      <c r="G63" s="19" t="str">
        <f>C63 &amp; ".Vega|FX|" &amp; C19 &amp; "|" &amp; C21</f>
        <v>PRDC295207601.Vega|FX|EUR/USD|0.5 year</v>
      </c>
    </row>
    <row r="64" spans="3:7" hidden="1" outlineLevel="1" x14ac:dyDescent="0.25">
      <c r="C64" s="21" t="s">
        <v>48</v>
      </c>
      <c r="D64" s="19">
        <f>SUMIFS(Sensitivities!$E$8:$E$1023,Sensitivities!$D$8:$D$1023,Vega_FX!$D$20,Sensitivities!$C$8:$C$1023,Vega_FX!G64)</f>
        <v>0</v>
      </c>
      <c r="E64" s="19"/>
      <c r="F64" s="19"/>
      <c r="G64" s="19" t="str">
        <f>C64 &amp; ".Vega|FX|" &amp; C19 &amp; "|" &amp; C21</f>
        <v>PRDC172891670.Vega|FX|EUR/USD|0.5 year</v>
      </c>
    </row>
    <row r="65" spans="3:7" hidden="1" outlineLevel="1" x14ac:dyDescent="0.25">
      <c r="C65" s="21" t="s">
        <v>49</v>
      </c>
      <c r="D65" s="19">
        <f>SUMIFS(Sensitivities!$E$8:$E$1023,Sensitivities!$D$8:$D$1023,Vega_FX!$D$20,Sensitivities!$C$8:$C$1023,Vega_FX!G65)</f>
        <v>0</v>
      </c>
      <c r="E65" s="19"/>
      <c r="F65" s="19"/>
      <c r="G65" s="19" t="str">
        <f>C65 &amp; ".Vega|FX|" &amp; C19 &amp; "|" &amp; C21</f>
        <v>PRDC666969162.Vega|FX|EUR/USD|0.5 year</v>
      </c>
    </row>
    <row r="66" spans="3:7" hidden="1" outlineLevel="1" x14ac:dyDescent="0.25">
      <c r="C66" s="21" t="s">
        <v>50</v>
      </c>
      <c r="D66" s="19">
        <f>SUMIFS(Sensitivities!$E$8:$E$1023,Sensitivities!$D$8:$D$1023,Vega_FX!$D$20,Sensitivities!$C$8:$C$1023,Vega_FX!G66)</f>
        <v>0</v>
      </c>
      <c r="E66" s="19"/>
      <c r="F66" s="19"/>
      <c r="G66" s="19" t="str">
        <f>C66 &amp; ".Vega|FX|" &amp; C19 &amp; "|" &amp; C21</f>
        <v>PRDC591610726.Vega|FX|EUR/USD|0.5 year</v>
      </c>
    </row>
    <row r="67" spans="3:7" hidden="1" outlineLevel="1" x14ac:dyDescent="0.25">
      <c r="C67" s="21" t="s">
        <v>51</v>
      </c>
      <c r="D67" s="19">
        <f>SUMIFS(Sensitivities!$E$8:$E$1023,Sensitivities!$D$8:$D$1023,Vega_FX!$D$20,Sensitivities!$C$8:$C$1023,Vega_FX!G67)</f>
        <v>0</v>
      </c>
      <c r="E67" s="19"/>
      <c r="F67" s="19"/>
      <c r="G67" s="19" t="str">
        <f>C67 &amp; ".Vega|FX|" &amp; C19 &amp; "|" &amp; C21</f>
        <v>PRDC213021841.Vega|FX|EUR/USD|0.5 year</v>
      </c>
    </row>
    <row r="68" spans="3:7" hidden="1" outlineLevel="1" x14ac:dyDescent="0.25">
      <c r="C68" s="21" t="s">
        <v>52</v>
      </c>
      <c r="D68" s="19">
        <f>SUMIFS(Sensitivities!$E$8:$E$1023,Sensitivities!$D$8:$D$1023,Vega_FX!$D$20,Sensitivities!$C$8:$C$1023,Vega_FX!G68)</f>
        <v>0</v>
      </c>
      <c r="E68" s="19"/>
      <c r="F68" s="19"/>
      <c r="G68" s="19" t="str">
        <f>C68 &amp; ".Vega|FX|" &amp; C19 &amp; "|" &amp; C21</f>
        <v>RA211261264.Vega|FX|EUR/USD|0.5 year</v>
      </c>
    </row>
    <row r="69" spans="3:7" hidden="1" outlineLevel="1" x14ac:dyDescent="0.25">
      <c r="C69" s="21" t="s">
        <v>54</v>
      </c>
      <c r="D69" s="19">
        <f>SUMIFS(Sensitivities!$E$8:$E$1023,Sensitivities!$D$8:$D$1023,Vega_FX!$D$20,Sensitivities!$C$8:$C$1023,Vega_FX!G69)</f>
        <v>0</v>
      </c>
      <c r="E69" s="19"/>
      <c r="F69" s="19"/>
      <c r="G69" s="19" t="str">
        <f>C69 &amp; ".Vega|FX|" &amp; C19 &amp; "|" &amp; C21</f>
        <v>RA511169792.Vega|FX|EUR/USD|0.5 year</v>
      </c>
    </row>
    <row r="70" spans="3:7" hidden="1" outlineLevel="1" x14ac:dyDescent="0.25">
      <c r="C70" s="21" t="s">
        <v>1143</v>
      </c>
      <c r="D70" s="19">
        <f>SUMIFS(Sensitivities!$E$8:$E$1023,Sensitivities!$D$8:$D$1023,Vega_FX!$D$20,Sensitivities!$C$8:$C$1023,Vega_FX!G70)</f>
        <v>0</v>
      </c>
      <c r="E70" s="19"/>
      <c r="F70" s="19"/>
      <c r="G70" s="19" t="str">
        <f>C70 &amp; ".Vega|FX|" &amp; C19 &amp; "|" &amp; C21</f>
        <v>RA844378540.Vega|FX|EUR/USD|0.5 year</v>
      </c>
    </row>
    <row r="71" spans="3:7" hidden="1" outlineLevel="1" x14ac:dyDescent="0.25">
      <c r="C71" s="21" t="s">
        <v>55</v>
      </c>
      <c r="D71" s="19">
        <f>SUMIFS(Sensitivities!$E$8:$E$1023,Sensitivities!$D$8:$D$1023,Vega_FX!$D$20,Sensitivities!$C$8:$C$1023,Vega_FX!G71)</f>
        <v>0</v>
      </c>
      <c r="E71" s="19"/>
      <c r="F71" s="19"/>
      <c r="G71" s="19" t="str">
        <f>C71 &amp; ".Vega|FX|" &amp; C19 &amp; "|" &amp; C21</f>
        <v>RA488554347.Vega|FX|EUR/USD|0.5 year</v>
      </c>
    </row>
    <row r="72" spans="3:7" hidden="1" outlineLevel="1" x14ac:dyDescent="0.25">
      <c r="C72" s="21" t="s">
        <v>56</v>
      </c>
      <c r="D72" s="19">
        <f>SUMIFS(Sensitivities!$E$8:$E$1023,Sensitivities!$D$8:$D$1023,Vega_FX!$D$20,Sensitivities!$C$8:$C$1023,Vega_FX!G72)</f>
        <v>0</v>
      </c>
      <c r="E72" s="19"/>
      <c r="F72" s="19"/>
      <c r="G72" s="19" t="str">
        <f>C72 &amp; ".Vega|FX|" &amp; C19 &amp; "|" &amp; C21</f>
        <v>RA899728209.Vega|FX|EUR/USD|0.5 year</v>
      </c>
    </row>
    <row r="73" spans="3:7" hidden="1" outlineLevel="1" x14ac:dyDescent="0.25">
      <c r="C73" s="10"/>
      <c r="D73" s="13"/>
      <c r="E73" s="11"/>
      <c r="F73" s="12"/>
      <c r="G73" s="12"/>
    </row>
    <row r="74" spans="3:7" collapsed="1" x14ac:dyDescent="0.25">
      <c r="C74" s="106" t="s">
        <v>62</v>
      </c>
      <c r="D74" s="102">
        <f>SUM(D76:D125)</f>
        <v>-390594.02819448395</v>
      </c>
      <c r="E74" s="103">
        <f>$D$15</f>
        <v>1</v>
      </c>
      <c r="F74" s="105">
        <f>D74*E74</f>
        <v>-390594.02819448395</v>
      </c>
    </row>
    <row r="75" spans="3:7" hidden="1" outlineLevel="1" x14ac:dyDescent="0.25">
      <c r="C75" s="40" t="s">
        <v>1138</v>
      </c>
      <c r="D75" s="101" t="s">
        <v>116</v>
      </c>
      <c r="E75" s="101" t="s">
        <v>66</v>
      </c>
      <c r="F75" s="101" t="s">
        <v>68</v>
      </c>
      <c r="G75" s="39" t="s">
        <v>57</v>
      </c>
    </row>
    <row r="76" spans="3:7" hidden="1" outlineLevel="1" x14ac:dyDescent="0.25">
      <c r="C76" s="42" t="s">
        <v>3</v>
      </c>
      <c r="D76" s="38">
        <f>SUMIFS(Sensitivities!$E$8:$E$1023,Sensitivities!$D$8:$D$1023,Vega_FX!$D$20,Sensitivities!$C$8:$C$1023,Vega_FX!G76)</f>
        <v>0</v>
      </c>
      <c r="E76" s="38"/>
      <c r="F76" s="38"/>
      <c r="G76" s="38" t="str">
        <f>C76 &amp; ".Vega|FX|" &amp; C19 &amp; "|" &amp; C74</f>
        <v>FRA791220419.Vega|FX|EUR/USD|1 year</v>
      </c>
    </row>
    <row r="77" spans="3:7" hidden="1" outlineLevel="1" x14ac:dyDescent="0.25">
      <c r="C77" s="21" t="s">
        <v>5</v>
      </c>
      <c r="D77" s="19">
        <f>SUMIFS(Sensitivities!$E$8:$E$1023,Sensitivities!$D$8:$D$1023,Vega_FX!$D$20,Sensitivities!$C$8:$C$1023,Vega_FX!G77)</f>
        <v>0</v>
      </c>
      <c r="E77" s="19"/>
      <c r="F77" s="19"/>
      <c r="G77" s="19" t="str">
        <f>C77 &amp; ".Vega|FX|" &amp; C19 &amp; "|" &amp; C74</f>
        <v>FRA983936126.Vega|FX|EUR/USD|1 year</v>
      </c>
    </row>
    <row r="78" spans="3:7" hidden="1" outlineLevel="1" x14ac:dyDescent="0.25">
      <c r="C78" s="21" t="s">
        <v>6</v>
      </c>
      <c r="D78" s="19">
        <f>SUMIFS(Sensitivities!$E$8:$E$1023,Sensitivities!$D$8:$D$1023,Vega_FX!$D$20,Sensitivities!$C$8:$C$1023,Vega_FX!G78)</f>
        <v>0</v>
      </c>
      <c r="E78" s="19"/>
      <c r="F78" s="19"/>
      <c r="G78" s="19" t="str">
        <f>C78 &amp; ".Vega|FX|" &amp; C19 &amp; "|" &amp; C74</f>
        <v>FRA592133890.Vega|FX|EUR/USD|1 year</v>
      </c>
    </row>
    <row r="79" spans="3:7" hidden="1" outlineLevel="1" x14ac:dyDescent="0.25">
      <c r="C79" s="21" t="s">
        <v>7</v>
      </c>
      <c r="D79" s="19">
        <f>SUMIFS(Sensitivities!$E$8:$E$1023,Sensitivities!$D$8:$D$1023,Vega_FX!$D$20,Sensitivities!$C$8:$C$1023,Vega_FX!G79)</f>
        <v>0</v>
      </c>
      <c r="E79" s="19"/>
      <c r="F79" s="19"/>
      <c r="G79" s="19" t="str">
        <f>C79 &amp; ".Vega|FX|" &amp; C19 &amp; "|" &amp; C74</f>
        <v>FRA554616290.Vega|FX|EUR/USD|1 year</v>
      </c>
    </row>
    <row r="80" spans="3:7" hidden="1" outlineLevel="1" x14ac:dyDescent="0.25">
      <c r="C80" s="21" t="s">
        <v>8</v>
      </c>
      <c r="D80" s="19">
        <f>SUMIFS(Sensitivities!$E$8:$E$1023,Sensitivities!$D$8:$D$1023,Vega_FX!$D$20,Sensitivities!$C$8:$C$1023,Vega_FX!G80)</f>
        <v>0</v>
      </c>
      <c r="E80" s="19"/>
      <c r="F80" s="19"/>
      <c r="G80" s="19" t="str">
        <f>C80 &amp; ".Vega|FX|" &amp; C19 &amp; "|" &amp; C74</f>
        <v>FRA822851518.Vega|FX|EUR/USD|1 year</v>
      </c>
    </row>
    <row r="81" spans="3:9" hidden="1" outlineLevel="1" x14ac:dyDescent="0.25">
      <c r="C81" s="21" t="s">
        <v>1140</v>
      </c>
      <c r="D81" s="19">
        <f>SUMIFS(Sensitivities!$E$8:$E$1023,Sensitivities!$D$8:$D$1023,Vega_FX!$D$20,Sensitivities!$C$8:$C$1023,Vega_FX!G81)</f>
        <v>0</v>
      </c>
      <c r="E81" s="19"/>
      <c r="F81" s="19"/>
      <c r="G81" s="19" t="str">
        <f>C81 &amp; ".Vega|FX|" &amp; C19 &amp; "|" &amp; C74</f>
        <v>FRA101797833.Vega|FX|EUR/USD|1 year</v>
      </c>
    </row>
    <row r="82" spans="3:9" hidden="1" outlineLevel="1" x14ac:dyDescent="0.25">
      <c r="C82" s="21" t="s">
        <v>9</v>
      </c>
      <c r="D82" s="19">
        <f>SUMIFS(Sensitivities!$E$8:$E$1023,Sensitivities!$D$8:$D$1023,Vega_FX!$D$20,Sensitivities!$C$8:$C$1023,Vega_FX!G82)</f>
        <v>0</v>
      </c>
      <c r="E82" s="19"/>
      <c r="F82" s="19"/>
      <c r="G82" s="19" t="str">
        <f>C82 &amp; ".Vega|FX|" &amp; C19 &amp; "|" &amp; C74</f>
        <v>IRS190841856.Vega|FX|EUR/USD|1 year</v>
      </c>
    </row>
    <row r="83" spans="3:9" hidden="1" outlineLevel="1" x14ac:dyDescent="0.25">
      <c r="C83" s="21" t="s">
        <v>11</v>
      </c>
      <c r="D83" s="19">
        <f>SUMIFS(Sensitivities!$E$8:$E$1023,Sensitivities!$D$8:$D$1023,Vega_FX!$D$20,Sensitivities!$C$8:$C$1023,Vega_FX!G83)</f>
        <v>0</v>
      </c>
      <c r="E83" s="19"/>
      <c r="F83" s="19"/>
      <c r="G83" s="19" t="str">
        <f>C83 &amp; ".Vega|FX|" &amp; C19 &amp; "|" &amp; C74</f>
        <v>IRS399330126.Vega|FX|EUR/USD|1 year</v>
      </c>
    </row>
    <row r="84" spans="3:9" hidden="1" outlineLevel="1" x14ac:dyDescent="0.25">
      <c r="C84" s="21" t="s">
        <v>12</v>
      </c>
      <c r="D84" s="19">
        <f>SUMIFS(Sensitivities!$E$8:$E$1023,Sensitivities!$D$8:$D$1023,Vega_FX!$D$20,Sensitivities!$C$8:$C$1023,Vega_FX!G84)</f>
        <v>0</v>
      </c>
      <c r="E84" s="19"/>
      <c r="F84" s="19"/>
      <c r="G84" s="19" t="str">
        <f>C84 &amp; ".Vega|FX|" &amp; C19 &amp; "|" &amp; C74</f>
        <v>IRS233250637.Vega|FX|EUR/USD|1 year</v>
      </c>
    </row>
    <row r="85" spans="3:9" hidden="1" outlineLevel="1" x14ac:dyDescent="0.25">
      <c r="C85" s="21" t="s">
        <v>13</v>
      </c>
      <c r="D85" s="19">
        <f>SUMIFS(Sensitivities!$E$8:$E$1023,Sensitivities!$D$8:$D$1023,Vega_FX!$D$20,Sensitivities!$C$8:$C$1023,Vega_FX!G85)</f>
        <v>0</v>
      </c>
      <c r="E85" s="19"/>
      <c r="F85" s="19"/>
      <c r="G85" s="19" t="str">
        <f>C85 &amp; ".Vega|FX|" &amp; C19 &amp; "|" &amp; C74</f>
        <v>CS768096133.Vega|FX|EUR/USD|1 year</v>
      </c>
    </row>
    <row r="86" spans="3:9" hidden="1" outlineLevel="1" x14ac:dyDescent="0.25">
      <c r="C86" s="21" t="s">
        <v>15</v>
      </c>
      <c r="D86" s="19">
        <f>SUMIFS(Sensitivities!$E$8:$E$1023,Sensitivities!$D$8:$D$1023,Vega_FX!$D$20,Sensitivities!$C$8:$C$1023,Vega_FX!G86)</f>
        <v>0</v>
      </c>
      <c r="E86" s="19"/>
      <c r="F86" s="19"/>
      <c r="G86" s="19" t="str">
        <f>C86 &amp; ".Vega|FX|" &amp; C19 &amp; "|" &amp; C74</f>
        <v>CS561670611.Vega|FX|EUR/USD|1 year</v>
      </c>
    </row>
    <row r="87" spans="3:9" hidden="1" outlineLevel="1" x14ac:dyDescent="0.25">
      <c r="C87" s="21" t="s">
        <v>16</v>
      </c>
      <c r="D87" s="19">
        <f>SUMIFS(Sensitivities!$E$8:$E$1023,Sensitivities!$D$8:$D$1023,Vega_FX!$D$20,Sensitivities!$C$8:$C$1023,Vega_FX!G87)</f>
        <v>0</v>
      </c>
      <c r="E87" s="19"/>
      <c r="F87" s="19"/>
      <c r="G87" s="19" t="str">
        <f>C87 &amp; ".Vega|FX|" &amp; C19 &amp; "|" &amp; C74</f>
        <v>CS931854092.Vega|FX|EUR/USD|1 year</v>
      </c>
    </row>
    <row r="88" spans="3:9" hidden="1" outlineLevel="1" x14ac:dyDescent="0.25">
      <c r="C88" s="21" t="s">
        <v>17</v>
      </c>
      <c r="D88" s="19">
        <f>SUMIFS(Sensitivities!$E$8:$E$1023,Sensitivities!$D$8:$D$1023,Vega_FX!$D$20,Sensitivities!$C$8:$C$1023,Vega_FX!G88)</f>
        <v>0</v>
      </c>
      <c r="E88" s="19"/>
      <c r="F88" s="19"/>
      <c r="G88" s="19" t="str">
        <f>C88 &amp; ".Vega|FX|" &amp; C19 &amp; "|" &amp; C74</f>
        <v>IRS307262619.Vega|FX|EUR/USD|1 year</v>
      </c>
    </row>
    <row r="89" spans="3:9" hidden="1" outlineLevel="1" x14ac:dyDescent="0.25">
      <c r="C89" s="21" t="s">
        <v>18</v>
      </c>
      <c r="D89" s="19">
        <f>SUMIFS(Sensitivities!$E$8:$E$1023,Sensitivities!$D$8:$D$1023,Vega_FX!$D$20,Sensitivities!$C$8:$C$1023,Vega_FX!G89)</f>
        <v>0</v>
      </c>
      <c r="E89" s="19"/>
      <c r="F89" s="19"/>
      <c r="G89" s="19" t="str">
        <f>C89 &amp; ".Vega|FX|" &amp; C19 &amp; "|" &amp; C74</f>
        <v>IRS686490893.Vega|FX|EUR/USD|1 year</v>
      </c>
    </row>
    <row r="90" spans="3:9" hidden="1" outlineLevel="1" x14ac:dyDescent="0.25">
      <c r="C90" s="21" t="s">
        <v>19</v>
      </c>
      <c r="D90" s="19">
        <f>SUMIFS(Sensitivities!$E$8:$E$1023,Sensitivities!$D$8:$D$1023,Vega_FX!$D$20,Sensitivities!$C$8:$C$1023,Vega_FX!G90)</f>
        <v>0</v>
      </c>
      <c r="E90" s="19"/>
      <c r="F90" s="19"/>
      <c r="G90" s="19" t="str">
        <f>C90 &amp; ".Vega|FX|" &amp; C19 &amp; "|" &amp; C74</f>
        <v>IRS682313805.Vega|FX|EUR/USD|1 year</v>
      </c>
    </row>
    <row r="91" spans="3:9" hidden="1" outlineLevel="1" x14ac:dyDescent="0.25">
      <c r="C91" s="21" t="s">
        <v>20</v>
      </c>
      <c r="D91" s="19">
        <f>SUMIFS(Sensitivities!$E$8:$E$1023,Sensitivities!$D$8:$D$1023,Vega_FX!$D$20,Sensitivities!$C$8:$C$1023,Vega_FX!G91)</f>
        <v>0</v>
      </c>
      <c r="E91" s="19"/>
      <c r="F91" s="19"/>
      <c r="G91" s="19" t="str">
        <f>C91 &amp; ".Vega|FX|" &amp; C19 &amp; "|" &amp; C74</f>
        <v>IRS545554400.Vega|FX|EUR/USD|1 year</v>
      </c>
    </row>
    <row r="92" spans="3:9" hidden="1" outlineLevel="1" x14ac:dyDescent="0.25">
      <c r="C92" s="21" t="s">
        <v>21</v>
      </c>
      <c r="D92" s="19">
        <f>SUMIFS(Sensitivities!$E$8:$E$1023,Sensitivities!$D$8:$D$1023,Vega_FX!$D$20,Sensitivities!$C$8:$C$1023,Vega_FX!G92)</f>
        <v>0</v>
      </c>
      <c r="E92" s="19"/>
      <c r="F92" s="19"/>
      <c r="G92" s="19" t="str">
        <f>C92 &amp; ".Vega|FX|" &amp; C19 &amp; "|" &amp; C74</f>
        <v>CS821810096.Vega|FX|EUR/USD|1 year</v>
      </c>
    </row>
    <row r="93" spans="3:9" hidden="1" outlineLevel="1" x14ac:dyDescent="0.25">
      <c r="C93" s="21" t="s">
        <v>22</v>
      </c>
      <c r="D93" s="19">
        <f>SUMIFS(Sensitivities!$E$8:$E$1023,Sensitivities!$D$8:$D$1023,Vega_FX!$D$20,Sensitivities!$C$8:$C$1023,Vega_FX!G93)</f>
        <v>0</v>
      </c>
      <c r="E93" s="19"/>
      <c r="F93" s="19"/>
      <c r="G93" s="19" t="str">
        <f>C93 &amp; ".Vega|FX|" &amp; C19 &amp; "|" &amp; C74</f>
        <v>CF832287444.Vega|FX|EUR/USD|1 year</v>
      </c>
    </row>
    <row r="94" spans="3:9" hidden="1" outlineLevel="1" x14ac:dyDescent="0.25">
      <c r="C94" s="21" t="s">
        <v>1141</v>
      </c>
      <c r="D94" s="19">
        <f>SUMIFS(Sensitivities!$E$8:$E$1023,Sensitivities!$D$8:$D$1023,Vega_FX!$D$20,Sensitivities!$C$8:$C$1023,Vega_FX!G94)</f>
        <v>0</v>
      </c>
      <c r="E94" s="19"/>
      <c r="F94" s="19"/>
      <c r="G94" s="19" t="str">
        <f>C94 &amp; ".Vega|FX|" &amp; C19 &amp; "|" &amp; C74</f>
        <v>CF505971413.Vega|FX|EUR/USD|1 year</v>
      </c>
      <c r="I94" s="22"/>
    </row>
    <row r="95" spans="3:9" hidden="1" outlineLevel="1" x14ac:dyDescent="0.25">
      <c r="C95" s="21" t="s">
        <v>24</v>
      </c>
      <c r="D95" s="19">
        <f>SUMIFS(Sensitivities!$E$8:$E$1023,Sensitivities!$D$8:$D$1023,Vega_FX!$D$20,Sensitivities!$C$8:$C$1023,Vega_FX!G95)</f>
        <v>0</v>
      </c>
      <c r="E95" s="19"/>
      <c r="F95" s="19"/>
      <c r="G95" s="19" t="str">
        <f>C95 &amp; ".Vega|FX|" &amp; C19 &amp; "|" &amp; C74</f>
        <v>CF670766805.Vega|FX|EUR/USD|1 year</v>
      </c>
    </row>
    <row r="96" spans="3:9" hidden="1" outlineLevel="1" x14ac:dyDescent="0.25">
      <c r="C96" s="21" t="s">
        <v>25</v>
      </c>
      <c r="D96" s="19">
        <f>SUMIFS(Sensitivities!$E$8:$E$1023,Sensitivities!$D$8:$D$1023,Vega_FX!$D$20,Sensitivities!$C$8:$C$1023,Vega_FX!G96)</f>
        <v>4.2939077057724297E-2</v>
      </c>
      <c r="E96" s="19"/>
      <c r="F96" s="19"/>
      <c r="G96" s="19" t="str">
        <f>C96 &amp; ".Vega|FX|" &amp; C19 &amp; "|" &amp; C74</f>
        <v>CF558972956.Vega|FX|EUR/USD|1 year</v>
      </c>
    </row>
    <row r="97" spans="3:10" hidden="1" outlineLevel="1" x14ac:dyDescent="0.25">
      <c r="C97" s="21" t="s">
        <v>26</v>
      </c>
      <c r="D97" s="19">
        <f>SUMIFS(Sensitivities!$E$8:$E$1023,Sensitivities!$D$8:$D$1023,Vega_FX!$D$20,Sensitivities!$C$8:$C$1023,Vega_FX!G97)</f>
        <v>0</v>
      </c>
      <c r="E97" s="19"/>
      <c r="F97" s="19"/>
      <c r="G97" s="19" t="str">
        <f>C97 &amp; ".Vega|FX|" &amp; C19 &amp; "|" &amp; C74</f>
        <v>CF994071627.Vega|FX|EUR/USD|1 year</v>
      </c>
    </row>
    <row r="98" spans="3:10" hidden="1" outlineLevel="1" x14ac:dyDescent="0.25">
      <c r="C98" s="21" t="s">
        <v>27</v>
      </c>
      <c r="D98" s="19">
        <f>SUMIFS(Sensitivities!$E$8:$E$1023,Sensitivities!$D$8:$D$1023,Vega_FX!$D$20,Sensitivities!$C$8:$C$1023,Vega_FX!G98)</f>
        <v>-6.7772582180623404</v>
      </c>
      <c r="E98" s="19"/>
      <c r="F98" s="19"/>
      <c r="G98" s="19" t="str">
        <f>C98 &amp; ".Vega|FX|" &amp; C19 &amp; "|" &amp; C74</f>
        <v>CF546911893.Vega|FX|EUR/USD|1 year</v>
      </c>
      <c r="J98" s="1"/>
    </row>
    <row r="99" spans="3:10" hidden="1" outlineLevel="1" x14ac:dyDescent="0.25">
      <c r="C99" s="21" t="s">
        <v>28</v>
      </c>
      <c r="D99" s="19">
        <f>SUMIFS(Sensitivities!$E$8:$E$1023,Sensitivities!$D$8:$D$1023,Vega_FX!$D$20,Sensitivities!$C$8:$C$1023,Vega_FX!G99)</f>
        <v>8.8604616287852895</v>
      </c>
      <c r="E99" s="19"/>
      <c r="F99" s="19"/>
      <c r="G99" s="19" t="str">
        <f>C99 &amp; ".Vega|FX|" &amp; C19 &amp; "|" &amp; C74</f>
        <v>CF798421943.Vega|FX|EUR/USD|1 year</v>
      </c>
    </row>
    <row r="100" spans="3:10" hidden="1" outlineLevel="1" x14ac:dyDescent="0.25">
      <c r="C100" s="21" t="s">
        <v>29</v>
      </c>
      <c r="D100" s="19">
        <f>SUMIFS(Sensitivities!$E$8:$E$1023,Sensitivities!$D$8:$D$1023,Vega_FX!$D$20,Sensitivities!$C$8:$C$1023,Vega_FX!G100)</f>
        <v>-11969.176981155</v>
      </c>
      <c r="E100" s="19"/>
      <c r="F100" s="19"/>
      <c r="G100" s="19" t="str">
        <f>C100 &amp; ".Vega|FX|" &amp; C19 &amp; "|" &amp; C74</f>
        <v>SWN651253389.Vega|FX|EUR/USD|1 year</v>
      </c>
    </row>
    <row r="101" spans="3:10" hidden="1" outlineLevel="1" x14ac:dyDescent="0.25">
      <c r="C101" s="21" t="s">
        <v>31</v>
      </c>
      <c r="D101" s="19">
        <f>SUMIFS(Sensitivities!$E$8:$E$1023,Sensitivities!$D$8:$D$1023,Vega_FX!$D$20,Sensitivities!$C$8:$C$1023,Vega_FX!G101)</f>
        <v>0</v>
      </c>
      <c r="E101" s="19"/>
      <c r="F101" s="19"/>
      <c r="G101" s="19" t="str">
        <f>C101 &amp; ".Vega|FX|" &amp; C19 &amp; "|" &amp; C74</f>
        <v>FXF690057364.Vega|FX|EUR/USD|1 year</v>
      </c>
    </row>
    <row r="102" spans="3:10" hidden="1" outlineLevel="1" x14ac:dyDescent="0.25">
      <c r="C102" s="21" t="s">
        <v>1142</v>
      </c>
      <c r="D102" s="19">
        <f>SUMIFS(Sensitivities!$E$8:$E$1023,Sensitivities!$D$8:$D$1023,Vega_FX!$D$20,Sensitivities!$C$8:$C$1023,Vega_FX!G102)</f>
        <v>0</v>
      </c>
      <c r="E102" s="19"/>
      <c r="F102" s="19"/>
      <c r="G102" s="19" t="str">
        <f>C102 &amp; ".Vega|FX|" &amp; C19 &amp; "|" &amp; C74</f>
        <v>FXF276314354.Vega|FX|EUR/USD|1 year</v>
      </c>
    </row>
    <row r="103" spans="3:10" hidden="1" outlineLevel="1" x14ac:dyDescent="0.25">
      <c r="C103" s="21" t="s">
        <v>33</v>
      </c>
      <c r="D103" s="19">
        <f>SUMIFS(Sensitivities!$E$8:$E$1023,Sensitivities!$D$8:$D$1023,Vega_FX!$D$20,Sensitivities!$C$8:$C$1023,Vega_FX!G103)</f>
        <v>0</v>
      </c>
      <c r="E103" s="19"/>
      <c r="F103" s="19"/>
      <c r="G103" s="19" t="str">
        <f>C103 &amp; ".Vega|FX|" &amp; C19 &amp; "|" &amp; C74</f>
        <v>FXF811380623.Vega|FX|EUR/USD|1 year</v>
      </c>
    </row>
    <row r="104" spans="3:10" hidden="1" outlineLevel="1" x14ac:dyDescent="0.25">
      <c r="C104" s="21" t="s">
        <v>34</v>
      </c>
      <c r="D104" s="19">
        <f>SUMIFS(Sensitivities!$E$8:$E$1023,Sensitivities!$D$8:$D$1023,Vega_FX!$D$20,Sensitivities!$C$8:$C$1023,Vega_FX!G104)</f>
        <v>0</v>
      </c>
      <c r="E104" s="19"/>
      <c r="F104" s="19"/>
      <c r="G104" s="19" t="str">
        <f>C104 &amp; ".Vega|FX|" &amp; C19 &amp; "|" &amp; C74</f>
        <v>FXF313102980.Vega|FX|EUR/USD|1 year</v>
      </c>
    </row>
    <row r="105" spans="3:10" hidden="1" outlineLevel="1" x14ac:dyDescent="0.25">
      <c r="C105" s="21" t="s">
        <v>35</v>
      </c>
      <c r="D105" s="19">
        <f>SUMIFS(Sensitivities!$E$8:$E$1023,Sensitivities!$D$8:$D$1023,Vega_FX!$D$20,Sensitivities!$C$8:$C$1023,Vega_FX!G105)</f>
        <v>0</v>
      </c>
      <c r="E105" s="19"/>
      <c r="F105" s="19"/>
      <c r="G105" s="19" t="str">
        <f>C105 &amp; ".Vega|FX|" &amp; C19 &amp; "|" &amp; C74</f>
        <v>FXF168255439.Vega|FX|EUR/USD|1 year</v>
      </c>
    </row>
    <row r="106" spans="3:10" hidden="1" outlineLevel="1" x14ac:dyDescent="0.25">
      <c r="C106" s="21" t="s">
        <v>36</v>
      </c>
      <c r="D106" s="19">
        <f>SUMIFS(Sensitivities!$E$8:$E$1023,Sensitivities!$D$8:$D$1023,Vega_FX!$D$20,Sensitivities!$C$8:$C$1023,Vega_FX!G106)</f>
        <v>0</v>
      </c>
      <c r="E106" s="19"/>
      <c r="F106" s="19"/>
      <c r="G106" s="19" t="str">
        <f>C106 &amp; ".Vega|FX|" &amp; C19 &amp; "|" &amp; C74</f>
        <v>FXF177155290.Vega|FX|EUR/USD|1 year</v>
      </c>
    </row>
    <row r="107" spans="3:10" hidden="1" outlineLevel="1" x14ac:dyDescent="0.25">
      <c r="C107" s="21" t="s">
        <v>37</v>
      </c>
      <c r="D107" s="19">
        <f>SUMIFS(Sensitivities!$E$8:$E$1023,Sensitivities!$D$8:$D$1023,Vega_FX!$D$20,Sensitivities!$C$8:$C$1023,Vega_FX!G107)</f>
        <v>0</v>
      </c>
      <c r="E107" s="19"/>
      <c r="F107" s="19"/>
      <c r="G107" s="19" t="str">
        <f>C107 &amp; ".Vega|FX|" &amp; C19 &amp; "|" &amp; C74</f>
        <v>FXF598460264.Vega|FX|EUR/USD|1 year</v>
      </c>
    </row>
    <row r="108" spans="3:10" hidden="1" outlineLevel="1" x14ac:dyDescent="0.25">
      <c r="C108" s="21" t="s">
        <v>38</v>
      </c>
      <c r="D108" s="19">
        <f>SUMIFS(Sensitivities!$E$8:$E$1023,Sensitivities!$D$8:$D$1023,Vega_FX!$D$20,Sensitivities!$C$8:$C$1023,Vega_FX!G108)</f>
        <v>0</v>
      </c>
      <c r="E108" s="19"/>
      <c r="F108" s="19"/>
      <c r="G108" s="19" t="str">
        <f>C108 &amp; ".Vega|FX|" &amp; C19 &amp; "|" &amp; C74</f>
        <v>FXO271821100.Vega|FX|EUR/USD|1 year</v>
      </c>
    </row>
    <row r="109" spans="3:10" hidden="1" outlineLevel="1" x14ac:dyDescent="0.25">
      <c r="C109" s="21" t="s">
        <v>40</v>
      </c>
      <c r="D109" s="19">
        <f>SUMIFS(Sensitivities!$E$8:$E$1023,Sensitivities!$D$8:$D$1023,Vega_FX!$D$20,Sensitivities!$C$8:$C$1023,Vega_FX!G109)</f>
        <v>0</v>
      </c>
      <c r="E109" s="19"/>
      <c r="F109" s="19"/>
      <c r="G109" s="19" t="str">
        <f>C109 &amp; ".Vega|FX|" &amp; C19 &amp; "|" &amp; C74</f>
        <v>FXO136170122.Vega|FX|EUR/USD|1 year</v>
      </c>
    </row>
    <row r="110" spans="3:10" hidden="1" outlineLevel="1" x14ac:dyDescent="0.25">
      <c r="C110" s="21" t="s">
        <v>1139</v>
      </c>
      <c r="D110" s="19">
        <f>SUMIFS(Sensitivities!$E$8:$E$1023,Sensitivities!$D$8:$D$1023,Vega_FX!$D$20,Sensitivities!$C$8:$C$1023,Vega_FX!G110)</f>
        <v>342784.03167900897</v>
      </c>
      <c r="E110" s="19"/>
      <c r="F110" s="19"/>
      <c r="G110" s="19" t="str">
        <f>C110 &amp; ".Vega|FX|" &amp; C19 &amp; "|" &amp; C74</f>
        <v>FXO623149061.Vega|FX|EUR/USD|1 year</v>
      </c>
    </row>
    <row r="111" spans="3:10" hidden="1" outlineLevel="1" x14ac:dyDescent="0.25">
      <c r="C111" s="21" t="s">
        <v>41</v>
      </c>
      <c r="D111" s="19">
        <f>SUMIFS(Sensitivities!$E$8:$E$1023,Sensitivities!$D$8:$D$1023,Vega_FX!$D$20,Sensitivities!$C$8:$C$1023,Vega_FX!G111)</f>
        <v>0</v>
      </c>
      <c r="E111" s="19"/>
      <c r="F111" s="19"/>
      <c r="G111" s="19" t="str">
        <f>C111 &amp; ".Vega|FX|" &amp; C19 &amp; "|" &amp; C74</f>
        <v>FXO676548755.Vega|FX|EUR/USD|1 year</v>
      </c>
    </row>
    <row r="112" spans="3:10" hidden="1" outlineLevel="1" x14ac:dyDescent="0.25">
      <c r="C112" s="21" t="s">
        <v>42</v>
      </c>
      <c r="D112" s="19">
        <f>SUMIFS(Sensitivities!$E$8:$E$1023,Sensitivities!$D$8:$D$1023,Vega_FX!$D$20,Sensitivities!$C$8:$C$1023,Vega_FX!G112)</f>
        <v>-331019.20971662097</v>
      </c>
      <c r="E112" s="19"/>
      <c r="F112" s="19"/>
      <c r="G112" s="19" t="str">
        <f>C112 &amp; ".Vega|FX|" &amp; C19 &amp; "|" &amp; C74</f>
        <v>FXO403688438.Vega|FX|EUR/USD|1 year</v>
      </c>
    </row>
    <row r="113" spans="3:7" hidden="1" outlineLevel="1" x14ac:dyDescent="0.25">
      <c r="C113" s="21" t="s">
        <v>43</v>
      </c>
      <c r="D113" s="19">
        <f>SUMIFS(Sensitivities!$E$8:$E$1023,Sensitivities!$D$8:$D$1023,Vega_FX!$D$20,Sensitivities!$C$8:$C$1023,Vega_FX!G113)</f>
        <v>1.06228981167078E-7</v>
      </c>
      <c r="E113" s="19"/>
      <c r="F113" s="19"/>
      <c r="G113" s="19" t="str">
        <f>C113 &amp; ".Vega|FX|" &amp; C19 &amp; "|" &amp; C74</f>
        <v>FXO302436425.Vega|FX|EUR/USD|1 year</v>
      </c>
    </row>
    <row r="114" spans="3:7" hidden="1" outlineLevel="1" x14ac:dyDescent="0.25">
      <c r="C114" s="21" t="s">
        <v>44</v>
      </c>
      <c r="D114" s="19">
        <f>SUMIFS(Sensitivities!$E$8:$E$1023,Sensitivities!$D$8:$D$1023,Vega_FX!$D$20,Sensitivities!$C$8:$C$1023,Vega_FX!G114)</f>
        <v>0</v>
      </c>
      <c r="E114" s="19"/>
      <c r="F114" s="19"/>
      <c r="G114" s="19" t="str">
        <f>C114 &amp; ".Vega|FX|" &amp; C19 &amp; "|" &amp; C74</f>
        <v>FXO920656386.Vega|FX|EUR/USD|1 year</v>
      </c>
    </row>
    <row r="115" spans="3:7" hidden="1" outlineLevel="1" x14ac:dyDescent="0.25">
      <c r="C115" s="21" t="s">
        <v>45</v>
      </c>
      <c r="D115" s="19">
        <f>SUMIFS(Sensitivities!$E$8:$E$1023,Sensitivities!$D$8:$D$1023,Vega_FX!$D$20,Sensitivities!$C$8:$C$1023,Vega_FX!G115)</f>
        <v>-390391.79931831098</v>
      </c>
      <c r="E115" s="19"/>
      <c r="F115" s="19"/>
      <c r="G115" s="19" t="str">
        <f>C115 &amp; ".Vega|FX|" &amp; C19 &amp; "|" &amp; C74</f>
        <v>FXO931276392.Vega|FX|EUR/USD|1 year</v>
      </c>
    </row>
    <row r="116" spans="3:7" hidden="1" outlineLevel="1" x14ac:dyDescent="0.25">
      <c r="C116" s="21" t="s">
        <v>46</v>
      </c>
      <c r="D116" s="19">
        <f>SUMIFS(Sensitivities!$E$8:$E$1023,Sensitivities!$D$8:$D$1023,Vega_FX!$D$20,Sensitivities!$C$8:$C$1023,Vega_FX!G116)</f>
        <v>0</v>
      </c>
      <c r="E116" s="19"/>
      <c r="F116" s="19"/>
      <c r="G116" s="19" t="str">
        <f>C116 &amp; ".Vega|FX|" &amp; C19 &amp; "|" &amp; C74</f>
        <v>PRDC295207601.Vega|FX|EUR/USD|1 year</v>
      </c>
    </row>
    <row r="117" spans="3:7" hidden="1" outlineLevel="1" x14ac:dyDescent="0.25">
      <c r="C117" s="21" t="s">
        <v>48</v>
      </c>
      <c r="D117" s="19">
        <f>SUMIFS(Sensitivities!$E$8:$E$1023,Sensitivities!$D$8:$D$1023,Vega_FX!$D$20,Sensitivities!$C$8:$C$1023,Vega_FX!G117)</f>
        <v>0</v>
      </c>
      <c r="E117" s="19"/>
      <c r="F117" s="19"/>
      <c r="G117" s="19" t="str">
        <f>C117 &amp; ".Vega|FX|" &amp; C19 &amp; "|" &amp; C74</f>
        <v>PRDC172891670.Vega|FX|EUR/USD|1 year</v>
      </c>
    </row>
    <row r="118" spans="3:7" hidden="1" outlineLevel="1" x14ac:dyDescent="0.25">
      <c r="C118" s="21" t="s">
        <v>49</v>
      </c>
      <c r="D118" s="19">
        <f>SUMIFS(Sensitivities!$E$8:$E$1023,Sensitivities!$D$8:$D$1023,Vega_FX!$D$20,Sensitivities!$C$8:$C$1023,Vega_FX!G118)</f>
        <v>0</v>
      </c>
      <c r="E118" s="19"/>
      <c r="F118" s="19"/>
      <c r="G118" s="19" t="str">
        <f>C118 &amp; ".Vega|FX|" &amp; C19 &amp; "|" &amp; C74</f>
        <v>PRDC666969162.Vega|FX|EUR/USD|1 year</v>
      </c>
    </row>
    <row r="119" spans="3:7" hidden="1" outlineLevel="1" x14ac:dyDescent="0.25">
      <c r="C119" s="21" t="s">
        <v>50</v>
      </c>
      <c r="D119" s="19">
        <f>SUMIFS(Sensitivities!$E$8:$E$1023,Sensitivities!$D$8:$D$1023,Vega_FX!$D$20,Sensitivities!$C$8:$C$1023,Vega_FX!G119)</f>
        <v>0</v>
      </c>
      <c r="E119" s="19"/>
      <c r="F119" s="19"/>
      <c r="G119" s="19" t="str">
        <f>C119 &amp; ".Vega|FX|" &amp; C19 &amp; "|" &amp; C74</f>
        <v>PRDC591610726.Vega|FX|EUR/USD|1 year</v>
      </c>
    </row>
    <row r="120" spans="3:7" hidden="1" outlineLevel="1" x14ac:dyDescent="0.25">
      <c r="C120" s="21" t="s">
        <v>51</v>
      </c>
      <c r="D120" s="19">
        <f>SUMIFS(Sensitivities!$E$8:$E$1023,Sensitivities!$D$8:$D$1023,Vega_FX!$D$20,Sensitivities!$C$8:$C$1023,Vega_FX!G120)</f>
        <v>0</v>
      </c>
      <c r="E120" s="19"/>
      <c r="F120" s="19"/>
      <c r="G120" s="19" t="str">
        <f>C120 &amp; ".Vega|FX|" &amp; C19 &amp; "|" &amp; C74</f>
        <v>PRDC213021841.Vega|FX|EUR/USD|1 year</v>
      </c>
    </row>
    <row r="121" spans="3:7" hidden="1" outlineLevel="1" x14ac:dyDescent="0.25">
      <c r="C121" s="21" t="s">
        <v>52</v>
      </c>
      <c r="D121" s="19">
        <f>SUMIFS(Sensitivities!$E$8:$E$1023,Sensitivities!$D$8:$D$1023,Vega_FX!$D$20,Sensitivities!$C$8:$C$1023,Vega_FX!G121)</f>
        <v>0</v>
      </c>
      <c r="E121" s="19"/>
      <c r="F121" s="19"/>
      <c r="G121" s="19" t="str">
        <f>C121 &amp; ".Vega|FX|" &amp; C19 &amp; "|" &amp; C74</f>
        <v>RA211261264.Vega|FX|EUR/USD|1 year</v>
      </c>
    </row>
    <row r="122" spans="3:7" hidden="1" outlineLevel="1" x14ac:dyDescent="0.25">
      <c r="C122" s="21" t="s">
        <v>54</v>
      </c>
      <c r="D122" s="19">
        <f>SUMIFS(Sensitivities!$E$8:$E$1023,Sensitivities!$D$8:$D$1023,Vega_FX!$D$20,Sensitivities!$C$8:$C$1023,Vega_FX!G122)</f>
        <v>0</v>
      </c>
      <c r="E122" s="19"/>
      <c r="F122" s="19"/>
      <c r="G122" s="19" t="str">
        <f>C122 &amp; ".Vega|FX|" &amp; C19 &amp; "|" &amp; C74</f>
        <v>RA511169792.Vega|FX|EUR/USD|1 year</v>
      </c>
    </row>
    <row r="123" spans="3:7" hidden="1" outlineLevel="1" x14ac:dyDescent="0.25">
      <c r="C123" s="21" t="s">
        <v>1143</v>
      </c>
      <c r="D123" s="19">
        <f>SUMIFS(Sensitivities!$E$8:$E$1023,Sensitivities!$D$8:$D$1023,Vega_FX!$D$20,Sensitivities!$C$8:$C$1023,Vega_FX!G123)</f>
        <v>0</v>
      </c>
      <c r="E123" s="19"/>
      <c r="F123" s="19"/>
      <c r="G123" s="19" t="str">
        <f>C123 &amp; ".Vega|FX|" &amp; C19 &amp; "|" &amp; C74</f>
        <v>RA844378540.Vega|FX|EUR/USD|1 year</v>
      </c>
    </row>
    <row r="124" spans="3:7" hidden="1" outlineLevel="1" x14ac:dyDescent="0.25">
      <c r="C124" s="21" t="s">
        <v>55</v>
      </c>
      <c r="D124" s="19">
        <f>SUMIFS(Sensitivities!$E$8:$E$1023,Sensitivities!$D$8:$D$1023,Vega_FX!$D$20,Sensitivities!$C$8:$C$1023,Vega_FX!G124)</f>
        <v>0</v>
      </c>
      <c r="E124" s="19"/>
      <c r="F124" s="19"/>
      <c r="G124" s="19" t="str">
        <f>C124 &amp; ".Vega|FX|" &amp; C19 &amp; "|" &amp; C74</f>
        <v>RA488554347.Vega|FX|EUR/USD|1 year</v>
      </c>
    </row>
    <row r="125" spans="3:7" hidden="1" outlineLevel="1" x14ac:dyDescent="0.25">
      <c r="C125" s="21" t="s">
        <v>56</v>
      </c>
      <c r="D125" s="19">
        <f>SUMIFS(Sensitivities!$E$8:$E$1023,Sensitivities!$D$8:$D$1023,Vega_FX!$D$20,Sensitivities!$C$8:$C$1023,Vega_FX!G125)</f>
        <v>0</v>
      </c>
      <c r="E125" s="19"/>
      <c r="F125" s="19"/>
      <c r="G125" s="19" t="str">
        <f>C125 &amp; ".Vega|FX|" &amp; C19 &amp; "|" &amp; C74</f>
        <v>RA899728209.Vega|FX|EUR/USD|1 year</v>
      </c>
    </row>
    <row r="126" spans="3:7" hidden="1" outlineLevel="1" x14ac:dyDescent="0.25"/>
    <row r="127" spans="3:7" collapsed="1" x14ac:dyDescent="0.25">
      <c r="C127" s="106" t="s">
        <v>63</v>
      </c>
      <c r="D127" s="102">
        <f>SUM(D129:D178)</f>
        <v>-482792.79635998968</v>
      </c>
      <c r="E127" s="103">
        <f>$D$15</f>
        <v>1</v>
      </c>
      <c r="F127" s="105">
        <f>D127*E127</f>
        <v>-482792.79635998968</v>
      </c>
    </row>
    <row r="128" spans="3:7" hidden="1" outlineLevel="1" x14ac:dyDescent="0.25">
      <c r="C128" s="40" t="s">
        <v>1138</v>
      </c>
      <c r="D128" s="101" t="s">
        <v>116</v>
      </c>
      <c r="E128" s="101" t="s">
        <v>66</v>
      </c>
      <c r="F128" s="101" t="s">
        <v>68</v>
      </c>
      <c r="G128" s="39" t="s">
        <v>57</v>
      </c>
    </row>
    <row r="129" spans="3:7" hidden="1" outlineLevel="1" x14ac:dyDescent="0.25">
      <c r="C129" s="42" t="s">
        <v>3</v>
      </c>
      <c r="D129" s="38">
        <f>SUMIFS(Sensitivities!$E$8:$E$1023,Sensitivities!$D$8:$D$1023,Vega_FX!$D$20,Sensitivities!$C$8:$C$1023,Vega_FX!G129)</f>
        <v>0</v>
      </c>
      <c r="E129" s="38"/>
      <c r="F129" s="38"/>
      <c r="G129" s="38" t="str">
        <f>C129 &amp; ".Vega|FX|" &amp; C19 &amp; "|" &amp; C127</f>
        <v>FRA791220419.Vega|FX|EUR/USD|3 year</v>
      </c>
    </row>
    <row r="130" spans="3:7" hidden="1" outlineLevel="1" x14ac:dyDescent="0.25">
      <c r="C130" s="21" t="s">
        <v>5</v>
      </c>
      <c r="D130" s="19">
        <f>SUMIFS(Sensitivities!$E$8:$E$1023,Sensitivities!$D$8:$D$1023,Vega_FX!$D$20,Sensitivities!$C$8:$C$1023,Vega_FX!G130)</f>
        <v>0</v>
      </c>
      <c r="E130" s="19"/>
      <c r="F130" s="19"/>
      <c r="G130" s="19" t="str">
        <f>C130 &amp; ".Vega|FX|" &amp; C19 &amp; "|" &amp; C127</f>
        <v>FRA983936126.Vega|FX|EUR/USD|3 year</v>
      </c>
    </row>
    <row r="131" spans="3:7" hidden="1" outlineLevel="1" x14ac:dyDescent="0.25">
      <c r="C131" s="21" t="s">
        <v>6</v>
      </c>
      <c r="D131" s="19">
        <f>SUMIFS(Sensitivities!$E$8:$E$1023,Sensitivities!$D$8:$D$1023,Vega_FX!$D$20,Sensitivities!$C$8:$C$1023,Vega_FX!G131)</f>
        <v>0</v>
      </c>
      <c r="E131" s="19"/>
      <c r="F131" s="19"/>
      <c r="G131" s="19" t="str">
        <f>C131 &amp; ".Vega|FX|" &amp; C19 &amp; "|" &amp; C127</f>
        <v>FRA592133890.Vega|FX|EUR/USD|3 year</v>
      </c>
    </row>
    <row r="132" spans="3:7" hidden="1" outlineLevel="1" x14ac:dyDescent="0.25">
      <c r="C132" s="21" t="s">
        <v>7</v>
      </c>
      <c r="D132" s="19">
        <f>SUMIFS(Sensitivities!$E$8:$E$1023,Sensitivities!$D$8:$D$1023,Vega_FX!$D$20,Sensitivities!$C$8:$C$1023,Vega_FX!G132)</f>
        <v>0</v>
      </c>
      <c r="E132" s="19"/>
      <c r="F132" s="19"/>
      <c r="G132" s="19" t="str">
        <f>C132 &amp; ".Vega|FX|" &amp; C19 &amp; "|" &amp; C127</f>
        <v>FRA554616290.Vega|FX|EUR/USD|3 year</v>
      </c>
    </row>
    <row r="133" spans="3:7" hidden="1" outlineLevel="1" x14ac:dyDescent="0.25">
      <c r="C133" s="21" t="s">
        <v>8</v>
      </c>
      <c r="D133" s="19">
        <f>SUMIFS(Sensitivities!$E$8:$E$1023,Sensitivities!$D$8:$D$1023,Vega_FX!$D$20,Sensitivities!$C$8:$C$1023,Vega_FX!G133)</f>
        <v>0</v>
      </c>
      <c r="E133" s="19"/>
      <c r="F133" s="19"/>
      <c r="G133" s="19" t="str">
        <f>C133 &amp; ".Vega|FX|" &amp; C19 &amp; "|" &amp; C127</f>
        <v>FRA822851518.Vega|FX|EUR/USD|3 year</v>
      </c>
    </row>
    <row r="134" spans="3:7" hidden="1" outlineLevel="1" x14ac:dyDescent="0.25">
      <c r="C134" s="21" t="s">
        <v>1140</v>
      </c>
      <c r="D134" s="19">
        <f>SUMIFS(Sensitivities!$E$8:$E$1023,Sensitivities!$D$8:$D$1023,Vega_FX!$D$20,Sensitivities!$C$8:$C$1023,Vega_FX!G134)</f>
        <v>0</v>
      </c>
      <c r="E134" s="19"/>
      <c r="F134" s="19"/>
      <c r="G134" s="19" t="str">
        <f>C134 &amp; ".Vega|FX|" &amp; C19 &amp; "|" &amp; C127</f>
        <v>FRA101797833.Vega|FX|EUR/USD|3 year</v>
      </c>
    </row>
    <row r="135" spans="3:7" hidden="1" outlineLevel="1" x14ac:dyDescent="0.25">
      <c r="C135" s="21" t="s">
        <v>9</v>
      </c>
      <c r="D135" s="19">
        <f>SUMIFS(Sensitivities!$E$8:$E$1023,Sensitivities!$D$8:$D$1023,Vega_FX!$D$20,Sensitivities!$C$8:$C$1023,Vega_FX!G135)</f>
        <v>0</v>
      </c>
      <c r="E135" s="19"/>
      <c r="F135" s="19"/>
      <c r="G135" s="19" t="str">
        <f>C135 &amp; ".Vega|FX|" &amp; C19 &amp; "|" &amp; C127</f>
        <v>IRS190841856.Vega|FX|EUR/USD|3 year</v>
      </c>
    </row>
    <row r="136" spans="3:7" hidden="1" outlineLevel="1" x14ac:dyDescent="0.25">
      <c r="C136" s="21" t="s">
        <v>11</v>
      </c>
      <c r="D136" s="19">
        <f>SUMIFS(Sensitivities!$E$8:$E$1023,Sensitivities!$D$8:$D$1023,Vega_FX!$D$20,Sensitivities!$C$8:$C$1023,Vega_FX!G136)</f>
        <v>0</v>
      </c>
      <c r="E136" s="19"/>
      <c r="F136" s="19"/>
      <c r="G136" s="19" t="str">
        <f>C136 &amp; ".Vega|FX|" &amp; C19 &amp; "|" &amp; C127</f>
        <v>IRS399330126.Vega|FX|EUR/USD|3 year</v>
      </c>
    </row>
    <row r="137" spans="3:7" hidden="1" outlineLevel="1" x14ac:dyDescent="0.25">
      <c r="C137" s="21" t="s">
        <v>12</v>
      </c>
      <c r="D137" s="19">
        <f>SUMIFS(Sensitivities!$E$8:$E$1023,Sensitivities!$D$8:$D$1023,Vega_FX!$D$20,Sensitivities!$C$8:$C$1023,Vega_FX!G137)</f>
        <v>0</v>
      </c>
      <c r="E137" s="19"/>
      <c r="F137" s="19"/>
      <c r="G137" s="19" t="str">
        <f>C137 &amp; ".Vega|FX|" &amp; C19 &amp; "|" &amp; C127</f>
        <v>IRS233250637.Vega|FX|EUR/USD|3 year</v>
      </c>
    </row>
    <row r="138" spans="3:7" hidden="1" outlineLevel="1" x14ac:dyDescent="0.25">
      <c r="C138" s="21" t="s">
        <v>13</v>
      </c>
      <c r="D138" s="19">
        <f>SUMIFS(Sensitivities!$E$8:$E$1023,Sensitivities!$D$8:$D$1023,Vega_FX!$D$20,Sensitivities!$C$8:$C$1023,Vega_FX!G138)</f>
        <v>0</v>
      </c>
      <c r="E138" s="19"/>
      <c r="F138" s="19"/>
      <c r="G138" s="19" t="str">
        <f>C138 &amp; ".Vega|FX|" &amp; C19 &amp; "|" &amp; C127</f>
        <v>CS768096133.Vega|FX|EUR/USD|3 year</v>
      </c>
    </row>
    <row r="139" spans="3:7" hidden="1" outlineLevel="1" x14ac:dyDescent="0.25">
      <c r="C139" s="21" t="s">
        <v>15</v>
      </c>
      <c r="D139" s="19">
        <f>SUMIFS(Sensitivities!$E$8:$E$1023,Sensitivities!$D$8:$D$1023,Vega_FX!$D$20,Sensitivities!$C$8:$C$1023,Vega_FX!G139)</f>
        <v>0</v>
      </c>
      <c r="E139" s="19"/>
      <c r="F139" s="19"/>
      <c r="G139" s="19" t="str">
        <f>C139 &amp; ".Vega|FX|" &amp; C19 &amp; "|" &amp; C127</f>
        <v>CS561670611.Vega|FX|EUR/USD|3 year</v>
      </c>
    </row>
    <row r="140" spans="3:7" hidden="1" outlineLevel="1" x14ac:dyDescent="0.25">
      <c r="C140" s="21" t="s">
        <v>16</v>
      </c>
      <c r="D140" s="19">
        <f>SUMIFS(Sensitivities!$E$8:$E$1023,Sensitivities!$D$8:$D$1023,Vega_FX!$D$20,Sensitivities!$C$8:$C$1023,Vega_FX!G140)</f>
        <v>0</v>
      </c>
      <c r="E140" s="19"/>
      <c r="F140" s="19"/>
      <c r="G140" s="19" t="str">
        <f>C140 &amp; ".Vega|FX|" &amp; C19 &amp; "|" &amp; C127</f>
        <v>CS931854092.Vega|FX|EUR/USD|3 year</v>
      </c>
    </row>
    <row r="141" spans="3:7" hidden="1" outlineLevel="1" x14ac:dyDescent="0.25">
      <c r="C141" s="21" t="s">
        <v>17</v>
      </c>
      <c r="D141" s="19">
        <f>SUMIFS(Sensitivities!$E$8:$E$1023,Sensitivities!$D$8:$D$1023,Vega_FX!$D$20,Sensitivities!$C$8:$C$1023,Vega_FX!G141)</f>
        <v>0</v>
      </c>
      <c r="E141" s="19"/>
      <c r="F141" s="19"/>
      <c r="G141" s="19" t="str">
        <f>C141 &amp; ".Vega|FX|" &amp; C19 &amp; "|" &amp; C127</f>
        <v>IRS307262619.Vega|FX|EUR/USD|3 year</v>
      </c>
    </row>
    <row r="142" spans="3:7" hidden="1" outlineLevel="1" x14ac:dyDescent="0.25">
      <c r="C142" s="21" t="s">
        <v>18</v>
      </c>
      <c r="D142" s="19">
        <f>SUMIFS(Sensitivities!$E$8:$E$1023,Sensitivities!$D$8:$D$1023,Vega_FX!$D$20,Sensitivities!$C$8:$C$1023,Vega_FX!G142)</f>
        <v>0</v>
      </c>
      <c r="E142" s="19"/>
      <c r="F142" s="19"/>
      <c r="G142" s="19" t="str">
        <f>C142 &amp; ".Vega|FX|" &amp; C19 &amp; "|" &amp; C127</f>
        <v>IRS686490893.Vega|FX|EUR/USD|3 year</v>
      </c>
    </row>
    <row r="143" spans="3:7" hidden="1" outlineLevel="1" x14ac:dyDescent="0.25">
      <c r="C143" s="21" t="s">
        <v>19</v>
      </c>
      <c r="D143" s="19">
        <f>SUMIFS(Sensitivities!$E$8:$E$1023,Sensitivities!$D$8:$D$1023,Vega_FX!$D$20,Sensitivities!$C$8:$C$1023,Vega_FX!G143)</f>
        <v>0</v>
      </c>
      <c r="E143" s="19"/>
      <c r="F143" s="19"/>
      <c r="G143" s="19" t="str">
        <f>C143 &amp; ".Vega|FX|" &amp; C19 &amp; "|" &amp; C127</f>
        <v>IRS682313805.Vega|FX|EUR/USD|3 year</v>
      </c>
    </row>
    <row r="144" spans="3:7" hidden="1" outlineLevel="1" x14ac:dyDescent="0.25">
      <c r="C144" s="21" t="s">
        <v>20</v>
      </c>
      <c r="D144" s="19">
        <f>SUMIFS(Sensitivities!$E$8:$E$1023,Sensitivities!$D$8:$D$1023,Vega_FX!$D$20,Sensitivities!$C$8:$C$1023,Vega_FX!G144)</f>
        <v>0</v>
      </c>
      <c r="E144" s="19"/>
      <c r="F144" s="19"/>
      <c r="G144" s="19" t="str">
        <f>C144 &amp; ".Vega|FX|" &amp; C19 &amp; "|" &amp; C127</f>
        <v>IRS545554400.Vega|FX|EUR/USD|3 year</v>
      </c>
    </row>
    <row r="145" spans="3:7" hidden="1" outlineLevel="1" x14ac:dyDescent="0.25">
      <c r="C145" s="21" t="s">
        <v>21</v>
      </c>
      <c r="D145" s="19">
        <f>SUMIFS(Sensitivities!$E$8:$E$1023,Sensitivities!$D$8:$D$1023,Vega_FX!$D$20,Sensitivities!$C$8:$C$1023,Vega_FX!G145)</f>
        <v>0</v>
      </c>
      <c r="E145" s="19"/>
      <c r="F145" s="19"/>
      <c r="G145" s="19" t="str">
        <f>C145 &amp; ".Vega|FX|" &amp; C19 &amp; "|" &amp; C127</f>
        <v>CS821810096.Vega|FX|EUR/USD|3 year</v>
      </c>
    </row>
    <row r="146" spans="3:7" hidden="1" outlineLevel="1" x14ac:dyDescent="0.25">
      <c r="C146" s="21" t="s">
        <v>22</v>
      </c>
      <c r="D146" s="19">
        <f>SUMIFS(Sensitivities!$E$8:$E$1023,Sensitivities!$D$8:$D$1023,Vega_FX!$D$20,Sensitivities!$C$8:$C$1023,Vega_FX!G146)</f>
        <v>0</v>
      </c>
      <c r="E146" s="19"/>
      <c r="F146" s="19"/>
      <c r="G146" s="19" t="str">
        <f>C146 &amp; ".Vega|FX|" &amp; C19 &amp; "|" &amp; C127</f>
        <v>CF832287444.Vega|FX|EUR/USD|3 year</v>
      </c>
    </row>
    <row r="147" spans="3:7" hidden="1" outlineLevel="1" x14ac:dyDescent="0.25">
      <c r="C147" s="21" t="s">
        <v>1141</v>
      </c>
      <c r="D147" s="19">
        <f>SUMIFS(Sensitivities!$E$8:$E$1023,Sensitivities!$D$8:$D$1023,Vega_FX!$D$20,Sensitivities!$C$8:$C$1023,Vega_FX!G147)</f>
        <v>0</v>
      </c>
      <c r="E147" s="19"/>
      <c r="F147" s="19"/>
      <c r="G147" s="19" t="str">
        <f>C147 &amp; ".Vega|FX|" &amp; C19 &amp; "|" &amp; C127</f>
        <v>CF505971413.Vega|FX|EUR/USD|3 year</v>
      </c>
    </row>
    <row r="148" spans="3:7" hidden="1" outlineLevel="1" x14ac:dyDescent="0.25">
      <c r="C148" s="21" t="s">
        <v>24</v>
      </c>
      <c r="D148" s="19">
        <f>SUMIFS(Sensitivities!$E$8:$E$1023,Sensitivities!$D$8:$D$1023,Vega_FX!$D$20,Sensitivities!$C$8:$C$1023,Vega_FX!G148)</f>
        <v>0</v>
      </c>
      <c r="E148" s="19"/>
      <c r="F148" s="19"/>
      <c r="G148" s="19" t="str">
        <f>C148 &amp; ".Vega|FX|" &amp; C19 &amp; "|" &amp; C127</f>
        <v>CF670766805.Vega|FX|EUR/USD|3 year</v>
      </c>
    </row>
    <row r="149" spans="3:7" hidden="1" outlineLevel="1" x14ac:dyDescent="0.25">
      <c r="C149" s="21" t="s">
        <v>25</v>
      </c>
      <c r="D149" s="19">
        <f>SUMIFS(Sensitivities!$E$8:$E$1023,Sensitivities!$D$8:$D$1023,Vega_FX!$D$20,Sensitivities!$C$8:$C$1023,Vega_FX!G149)</f>
        <v>14.489492220749201</v>
      </c>
      <c r="E149" s="19"/>
      <c r="F149" s="19"/>
      <c r="G149" s="19" t="str">
        <f>C149 &amp; ".Vega|FX|" &amp; C19 &amp; "|" &amp; C127</f>
        <v>CF558972956.Vega|FX|EUR/USD|3 year</v>
      </c>
    </row>
    <row r="150" spans="3:7" hidden="1" outlineLevel="1" x14ac:dyDescent="0.25">
      <c r="C150" s="21" t="s">
        <v>26</v>
      </c>
      <c r="D150" s="19">
        <f>SUMIFS(Sensitivities!$E$8:$E$1023,Sensitivities!$D$8:$D$1023,Vega_FX!$D$20,Sensitivities!$C$8:$C$1023,Vega_FX!G150)</f>
        <v>0</v>
      </c>
      <c r="E150" s="19"/>
      <c r="F150" s="19"/>
      <c r="G150" s="19" t="str">
        <f>C150 &amp; ".Vega|FX|" &amp; C19 &amp; "|" &amp; C127</f>
        <v>CF994071627.Vega|FX|EUR/USD|3 year</v>
      </c>
    </row>
    <row r="151" spans="3:7" hidden="1" outlineLevel="1" x14ac:dyDescent="0.25">
      <c r="C151" s="21" t="s">
        <v>27</v>
      </c>
      <c r="D151" s="19">
        <f>SUMIFS(Sensitivities!$E$8:$E$1023,Sensitivities!$D$8:$D$1023,Vega_FX!$D$20,Sensitivities!$C$8:$C$1023,Vega_FX!G151)</f>
        <v>-0.68014852586202301</v>
      </c>
      <c r="E151" s="19"/>
      <c r="F151" s="19"/>
      <c r="G151" s="19" t="str">
        <f>C151 &amp; ".Vega|FX|" &amp; C19 &amp; "|" &amp; C127</f>
        <v>CF546911893.Vega|FX|EUR/USD|3 year</v>
      </c>
    </row>
    <row r="152" spans="3:7" hidden="1" outlineLevel="1" x14ac:dyDescent="0.25">
      <c r="C152" s="21" t="s">
        <v>28</v>
      </c>
      <c r="D152" s="19">
        <f>SUMIFS(Sensitivities!$E$8:$E$1023,Sensitivities!$D$8:$D$1023,Vega_FX!$D$20,Sensitivities!$C$8:$C$1023,Vega_FX!G152)</f>
        <v>-58.967250621276399</v>
      </c>
      <c r="E152" s="19"/>
      <c r="F152" s="19"/>
      <c r="G152" s="19" t="str">
        <f>C152 &amp; ".Vega|FX|" &amp; C19 &amp; "|" &amp; C127</f>
        <v>CF798421943.Vega|FX|EUR/USD|3 year</v>
      </c>
    </row>
    <row r="153" spans="3:7" hidden="1" outlineLevel="1" x14ac:dyDescent="0.25">
      <c r="C153" s="21" t="s">
        <v>29</v>
      </c>
      <c r="D153" s="19">
        <f>SUMIFS(Sensitivities!$E$8:$E$1023,Sensitivities!$D$8:$D$1023,Vega_FX!$D$20,Sensitivities!$C$8:$C$1023,Vega_FX!G153)</f>
        <v>69219.145535529999</v>
      </c>
      <c r="E153" s="19"/>
      <c r="F153" s="19"/>
      <c r="G153" s="19" t="str">
        <f>C153 &amp; ".Vega|FX|" &amp; C19 &amp; "|" &amp; C127</f>
        <v>SWN651253389.Vega|FX|EUR/USD|3 year</v>
      </c>
    </row>
    <row r="154" spans="3:7" hidden="1" outlineLevel="1" x14ac:dyDescent="0.25">
      <c r="C154" s="21" t="s">
        <v>31</v>
      </c>
      <c r="D154" s="19">
        <f>SUMIFS(Sensitivities!$E$8:$E$1023,Sensitivities!$D$8:$D$1023,Vega_FX!$D$20,Sensitivities!$C$8:$C$1023,Vega_FX!G154)</f>
        <v>0</v>
      </c>
      <c r="E154" s="19"/>
      <c r="F154" s="19"/>
      <c r="G154" s="19" t="str">
        <f>C154 &amp; ".Vega|FX|" &amp; C19 &amp; "|" &amp; C127</f>
        <v>FXF690057364.Vega|FX|EUR/USD|3 year</v>
      </c>
    </row>
    <row r="155" spans="3:7" hidden="1" outlineLevel="1" x14ac:dyDescent="0.25">
      <c r="C155" s="21" t="s">
        <v>1142</v>
      </c>
      <c r="D155" s="19">
        <f>SUMIFS(Sensitivities!$E$8:$E$1023,Sensitivities!$D$8:$D$1023,Vega_FX!$D$20,Sensitivities!$C$8:$C$1023,Vega_FX!G155)</f>
        <v>0</v>
      </c>
      <c r="E155" s="19"/>
      <c r="F155" s="19"/>
      <c r="G155" s="19" t="str">
        <f>C155 &amp; ".Vega|FX|" &amp; C19 &amp; "|" &amp; C127</f>
        <v>FXF276314354.Vega|FX|EUR/USD|3 year</v>
      </c>
    </row>
    <row r="156" spans="3:7" hidden="1" outlineLevel="1" x14ac:dyDescent="0.25">
      <c r="C156" s="21" t="s">
        <v>33</v>
      </c>
      <c r="D156" s="19">
        <f>SUMIFS(Sensitivities!$E$8:$E$1023,Sensitivities!$D$8:$D$1023,Vega_FX!$D$20,Sensitivities!$C$8:$C$1023,Vega_FX!G156)</f>
        <v>0</v>
      </c>
      <c r="E156" s="19"/>
      <c r="F156" s="19"/>
      <c r="G156" s="19" t="str">
        <f>C156 &amp; ".Vega|FX|" &amp; C19 &amp; "|" &amp; C127</f>
        <v>FXF811380623.Vega|FX|EUR/USD|3 year</v>
      </c>
    </row>
    <row r="157" spans="3:7" hidden="1" outlineLevel="1" x14ac:dyDescent="0.25">
      <c r="C157" s="21" t="s">
        <v>34</v>
      </c>
      <c r="D157" s="19">
        <f>SUMIFS(Sensitivities!$E$8:$E$1023,Sensitivities!$D$8:$D$1023,Vega_FX!$D$20,Sensitivities!$C$8:$C$1023,Vega_FX!G157)</f>
        <v>0</v>
      </c>
      <c r="E157" s="19"/>
      <c r="F157" s="19"/>
      <c r="G157" s="19" t="str">
        <f>C157 &amp; ".Vega|FX|" &amp; C19 &amp; "|" &amp; C127</f>
        <v>FXF313102980.Vega|FX|EUR/USD|3 year</v>
      </c>
    </row>
    <row r="158" spans="3:7" hidden="1" outlineLevel="1" x14ac:dyDescent="0.25">
      <c r="C158" s="21" t="s">
        <v>35</v>
      </c>
      <c r="D158" s="19">
        <f>SUMIFS(Sensitivities!$E$8:$E$1023,Sensitivities!$D$8:$D$1023,Vega_FX!$D$20,Sensitivities!$C$8:$C$1023,Vega_FX!G158)</f>
        <v>0</v>
      </c>
      <c r="E158" s="19"/>
      <c r="F158" s="19"/>
      <c r="G158" s="19" t="str">
        <f>C158 &amp; ".Vega|FX|" &amp; C19 &amp; "|" &amp; C127</f>
        <v>FXF168255439.Vega|FX|EUR/USD|3 year</v>
      </c>
    </row>
    <row r="159" spans="3:7" hidden="1" outlineLevel="1" x14ac:dyDescent="0.25">
      <c r="C159" s="21" t="s">
        <v>36</v>
      </c>
      <c r="D159" s="19">
        <f>SUMIFS(Sensitivities!$E$8:$E$1023,Sensitivities!$D$8:$D$1023,Vega_FX!$D$20,Sensitivities!$C$8:$C$1023,Vega_FX!G159)</f>
        <v>0</v>
      </c>
      <c r="E159" s="19"/>
      <c r="F159" s="19"/>
      <c r="G159" s="19" t="str">
        <f>C159 &amp; ".Vega|FX|" &amp; C19 &amp; "|" &amp; C127</f>
        <v>FXF177155290.Vega|FX|EUR/USD|3 year</v>
      </c>
    </row>
    <row r="160" spans="3:7" hidden="1" outlineLevel="1" x14ac:dyDescent="0.25">
      <c r="C160" s="21" t="s">
        <v>37</v>
      </c>
      <c r="D160" s="19">
        <f>SUMIFS(Sensitivities!$E$8:$E$1023,Sensitivities!$D$8:$D$1023,Vega_FX!$D$20,Sensitivities!$C$8:$C$1023,Vega_FX!G160)</f>
        <v>0</v>
      </c>
      <c r="E160" s="19"/>
      <c r="F160" s="19"/>
      <c r="G160" s="19" t="str">
        <f>C160 &amp; ".Vega|FX|" &amp; C19 &amp; "|" &amp; C127</f>
        <v>FXF598460264.Vega|FX|EUR/USD|3 year</v>
      </c>
    </row>
    <row r="161" spans="3:7" hidden="1" outlineLevel="1" x14ac:dyDescent="0.25">
      <c r="C161" s="21" t="s">
        <v>38</v>
      </c>
      <c r="D161" s="19">
        <f>SUMIFS(Sensitivities!$E$8:$E$1023,Sensitivities!$D$8:$D$1023,Vega_FX!$D$20,Sensitivities!$C$8:$C$1023,Vega_FX!G161)</f>
        <v>0</v>
      </c>
      <c r="E161" s="19"/>
      <c r="F161" s="19"/>
      <c r="G161" s="19" t="str">
        <f>C161 &amp; ".Vega|FX|" &amp; C19 &amp; "|" &amp; C127</f>
        <v>FXO271821100.Vega|FX|EUR/USD|3 year</v>
      </c>
    </row>
    <row r="162" spans="3:7" hidden="1" outlineLevel="1" x14ac:dyDescent="0.25">
      <c r="C162" s="21" t="s">
        <v>40</v>
      </c>
      <c r="D162" s="19">
        <f>SUMIFS(Sensitivities!$E$8:$E$1023,Sensitivities!$D$8:$D$1023,Vega_FX!$D$20,Sensitivities!$C$8:$C$1023,Vega_FX!G162)</f>
        <v>0</v>
      </c>
      <c r="E162" s="19"/>
      <c r="F162" s="19"/>
      <c r="G162" s="19" t="str">
        <f>C162 &amp; ".Vega|FX|" &amp; C19 &amp; "|" &amp; C127</f>
        <v>FXO136170122.Vega|FX|EUR/USD|3 year</v>
      </c>
    </row>
    <row r="163" spans="3:7" hidden="1" outlineLevel="1" x14ac:dyDescent="0.25">
      <c r="C163" s="21" t="s">
        <v>1139</v>
      </c>
      <c r="D163" s="19">
        <f>SUMIFS(Sensitivities!$E$8:$E$1023,Sensitivities!$D$8:$D$1023,Vega_FX!$D$20,Sensitivities!$C$8:$C$1023,Vega_FX!G163)</f>
        <v>115779.441035647</v>
      </c>
      <c r="E163" s="19"/>
      <c r="F163" s="19"/>
      <c r="G163" s="19" t="str">
        <f>C163 &amp; ".Vega|FX|" &amp; C19 &amp; "|" &amp; C127</f>
        <v>FXO623149061.Vega|FX|EUR/USD|3 year</v>
      </c>
    </row>
    <row r="164" spans="3:7" hidden="1" outlineLevel="1" x14ac:dyDescent="0.25">
      <c r="C164" s="21" t="s">
        <v>41</v>
      </c>
      <c r="D164" s="19">
        <f>SUMIFS(Sensitivities!$E$8:$E$1023,Sensitivities!$D$8:$D$1023,Vega_FX!$D$20,Sensitivities!$C$8:$C$1023,Vega_FX!G164)</f>
        <v>0</v>
      </c>
      <c r="E164" s="19"/>
      <c r="F164" s="19"/>
      <c r="G164" s="19" t="str">
        <f>C164 &amp; ".Vega|FX|" &amp; C19 &amp; "|" &amp; C127</f>
        <v>FXO676548755.Vega|FX|EUR/USD|3 year</v>
      </c>
    </row>
    <row r="165" spans="3:7" hidden="1" outlineLevel="1" x14ac:dyDescent="0.25">
      <c r="C165" s="21" t="s">
        <v>42</v>
      </c>
      <c r="D165" s="19">
        <f>SUMIFS(Sensitivities!$E$8:$E$1023,Sensitivities!$D$8:$D$1023,Vega_FX!$D$20,Sensitivities!$C$8:$C$1023,Vega_FX!G165)</f>
        <v>0</v>
      </c>
      <c r="E165" s="19"/>
      <c r="F165" s="19"/>
      <c r="G165" s="19" t="str">
        <f>C165 &amp; ".Vega|FX|" &amp; C19 &amp; "|" &amp; C127</f>
        <v>FXO403688438.Vega|FX|EUR/USD|3 year</v>
      </c>
    </row>
    <row r="166" spans="3:7" hidden="1" outlineLevel="1" x14ac:dyDescent="0.25">
      <c r="C166" s="21" t="s">
        <v>43</v>
      </c>
      <c r="D166" s="19">
        <f>SUMIFS(Sensitivities!$E$8:$E$1023,Sensitivities!$D$8:$D$1023,Vega_FX!$D$20,Sensitivities!$C$8:$C$1023,Vega_FX!G166)</f>
        <v>-666120.95666289504</v>
      </c>
      <c r="E166" s="19"/>
      <c r="F166" s="19"/>
      <c r="G166" s="19" t="str">
        <f>C166 &amp; ".Vega|FX|" &amp; C19 &amp; "|" &amp; C127</f>
        <v>FXO302436425.Vega|FX|EUR/USD|3 year</v>
      </c>
    </row>
    <row r="167" spans="3:7" hidden="1" outlineLevel="1" x14ac:dyDescent="0.25">
      <c r="C167" s="21" t="s">
        <v>44</v>
      </c>
      <c r="D167" s="19">
        <f>SUMIFS(Sensitivities!$E$8:$E$1023,Sensitivities!$D$8:$D$1023,Vega_FX!$D$20,Sensitivities!$C$8:$C$1023,Vega_FX!G167)</f>
        <v>0</v>
      </c>
      <c r="E167" s="19"/>
      <c r="F167" s="19"/>
      <c r="G167" s="19" t="str">
        <f>C167 &amp; ".Vega|FX|" &amp; C19 &amp; "|" &amp; C127</f>
        <v>FXO920656386.Vega|FX|EUR/USD|3 year</v>
      </c>
    </row>
    <row r="168" spans="3:7" hidden="1" outlineLevel="1" x14ac:dyDescent="0.25">
      <c r="C168" s="21" t="s">
        <v>45</v>
      </c>
      <c r="D168" s="19">
        <f>SUMIFS(Sensitivities!$E$8:$E$1023,Sensitivities!$D$8:$D$1023,Vega_FX!$D$20,Sensitivities!$C$8:$C$1023,Vega_FX!G168)</f>
        <v>-1625.2683613453</v>
      </c>
      <c r="E168" s="19"/>
      <c r="F168" s="19"/>
      <c r="G168" s="19" t="str">
        <f>C168 &amp; ".Vega|FX|" &amp; C19 &amp; "|" &amp; C127</f>
        <v>FXO931276392.Vega|FX|EUR/USD|3 year</v>
      </c>
    </row>
    <row r="169" spans="3:7" hidden="1" outlineLevel="1" x14ac:dyDescent="0.25">
      <c r="C169" s="21" t="s">
        <v>46</v>
      </c>
      <c r="D169" s="19">
        <f>SUMIFS(Sensitivities!$E$8:$E$1023,Sensitivities!$D$8:$D$1023,Vega_FX!$D$20,Sensitivities!$C$8:$C$1023,Vega_FX!G169)</f>
        <v>0</v>
      </c>
      <c r="E169" s="19"/>
      <c r="F169" s="19"/>
      <c r="G169" s="19" t="str">
        <f>C169 &amp; ".Vega|FX|" &amp; C19 &amp; "|" &amp; C127</f>
        <v>PRDC295207601.Vega|FX|EUR/USD|3 year</v>
      </c>
    </row>
    <row r="170" spans="3:7" hidden="1" outlineLevel="1" x14ac:dyDescent="0.25">
      <c r="C170" s="21" t="s">
        <v>48</v>
      </c>
      <c r="D170" s="19">
        <f>SUMIFS(Sensitivities!$E$8:$E$1023,Sensitivities!$D$8:$D$1023,Vega_FX!$D$20,Sensitivities!$C$8:$C$1023,Vega_FX!G170)</f>
        <v>0</v>
      </c>
      <c r="E170" s="19"/>
      <c r="F170" s="19"/>
      <c r="G170" s="19" t="str">
        <f>C170 &amp; ".Vega|FX|" &amp; C19 &amp; "|" &amp; C127</f>
        <v>PRDC172891670.Vega|FX|EUR/USD|3 year</v>
      </c>
    </row>
    <row r="171" spans="3:7" hidden="1" outlineLevel="1" x14ac:dyDescent="0.25">
      <c r="C171" s="21" t="s">
        <v>49</v>
      </c>
      <c r="D171" s="19">
        <f>SUMIFS(Sensitivities!$E$8:$E$1023,Sensitivities!$D$8:$D$1023,Vega_FX!$D$20,Sensitivities!$C$8:$C$1023,Vega_FX!G171)</f>
        <v>0</v>
      </c>
      <c r="E171" s="19"/>
      <c r="F171" s="19"/>
      <c r="G171" s="19" t="str">
        <f>C171 &amp; ".Vega|FX|" &amp; C19 &amp; "|" &amp; C127</f>
        <v>PRDC666969162.Vega|FX|EUR/USD|3 year</v>
      </c>
    </row>
    <row r="172" spans="3:7" hidden="1" outlineLevel="1" x14ac:dyDescent="0.25">
      <c r="C172" s="21" t="s">
        <v>50</v>
      </c>
      <c r="D172" s="19">
        <f>SUMIFS(Sensitivities!$E$8:$E$1023,Sensitivities!$D$8:$D$1023,Vega_FX!$D$20,Sensitivities!$C$8:$C$1023,Vega_FX!G172)</f>
        <v>0</v>
      </c>
      <c r="E172" s="19"/>
      <c r="F172" s="19"/>
      <c r="G172" s="19" t="str">
        <f>C172 &amp; ".Vega|FX|" &amp; C19 &amp; "|" &amp; C127</f>
        <v>PRDC591610726.Vega|FX|EUR/USD|3 year</v>
      </c>
    </row>
    <row r="173" spans="3:7" hidden="1" outlineLevel="1" x14ac:dyDescent="0.25">
      <c r="C173" s="21" t="s">
        <v>51</v>
      </c>
      <c r="D173" s="19">
        <f>SUMIFS(Sensitivities!$E$8:$E$1023,Sensitivities!$D$8:$D$1023,Vega_FX!$D$20,Sensitivities!$C$8:$C$1023,Vega_FX!G173)</f>
        <v>0</v>
      </c>
      <c r="E173" s="19"/>
      <c r="F173" s="19"/>
      <c r="G173" s="19" t="str">
        <f>C173 &amp; ".Vega|FX|" &amp; C19 &amp; "|" &amp; C127</f>
        <v>PRDC213021841.Vega|FX|EUR/USD|3 year</v>
      </c>
    </row>
    <row r="174" spans="3:7" hidden="1" outlineLevel="1" x14ac:dyDescent="0.25">
      <c r="C174" s="21" t="s">
        <v>52</v>
      </c>
      <c r="D174" s="19">
        <f>SUMIFS(Sensitivities!$E$8:$E$1023,Sensitivities!$D$8:$D$1023,Vega_FX!$D$20,Sensitivities!$C$8:$C$1023,Vega_FX!G174)</f>
        <v>0</v>
      </c>
      <c r="E174" s="19"/>
      <c r="F174" s="19"/>
      <c r="G174" s="19" t="str">
        <f>C174 &amp; ".Vega|FX|" &amp; C19 &amp; "|" &amp; C127</f>
        <v>RA211261264.Vega|FX|EUR/USD|3 year</v>
      </c>
    </row>
    <row r="175" spans="3:7" hidden="1" outlineLevel="1" x14ac:dyDescent="0.25">
      <c r="C175" s="21" t="s">
        <v>54</v>
      </c>
      <c r="D175" s="19">
        <f>SUMIFS(Sensitivities!$E$8:$E$1023,Sensitivities!$D$8:$D$1023,Vega_FX!$D$20,Sensitivities!$C$8:$C$1023,Vega_FX!G175)</f>
        <v>0</v>
      </c>
      <c r="E175" s="19"/>
      <c r="F175" s="19"/>
      <c r="G175" s="19" t="str">
        <f>C175 &amp; ".Vega|FX|" &amp; C19 &amp; "|" &amp; C127</f>
        <v>RA511169792.Vega|FX|EUR/USD|3 year</v>
      </c>
    </row>
    <row r="176" spans="3:7" hidden="1" outlineLevel="1" x14ac:dyDescent="0.25">
      <c r="C176" s="21" t="s">
        <v>1143</v>
      </c>
      <c r="D176" s="19">
        <f>SUMIFS(Sensitivities!$E$8:$E$1023,Sensitivities!$D$8:$D$1023,Vega_FX!$D$20,Sensitivities!$C$8:$C$1023,Vega_FX!G176)</f>
        <v>0</v>
      </c>
      <c r="E176" s="19"/>
      <c r="F176" s="19"/>
      <c r="G176" s="19" t="str">
        <f>C176 &amp; ".Vega|FX|" &amp; C19 &amp; "|" &amp; C127</f>
        <v>RA844378540.Vega|FX|EUR/USD|3 year</v>
      </c>
    </row>
    <row r="177" spans="3:7" hidden="1" outlineLevel="1" x14ac:dyDescent="0.25">
      <c r="C177" s="21" t="s">
        <v>55</v>
      </c>
      <c r="D177" s="19">
        <f>SUMIFS(Sensitivities!$E$8:$E$1023,Sensitivities!$D$8:$D$1023,Vega_FX!$D$20,Sensitivities!$C$8:$C$1023,Vega_FX!G177)</f>
        <v>0</v>
      </c>
      <c r="E177" s="19"/>
      <c r="F177" s="19"/>
      <c r="G177" s="19" t="str">
        <f>C177 &amp; ".Vega|FX|" &amp; C19 &amp; "|" &amp; C127</f>
        <v>RA488554347.Vega|FX|EUR/USD|3 year</v>
      </c>
    </row>
    <row r="178" spans="3:7" hidden="1" outlineLevel="1" x14ac:dyDescent="0.25">
      <c r="C178" s="21" t="s">
        <v>56</v>
      </c>
      <c r="D178" s="19">
        <f>SUMIFS(Sensitivities!$E$8:$E$1023,Sensitivities!$D$8:$D$1023,Vega_FX!$D$20,Sensitivities!$C$8:$C$1023,Vega_FX!G178)</f>
        <v>0</v>
      </c>
      <c r="E178" s="19"/>
      <c r="F178" s="19"/>
      <c r="G178" s="19" t="str">
        <f>C178 &amp; ".Vega|FX|" &amp; C19 &amp; "|" &amp; C127</f>
        <v>RA899728209.Vega|FX|EUR/USD|3 year</v>
      </c>
    </row>
    <row r="179" spans="3:7" hidden="1" outlineLevel="1" x14ac:dyDescent="0.25"/>
    <row r="180" spans="3:7" collapsed="1" x14ac:dyDescent="0.25">
      <c r="C180" s="106" t="s">
        <v>64</v>
      </c>
      <c r="D180" s="102">
        <f>SUM(D182:D231)</f>
        <v>-135816.13160879881</v>
      </c>
      <c r="E180" s="103">
        <f>$D$15</f>
        <v>1</v>
      </c>
      <c r="F180" s="105">
        <f>D180*E180</f>
        <v>-135816.13160879881</v>
      </c>
    </row>
    <row r="181" spans="3:7" hidden="1" outlineLevel="1" x14ac:dyDescent="0.25">
      <c r="C181" s="40" t="s">
        <v>1138</v>
      </c>
      <c r="D181" s="101" t="s">
        <v>116</v>
      </c>
      <c r="E181" s="101" t="s">
        <v>66</v>
      </c>
      <c r="F181" s="101" t="s">
        <v>68</v>
      </c>
      <c r="G181" s="39" t="s">
        <v>57</v>
      </c>
    </row>
    <row r="182" spans="3:7" hidden="1" outlineLevel="1" x14ac:dyDescent="0.25">
      <c r="C182" s="42" t="s">
        <v>3</v>
      </c>
      <c r="D182" s="38">
        <f>SUMIFS(Sensitivities!$E$8:$E$1023,Sensitivities!$D$8:$D$1023,Vega_FX!$D$20,Sensitivities!$C$8:$C$1023,Vega_FX!G182)</f>
        <v>0</v>
      </c>
      <c r="E182" s="38"/>
      <c r="F182" s="38"/>
      <c r="G182" s="38" t="str">
        <f>C182 &amp; ".Vega|FX|" &amp; C19 &amp; "|" &amp; C180</f>
        <v>FRA791220419.Vega|FX|EUR/USD|5 year</v>
      </c>
    </row>
    <row r="183" spans="3:7" hidden="1" outlineLevel="1" x14ac:dyDescent="0.25">
      <c r="C183" s="21" t="s">
        <v>5</v>
      </c>
      <c r="D183" s="19">
        <f>SUMIFS(Sensitivities!$E$8:$E$1023,Sensitivities!$D$8:$D$1023,Vega_FX!$D$20,Sensitivities!$C$8:$C$1023,Vega_FX!G183)</f>
        <v>0</v>
      </c>
      <c r="E183" s="19"/>
      <c r="F183" s="19"/>
      <c r="G183" s="19" t="str">
        <f>C183 &amp; ".Vega|FX|" &amp; C19 &amp; "|" &amp; C180</f>
        <v>FRA983936126.Vega|FX|EUR/USD|5 year</v>
      </c>
    </row>
    <row r="184" spans="3:7" hidden="1" outlineLevel="1" x14ac:dyDescent="0.25">
      <c r="C184" s="21" t="s">
        <v>6</v>
      </c>
      <c r="D184" s="19">
        <f>SUMIFS(Sensitivities!$E$8:$E$1023,Sensitivities!$D$8:$D$1023,Vega_FX!$D$20,Sensitivities!$C$8:$C$1023,Vega_FX!G184)</f>
        <v>0</v>
      </c>
      <c r="E184" s="19"/>
      <c r="F184" s="19"/>
      <c r="G184" s="19" t="str">
        <f>C184 &amp; ".Vega|FX|" &amp; C19 &amp; "|" &amp; C180</f>
        <v>FRA592133890.Vega|FX|EUR/USD|5 year</v>
      </c>
    </row>
    <row r="185" spans="3:7" hidden="1" outlineLevel="1" x14ac:dyDescent="0.25">
      <c r="C185" s="21" t="s">
        <v>7</v>
      </c>
      <c r="D185" s="19">
        <f>SUMIFS(Sensitivities!$E$8:$E$1023,Sensitivities!$D$8:$D$1023,Vega_FX!$D$20,Sensitivities!$C$8:$C$1023,Vega_FX!G185)</f>
        <v>0</v>
      </c>
      <c r="E185" s="19"/>
      <c r="F185" s="19"/>
      <c r="G185" s="19" t="str">
        <f>C185 &amp; ".Vega|FX|" &amp; C19 &amp; "|" &amp; C180</f>
        <v>FRA554616290.Vega|FX|EUR/USD|5 year</v>
      </c>
    </row>
    <row r="186" spans="3:7" hidden="1" outlineLevel="1" x14ac:dyDescent="0.25">
      <c r="C186" s="21" t="s">
        <v>8</v>
      </c>
      <c r="D186" s="19">
        <f>SUMIFS(Sensitivities!$E$8:$E$1023,Sensitivities!$D$8:$D$1023,Vega_FX!$D$20,Sensitivities!$C$8:$C$1023,Vega_FX!G186)</f>
        <v>0</v>
      </c>
      <c r="E186" s="19"/>
      <c r="F186" s="19"/>
      <c r="G186" s="19" t="str">
        <f>C186 &amp; ".Vega|FX|" &amp; C19 &amp; "|" &amp; C180</f>
        <v>FRA822851518.Vega|FX|EUR/USD|5 year</v>
      </c>
    </row>
    <row r="187" spans="3:7" hidden="1" outlineLevel="1" x14ac:dyDescent="0.25">
      <c r="C187" s="21" t="s">
        <v>1140</v>
      </c>
      <c r="D187" s="19">
        <f>SUMIFS(Sensitivities!$E$8:$E$1023,Sensitivities!$D$8:$D$1023,Vega_FX!$D$20,Sensitivities!$C$8:$C$1023,Vega_FX!G187)</f>
        <v>0</v>
      </c>
      <c r="E187" s="19"/>
      <c r="F187" s="19"/>
      <c r="G187" s="19" t="str">
        <f>C187 &amp; ".Vega|FX|" &amp; C19 &amp; "|" &amp; C180</f>
        <v>FRA101797833.Vega|FX|EUR/USD|5 year</v>
      </c>
    </row>
    <row r="188" spans="3:7" hidden="1" outlineLevel="1" x14ac:dyDescent="0.25">
      <c r="C188" s="21" t="s">
        <v>9</v>
      </c>
      <c r="D188" s="19">
        <f>SUMIFS(Sensitivities!$E$8:$E$1023,Sensitivities!$D$8:$D$1023,Vega_FX!$D$20,Sensitivities!$C$8:$C$1023,Vega_FX!G188)</f>
        <v>0</v>
      </c>
      <c r="E188" s="19"/>
      <c r="F188" s="19"/>
      <c r="G188" s="19" t="str">
        <f>C188 &amp; ".Vega|FX|" &amp; C19 &amp; "|" &amp; C180</f>
        <v>IRS190841856.Vega|FX|EUR/USD|5 year</v>
      </c>
    </row>
    <row r="189" spans="3:7" hidden="1" outlineLevel="1" x14ac:dyDescent="0.25">
      <c r="C189" s="21" t="s">
        <v>11</v>
      </c>
      <c r="D189" s="19">
        <f>SUMIFS(Sensitivities!$E$8:$E$1023,Sensitivities!$D$8:$D$1023,Vega_FX!$D$20,Sensitivities!$C$8:$C$1023,Vega_FX!G189)</f>
        <v>0</v>
      </c>
      <c r="E189" s="19"/>
      <c r="F189" s="19"/>
      <c r="G189" s="19" t="str">
        <f>C189 &amp; ".Vega|FX|" &amp; C19 &amp; "|" &amp; C180</f>
        <v>IRS399330126.Vega|FX|EUR/USD|5 year</v>
      </c>
    </row>
    <row r="190" spans="3:7" hidden="1" outlineLevel="1" x14ac:dyDescent="0.25">
      <c r="C190" s="21" t="s">
        <v>12</v>
      </c>
      <c r="D190" s="19">
        <f>SUMIFS(Sensitivities!$E$8:$E$1023,Sensitivities!$D$8:$D$1023,Vega_FX!$D$20,Sensitivities!$C$8:$C$1023,Vega_FX!G190)</f>
        <v>0</v>
      </c>
      <c r="E190" s="19"/>
      <c r="F190" s="19"/>
      <c r="G190" s="19" t="str">
        <f>C190 &amp; ".Vega|FX|" &amp; C19 &amp; "|" &amp; C180</f>
        <v>IRS233250637.Vega|FX|EUR/USD|5 year</v>
      </c>
    </row>
    <row r="191" spans="3:7" hidden="1" outlineLevel="1" x14ac:dyDescent="0.25">
      <c r="C191" s="21" t="s">
        <v>13</v>
      </c>
      <c r="D191" s="19">
        <f>SUMIFS(Sensitivities!$E$8:$E$1023,Sensitivities!$D$8:$D$1023,Vega_FX!$D$20,Sensitivities!$C$8:$C$1023,Vega_FX!G191)</f>
        <v>0</v>
      </c>
      <c r="E191" s="19"/>
      <c r="F191" s="19"/>
      <c r="G191" s="19" t="str">
        <f>C191 &amp; ".Vega|FX|" &amp; C19 &amp; "|" &amp; C180</f>
        <v>CS768096133.Vega|FX|EUR/USD|5 year</v>
      </c>
    </row>
    <row r="192" spans="3:7" hidden="1" outlineLevel="1" x14ac:dyDescent="0.25">
      <c r="C192" s="21" t="s">
        <v>15</v>
      </c>
      <c r="D192" s="19">
        <f>SUMIFS(Sensitivities!$E$8:$E$1023,Sensitivities!$D$8:$D$1023,Vega_FX!$D$20,Sensitivities!$C$8:$C$1023,Vega_FX!G192)</f>
        <v>0</v>
      </c>
      <c r="E192" s="19"/>
      <c r="F192" s="19"/>
      <c r="G192" s="19" t="str">
        <f>C192 &amp; ".Vega|FX|" &amp; C19 &amp; "|" &amp; C180</f>
        <v>CS561670611.Vega|FX|EUR/USD|5 year</v>
      </c>
    </row>
    <row r="193" spans="3:7" hidden="1" outlineLevel="1" x14ac:dyDescent="0.25">
      <c r="C193" s="21" t="s">
        <v>16</v>
      </c>
      <c r="D193" s="19">
        <f>SUMIFS(Sensitivities!$E$8:$E$1023,Sensitivities!$D$8:$D$1023,Vega_FX!$D$20,Sensitivities!$C$8:$C$1023,Vega_FX!G193)</f>
        <v>0</v>
      </c>
      <c r="E193" s="19"/>
      <c r="F193" s="19"/>
      <c r="G193" s="19" t="str">
        <f>C193 &amp; ".Vega|FX|" &amp; C19 &amp; "|" &amp; C180</f>
        <v>CS931854092.Vega|FX|EUR/USD|5 year</v>
      </c>
    </row>
    <row r="194" spans="3:7" hidden="1" outlineLevel="1" x14ac:dyDescent="0.25">
      <c r="C194" s="21" t="s">
        <v>17</v>
      </c>
      <c r="D194" s="19">
        <f>SUMIFS(Sensitivities!$E$8:$E$1023,Sensitivities!$D$8:$D$1023,Vega_FX!$D$20,Sensitivities!$C$8:$C$1023,Vega_FX!G194)</f>
        <v>0</v>
      </c>
      <c r="E194" s="19"/>
      <c r="F194" s="19"/>
      <c r="G194" s="19" t="str">
        <f>C194 &amp; ".Vega|FX|" &amp; C19 &amp; "|" &amp; C180</f>
        <v>IRS307262619.Vega|FX|EUR/USD|5 year</v>
      </c>
    </row>
    <row r="195" spans="3:7" hidden="1" outlineLevel="1" x14ac:dyDescent="0.25">
      <c r="C195" s="21" t="s">
        <v>18</v>
      </c>
      <c r="D195" s="19">
        <f>SUMIFS(Sensitivities!$E$8:$E$1023,Sensitivities!$D$8:$D$1023,Vega_FX!$D$20,Sensitivities!$C$8:$C$1023,Vega_FX!G195)</f>
        <v>0</v>
      </c>
      <c r="E195" s="19"/>
      <c r="F195" s="19"/>
      <c r="G195" s="19" t="str">
        <f>C195 &amp; ".Vega|FX|" &amp; C19 &amp; "|" &amp; C180</f>
        <v>IRS686490893.Vega|FX|EUR/USD|5 year</v>
      </c>
    </row>
    <row r="196" spans="3:7" hidden="1" outlineLevel="1" x14ac:dyDescent="0.25">
      <c r="C196" s="21" t="s">
        <v>19</v>
      </c>
      <c r="D196" s="19">
        <f>SUMIFS(Sensitivities!$E$8:$E$1023,Sensitivities!$D$8:$D$1023,Vega_FX!$D$20,Sensitivities!$C$8:$C$1023,Vega_FX!G196)</f>
        <v>0</v>
      </c>
      <c r="E196" s="19"/>
      <c r="F196" s="19"/>
      <c r="G196" s="19" t="str">
        <f>C196 &amp; ".Vega|FX|" &amp; C19 &amp; "|" &amp; C180</f>
        <v>IRS682313805.Vega|FX|EUR/USD|5 year</v>
      </c>
    </row>
    <row r="197" spans="3:7" hidden="1" outlineLevel="1" x14ac:dyDescent="0.25">
      <c r="C197" s="21" t="s">
        <v>20</v>
      </c>
      <c r="D197" s="19">
        <f>SUMIFS(Sensitivities!$E$8:$E$1023,Sensitivities!$D$8:$D$1023,Vega_FX!$D$20,Sensitivities!$C$8:$C$1023,Vega_FX!G197)</f>
        <v>0</v>
      </c>
      <c r="E197" s="19"/>
      <c r="F197" s="19"/>
      <c r="G197" s="19" t="str">
        <f>C197 &amp; ".Vega|FX|" &amp; C19 &amp; "|" &amp; C180</f>
        <v>IRS545554400.Vega|FX|EUR/USD|5 year</v>
      </c>
    </row>
    <row r="198" spans="3:7" hidden="1" outlineLevel="1" x14ac:dyDescent="0.25">
      <c r="C198" s="21" t="s">
        <v>21</v>
      </c>
      <c r="D198" s="19">
        <f>SUMIFS(Sensitivities!$E$8:$E$1023,Sensitivities!$D$8:$D$1023,Vega_FX!$D$20,Sensitivities!$C$8:$C$1023,Vega_FX!G198)</f>
        <v>0</v>
      </c>
      <c r="E198" s="19"/>
      <c r="F198" s="19"/>
      <c r="G198" s="19" t="str">
        <f>C198 &amp; ".Vega|FX|" &amp; C19 &amp; "|" &amp; C180</f>
        <v>CS821810096.Vega|FX|EUR/USD|5 year</v>
      </c>
    </row>
    <row r="199" spans="3:7" hidden="1" outlineLevel="1" x14ac:dyDescent="0.25">
      <c r="C199" s="21" t="s">
        <v>22</v>
      </c>
      <c r="D199" s="19">
        <f>SUMIFS(Sensitivities!$E$8:$E$1023,Sensitivities!$D$8:$D$1023,Vega_FX!$D$20,Sensitivities!$C$8:$C$1023,Vega_FX!G199)</f>
        <v>0</v>
      </c>
      <c r="E199" s="19"/>
      <c r="F199" s="19"/>
      <c r="G199" s="19" t="str">
        <f>C199 &amp; ".Vega|FX|" &amp; C19 &amp; "|" &amp; C180</f>
        <v>CF832287444.Vega|FX|EUR/USD|5 year</v>
      </c>
    </row>
    <row r="200" spans="3:7" hidden="1" outlineLevel="1" x14ac:dyDescent="0.25">
      <c r="C200" s="21" t="s">
        <v>1141</v>
      </c>
      <c r="D200" s="19">
        <f>SUMIFS(Sensitivities!$E$8:$E$1023,Sensitivities!$D$8:$D$1023,Vega_FX!$D$20,Sensitivities!$C$8:$C$1023,Vega_FX!G200)</f>
        <v>0</v>
      </c>
      <c r="E200" s="19"/>
      <c r="F200" s="19"/>
      <c r="G200" s="19" t="str">
        <f>C200 &amp; ".Vega|FX|" &amp; C19 &amp; "|" &amp; C180</f>
        <v>CF505971413.Vega|FX|EUR/USD|5 year</v>
      </c>
    </row>
    <row r="201" spans="3:7" hidden="1" outlineLevel="1" x14ac:dyDescent="0.25">
      <c r="C201" s="21" t="s">
        <v>24</v>
      </c>
      <c r="D201" s="19">
        <f>SUMIFS(Sensitivities!$E$8:$E$1023,Sensitivities!$D$8:$D$1023,Vega_FX!$D$20,Sensitivities!$C$8:$C$1023,Vega_FX!G201)</f>
        <v>0</v>
      </c>
      <c r="E201" s="19"/>
      <c r="F201" s="19"/>
      <c r="G201" s="19" t="str">
        <f>C201 &amp; ".Vega|FX|" &amp; C19 &amp; "|" &amp; C180</f>
        <v>CF670766805.Vega|FX|EUR/USD|5 year</v>
      </c>
    </row>
    <row r="202" spans="3:7" hidden="1" outlineLevel="1" x14ac:dyDescent="0.25">
      <c r="C202" s="21" t="s">
        <v>25</v>
      </c>
      <c r="D202" s="19">
        <f>SUMIFS(Sensitivities!$E$8:$E$1023,Sensitivities!$D$8:$D$1023,Vega_FX!$D$20,Sensitivities!$C$8:$C$1023,Vega_FX!G202)</f>
        <v>-14.1558993927383</v>
      </c>
      <c r="E202" s="19"/>
      <c r="F202" s="19"/>
      <c r="G202" s="19" t="str">
        <f>C202 &amp; ".Vega|FX|" &amp; C19 &amp; "|" &amp; C180</f>
        <v>CF558972956.Vega|FX|EUR/USD|5 year</v>
      </c>
    </row>
    <row r="203" spans="3:7" hidden="1" outlineLevel="1" x14ac:dyDescent="0.25">
      <c r="C203" s="21" t="s">
        <v>26</v>
      </c>
      <c r="D203" s="19">
        <f>SUMIFS(Sensitivities!$E$8:$E$1023,Sensitivities!$D$8:$D$1023,Vega_FX!$D$20,Sensitivities!$C$8:$C$1023,Vega_FX!G203)</f>
        <v>0</v>
      </c>
      <c r="E203" s="19"/>
      <c r="F203" s="19"/>
      <c r="G203" s="19" t="str">
        <f>C203 &amp; ".Vega|FX|" &amp; C19 &amp; "|" &amp; C180</f>
        <v>CF994071627.Vega|FX|EUR/USD|5 year</v>
      </c>
    </row>
    <row r="204" spans="3:7" hidden="1" outlineLevel="1" x14ac:dyDescent="0.25">
      <c r="C204" s="21" t="s">
        <v>27</v>
      </c>
      <c r="D204" s="19">
        <f>SUMIFS(Sensitivities!$E$8:$E$1023,Sensitivities!$D$8:$D$1023,Vega_FX!$D$20,Sensitivities!$C$8:$C$1023,Vega_FX!G204)</f>
        <v>0.55260665758396499</v>
      </c>
      <c r="E204" s="19"/>
      <c r="F204" s="19"/>
      <c r="G204" s="19" t="str">
        <f>C204 &amp; ".Vega|FX|" &amp; C19 &amp; "|" &amp; C180</f>
        <v>CF546911893.Vega|FX|EUR/USD|5 year</v>
      </c>
    </row>
    <row r="205" spans="3:7" hidden="1" outlineLevel="1" x14ac:dyDescent="0.25">
      <c r="C205" s="21" t="s">
        <v>28</v>
      </c>
      <c r="D205" s="19">
        <f>SUMIFS(Sensitivities!$E$8:$E$1023,Sensitivities!$D$8:$D$1023,Vega_FX!$D$20,Sensitivities!$C$8:$C$1023,Vega_FX!G205)</f>
        <v>52.0084318758677</v>
      </c>
      <c r="E205" s="19"/>
      <c r="F205" s="19"/>
      <c r="G205" s="19" t="str">
        <f>C205 &amp; ".Vega|FX|" &amp; C19 &amp; "|" &amp; C180</f>
        <v>CF798421943.Vega|FX|EUR/USD|5 year</v>
      </c>
    </row>
    <row r="206" spans="3:7" hidden="1" outlineLevel="1" x14ac:dyDescent="0.25">
      <c r="C206" s="21" t="s">
        <v>29</v>
      </c>
      <c r="D206" s="19">
        <f>SUMIFS(Sensitivities!$E$8:$E$1023,Sensitivities!$D$8:$D$1023,Vega_FX!$D$20,Sensitivities!$C$8:$C$1023,Vega_FX!G206)</f>
        <v>-133343.061222277</v>
      </c>
      <c r="E206" s="19"/>
      <c r="F206" s="19"/>
      <c r="G206" s="19" t="str">
        <f>C206 &amp; ".Vega|FX|" &amp; C19 &amp; "|" &amp; C180</f>
        <v>SWN651253389.Vega|FX|EUR/USD|5 year</v>
      </c>
    </row>
    <row r="207" spans="3:7" hidden="1" outlineLevel="1" x14ac:dyDescent="0.25">
      <c r="C207" s="21" t="s">
        <v>31</v>
      </c>
      <c r="D207" s="19">
        <f>SUMIFS(Sensitivities!$E$8:$E$1023,Sensitivities!$D$8:$D$1023,Vega_FX!$D$20,Sensitivities!$C$8:$C$1023,Vega_FX!G207)</f>
        <v>0</v>
      </c>
      <c r="E207" s="19"/>
      <c r="F207" s="19"/>
      <c r="G207" s="19" t="str">
        <f>C207 &amp; ".Vega|FX|" &amp; C19 &amp; "|" &amp; C180</f>
        <v>FXF690057364.Vega|FX|EUR/USD|5 year</v>
      </c>
    </row>
    <row r="208" spans="3:7" hidden="1" outlineLevel="1" x14ac:dyDescent="0.25">
      <c r="C208" s="21" t="s">
        <v>1142</v>
      </c>
      <c r="D208" s="19">
        <f>SUMIFS(Sensitivities!$E$8:$E$1023,Sensitivities!$D$8:$D$1023,Vega_FX!$D$20,Sensitivities!$C$8:$C$1023,Vega_FX!G208)</f>
        <v>0</v>
      </c>
      <c r="E208" s="19"/>
      <c r="F208" s="19"/>
      <c r="G208" s="19" t="str">
        <f>C208 &amp; ".Vega|FX|" &amp; C19 &amp; "|" &amp; C180</f>
        <v>FXF276314354.Vega|FX|EUR/USD|5 year</v>
      </c>
    </row>
    <row r="209" spans="3:7" hidden="1" outlineLevel="1" x14ac:dyDescent="0.25">
      <c r="C209" s="21" t="s">
        <v>33</v>
      </c>
      <c r="D209" s="19">
        <f>SUMIFS(Sensitivities!$E$8:$E$1023,Sensitivities!$D$8:$D$1023,Vega_FX!$D$20,Sensitivities!$C$8:$C$1023,Vega_FX!G209)</f>
        <v>0</v>
      </c>
      <c r="E209" s="19"/>
      <c r="F209" s="19"/>
      <c r="G209" s="19" t="str">
        <f>C209 &amp; ".Vega|FX|" &amp; C19 &amp; "|" &amp; C180</f>
        <v>FXF811380623.Vega|FX|EUR/USD|5 year</v>
      </c>
    </row>
    <row r="210" spans="3:7" hidden="1" outlineLevel="1" x14ac:dyDescent="0.25">
      <c r="C210" s="21" t="s">
        <v>34</v>
      </c>
      <c r="D210" s="19">
        <f>SUMIFS(Sensitivities!$E$8:$E$1023,Sensitivities!$D$8:$D$1023,Vega_FX!$D$20,Sensitivities!$C$8:$C$1023,Vega_FX!G210)</f>
        <v>0</v>
      </c>
      <c r="E210" s="19"/>
      <c r="F210" s="19"/>
      <c r="G210" s="19" t="str">
        <f>C210 &amp; ".Vega|FX|" &amp; C19 &amp; "|" &amp; C180</f>
        <v>FXF313102980.Vega|FX|EUR/USD|5 year</v>
      </c>
    </row>
    <row r="211" spans="3:7" hidden="1" outlineLevel="1" x14ac:dyDescent="0.25">
      <c r="C211" s="21" t="s">
        <v>35</v>
      </c>
      <c r="D211" s="19">
        <f>SUMIFS(Sensitivities!$E$8:$E$1023,Sensitivities!$D$8:$D$1023,Vega_FX!$D$20,Sensitivities!$C$8:$C$1023,Vega_FX!G211)</f>
        <v>0</v>
      </c>
      <c r="E211" s="19"/>
      <c r="F211" s="19"/>
      <c r="G211" s="19" t="str">
        <f>C211 &amp; ".Vega|FX|" &amp; C19 &amp; "|" &amp; C180</f>
        <v>FXF168255439.Vega|FX|EUR/USD|5 year</v>
      </c>
    </row>
    <row r="212" spans="3:7" hidden="1" outlineLevel="1" x14ac:dyDescent="0.25">
      <c r="C212" s="21" t="s">
        <v>36</v>
      </c>
      <c r="D212" s="19">
        <f>SUMIFS(Sensitivities!$E$8:$E$1023,Sensitivities!$D$8:$D$1023,Vega_FX!$D$20,Sensitivities!$C$8:$C$1023,Vega_FX!G212)</f>
        <v>0</v>
      </c>
      <c r="E212" s="19"/>
      <c r="F212" s="19"/>
      <c r="G212" s="19" t="str">
        <f>C212 &amp; ".Vega|FX|" &amp; C19 &amp; "|" &amp; C180</f>
        <v>FXF177155290.Vega|FX|EUR/USD|5 year</v>
      </c>
    </row>
    <row r="213" spans="3:7" hidden="1" outlineLevel="1" x14ac:dyDescent="0.25">
      <c r="C213" s="21" t="s">
        <v>37</v>
      </c>
      <c r="D213" s="19">
        <f>SUMIFS(Sensitivities!$E$8:$E$1023,Sensitivities!$D$8:$D$1023,Vega_FX!$D$20,Sensitivities!$C$8:$C$1023,Vega_FX!G213)</f>
        <v>0</v>
      </c>
      <c r="E213" s="19"/>
      <c r="F213" s="19"/>
      <c r="G213" s="19" t="str">
        <f>C213 &amp; ".Vega|FX|" &amp; C19 &amp; "|" &amp; C180</f>
        <v>FXF598460264.Vega|FX|EUR/USD|5 year</v>
      </c>
    </row>
    <row r="214" spans="3:7" hidden="1" outlineLevel="1" x14ac:dyDescent="0.25">
      <c r="C214" s="21" t="s">
        <v>38</v>
      </c>
      <c r="D214" s="19">
        <f>SUMIFS(Sensitivities!$E$8:$E$1023,Sensitivities!$D$8:$D$1023,Vega_FX!$D$20,Sensitivities!$C$8:$C$1023,Vega_FX!G214)</f>
        <v>0</v>
      </c>
      <c r="E214" s="19"/>
      <c r="F214" s="19"/>
      <c r="G214" s="19" t="str">
        <f>C214 &amp; ".Vega|FX|" &amp; C19 &amp; "|" &amp; C180</f>
        <v>FXO271821100.Vega|FX|EUR/USD|5 year</v>
      </c>
    </row>
    <row r="215" spans="3:7" hidden="1" outlineLevel="1" x14ac:dyDescent="0.25">
      <c r="C215" s="21" t="s">
        <v>40</v>
      </c>
      <c r="D215" s="19">
        <f>SUMIFS(Sensitivities!$E$8:$E$1023,Sensitivities!$D$8:$D$1023,Vega_FX!$D$20,Sensitivities!$C$8:$C$1023,Vega_FX!G215)</f>
        <v>0</v>
      </c>
      <c r="E215" s="19"/>
      <c r="F215" s="19"/>
      <c r="G215" s="19" t="str">
        <f>C215 &amp; ".Vega|FX|" &amp; C19 &amp; "|" &amp; C180</f>
        <v>FXO136170122.Vega|FX|EUR/USD|5 year</v>
      </c>
    </row>
    <row r="216" spans="3:7" hidden="1" outlineLevel="1" x14ac:dyDescent="0.25">
      <c r="C216" s="21" t="s">
        <v>1139</v>
      </c>
      <c r="D216" s="19">
        <f>SUMIFS(Sensitivities!$E$8:$E$1023,Sensitivities!$D$8:$D$1023,Vega_FX!$D$20,Sensitivities!$C$8:$C$1023,Vega_FX!G216)</f>
        <v>0</v>
      </c>
      <c r="E216" s="19"/>
      <c r="F216" s="19"/>
      <c r="G216" s="19" t="str">
        <f>C216 &amp; ".Vega|FX|" &amp; C19 &amp; "|" &amp; C180</f>
        <v>FXO623149061.Vega|FX|EUR/USD|5 year</v>
      </c>
    </row>
    <row r="217" spans="3:7" hidden="1" outlineLevel="1" x14ac:dyDescent="0.25">
      <c r="C217" s="21" t="s">
        <v>41</v>
      </c>
      <c r="D217" s="19">
        <f>SUMIFS(Sensitivities!$E$8:$E$1023,Sensitivities!$D$8:$D$1023,Vega_FX!$D$20,Sensitivities!$C$8:$C$1023,Vega_FX!G217)</f>
        <v>0</v>
      </c>
      <c r="E217" s="19"/>
      <c r="F217" s="19"/>
      <c r="G217" s="19" t="str">
        <f>C217 &amp; ".Vega|FX|" &amp; C19 &amp; "|" &amp; C180</f>
        <v>FXO676548755.Vega|FX|EUR/USD|5 year</v>
      </c>
    </row>
    <row r="218" spans="3:7" hidden="1" outlineLevel="1" x14ac:dyDescent="0.25">
      <c r="C218" s="21" t="s">
        <v>42</v>
      </c>
      <c r="D218" s="19">
        <f>SUMIFS(Sensitivities!$E$8:$E$1023,Sensitivities!$D$8:$D$1023,Vega_FX!$D$20,Sensitivities!$C$8:$C$1023,Vega_FX!G218)</f>
        <v>0</v>
      </c>
      <c r="E218" s="19"/>
      <c r="F218" s="19"/>
      <c r="G218" s="19" t="str">
        <f>C218 &amp; ".Vega|FX|" &amp; C19 &amp; "|" &amp; C180</f>
        <v>FXO403688438.Vega|FX|EUR/USD|5 year</v>
      </c>
    </row>
    <row r="219" spans="3:7" hidden="1" outlineLevel="1" x14ac:dyDescent="0.25">
      <c r="C219" s="21" t="s">
        <v>43</v>
      </c>
      <c r="D219" s="19">
        <f>SUMIFS(Sensitivities!$E$8:$E$1023,Sensitivities!$D$8:$D$1023,Vega_FX!$D$20,Sensitivities!$C$8:$C$1023,Vega_FX!G219)</f>
        <v>-2511.4755256625399</v>
      </c>
      <c r="E219" s="19"/>
      <c r="F219" s="19"/>
      <c r="G219" s="19" t="str">
        <f>C219 &amp; ".Vega|FX|" &amp; C19 &amp; "|" &amp; C180</f>
        <v>FXO302436425.Vega|FX|EUR/USD|5 year</v>
      </c>
    </row>
    <row r="220" spans="3:7" hidden="1" outlineLevel="1" x14ac:dyDescent="0.25">
      <c r="C220" s="21" t="s">
        <v>44</v>
      </c>
      <c r="D220" s="19">
        <f>SUMIFS(Sensitivities!$E$8:$E$1023,Sensitivities!$D$8:$D$1023,Vega_FX!$D$20,Sensitivities!$C$8:$C$1023,Vega_FX!G220)</f>
        <v>0</v>
      </c>
      <c r="E220" s="19"/>
      <c r="F220" s="19"/>
      <c r="G220" s="19" t="str">
        <f>C220 &amp; ".Vega|FX|" &amp; C19 &amp; "|" &amp; C180</f>
        <v>FXO920656386.Vega|FX|EUR/USD|5 year</v>
      </c>
    </row>
    <row r="221" spans="3:7" hidden="1" outlineLevel="1" x14ac:dyDescent="0.25">
      <c r="C221" s="21" t="s">
        <v>45</v>
      </c>
      <c r="D221" s="19">
        <f>SUMIFS(Sensitivities!$E$8:$E$1023,Sensitivities!$D$8:$D$1023,Vega_FX!$D$20,Sensitivities!$C$8:$C$1023,Vega_FX!G221)</f>
        <v>0</v>
      </c>
      <c r="E221" s="19"/>
      <c r="F221" s="19"/>
      <c r="G221" s="19" t="str">
        <f>C221 &amp; ".Vega|FX|" &amp; C19 &amp; "|" &amp; C180</f>
        <v>FXO931276392.Vega|FX|EUR/USD|5 year</v>
      </c>
    </row>
    <row r="222" spans="3:7" hidden="1" outlineLevel="1" x14ac:dyDescent="0.25">
      <c r="C222" s="21" t="s">
        <v>46</v>
      </c>
      <c r="D222" s="19">
        <f>SUMIFS(Sensitivities!$E$8:$E$1023,Sensitivities!$D$8:$D$1023,Vega_FX!$D$20,Sensitivities!$C$8:$C$1023,Vega_FX!G222)</f>
        <v>0</v>
      </c>
      <c r="E222" s="19"/>
      <c r="F222" s="19"/>
      <c r="G222" s="19" t="str">
        <f>C222 &amp; ".Vega|FX|" &amp; C19 &amp; "|" &amp; C180</f>
        <v>PRDC295207601.Vega|FX|EUR/USD|5 year</v>
      </c>
    </row>
    <row r="223" spans="3:7" hidden="1" outlineLevel="1" x14ac:dyDescent="0.25">
      <c r="C223" s="21" t="s">
        <v>48</v>
      </c>
      <c r="D223" s="19">
        <f>SUMIFS(Sensitivities!$E$8:$E$1023,Sensitivities!$D$8:$D$1023,Vega_FX!$D$20,Sensitivities!$C$8:$C$1023,Vega_FX!G223)</f>
        <v>0</v>
      </c>
      <c r="E223" s="19"/>
      <c r="F223" s="19"/>
      <c r="G223" s="19" t="str">
        <f>C223 &amp; ".Vega|FX|" &amp; C19 &amp; "|" &amp; C180</f>
        <v>PRDC172891670.Vega|FX|EUR/USD|5 year</v>
      </c>
    </row>
    <row r="224" spans="3:7" hidden="1" outlineLevel="1" x14ac:dyDescent="0.25">
      <c r="C224" s="21" t="s">
        <v>49</v>
      </c>
      <c r="D224" s="19">
        <f>SUMIFS(Sensitivities!$E$8:$E$1023,Sensitivities!$D$8:$D$1023,Vega_FX!$D$20,Sensitivities!$C$8:$C$1023,Vega_FX!G224)</f>
        <v>0</v>
      </c>
      <c r="E224" s="19"/>
      <c r="F224" s="19"/>
      <c r="G224" s="19" t="str">
        <f>C224 &amp; ".Vega|FX|" &amp; C19 &amp; "|" &amp; C180</f>
        <v>PRDC666969162.Vega|FX|EUR/USD|5 year</v>
      </c>
    </row>
    <row r="225" spans="3:7" hidden="1" outlineLevel="1" x14ac:dyDescent="0.25">
      <c r="C225" s="21" t="s">
        <v>50</v>
      </c>
      <c r="D225" s="19">
        <f>SUMIFS(Sensitivities!$E$8:$E$1023,Sensitivities!$D$8:$D$1023,Vega_FX!$D$20,Sensitivities!$C$8:$C$1023,Vega_FX!G225)</f>
        <v>0</v>
      </c>
      <c r="E225" s="19"/>
      <c r="F225" s="19"/>
      <c r="G225" s="19" t="str">
        <f>C225 &amp; ".Vega|FX|" &amp; C19 &amp; "|" &amp; C180</f>
        <v>PRDC591610726.Vega|FX|EUR/USD|5 year</v>
      </c>
    </row>
    <row r="226" spans="3:7" hidden="1" outlineLevel="1" x14ac:dyDescent="0.25">
      <c r="C226" s="21" t="s">
        <v>51</v>
      </c>
      <c r="D226" s="19">
        <f>SUMIFS(Sensitivities!$E$8:$E$1023,Sensitivities!$D$8:$D$1023,Vega_FX!$D$20,Sensitivities!$C$8:$C$1023,Vega_FX!G226)</f>
        <v>0</v>
      </c>
      <c r="E226" s="19"/>
      <c r="F226" s="19"/>
      <c r="G226" s="19" t="str">
        <f>C226 &amp; ".Vega|FX|" &amp; C19 &amp; "|" &amp; C180</f>
        <v>PRDC213021841.Vega|FX|EUR/USD|5 year</v>
      </c>
    </row>
    <row r="227" spans="3:7" hidden="1" outlineLevel="1" x14ac:dyDescent="0.25">
      <c r="C227" s="21" t="s">
        <v>52</v>
      </c>
      <c r="D227" s="19">
        <f>SUMIFS(Sensitivities!$E$8:$E$1023,Sensitivities!$D$8:$D$1023,Vega_FX!$D$20,Sensitivities!$C$8:$C$1023,Vega_FX!G227)</f>
        <v>0</v>
      </c>
      <c r="E227" s="19"/>
      <c r="F227" s="19"/>
      <c r="G227" s="19" t="str">
        <f>C227 &amp; ".Vega|FX|" &amp; C19 &amp; "|" &amp; C180</f>
        <v>RA211261264.Vega|FX|EUR/USD|5 year</v>
      </c>
    </row>
    <row r="228" spans="3:7" hidden="1" outlineLevel="1" x14ac:dyDescent="0.25">
      <c r="C228" s="21" t="s">
        <v>54</v>
      </c>
      <c r="D228" s="19">
        <f>SUMIFS(Sensitivities!$E$8:$E$1023,Sensitivities!$D$8:$D$1023,Vega_FX!$D$20,Sensitivities!$C$8:$C$1023,Vega_FX!G228)</f>
        <v>0</v>
      </c>
      <c r="E228" s="19"/>
      <c r="F228" s="19"/>
      <c r="G228" s="19" t="str">
        <f>C228 &amp; ".Vega|FX|" &amp; C19 &amp; "|" &amp; C180</f>
        <v>RA511169792.Vega|FX|EUR/USD|5 year</v>
      </c>
    </row>
    <row r="229" spans="3:7" hidden="1" outlineLevel="1" x14ac:dyDescent="0.25">
      <c r="C229" s="21" t="s">
        <v>1143</v>
      </c>
      <c r="D229" s="19">
        <f>SUMIFS(Sensitivities!$E$8:$E$1023,Sensitivities!$D$8:$D$1023,Vega_FX!$D$20,Sensitivities!$C$8:$C$1023,Vega_FX!G229)</f>
        <v>0</v>
      </c>
      <c r="E229" s="19"/>
      <c r="F229" s="19"/>
      <c r="G229" s="19" t="str">
        <f>C229 &amp; ".Vega|FX|" &amp; C19 &amp; "|" &amp; C180</f>
        <v>RA844378540.Vega|FX|EUR/USD|5 year</v>
      </c>
    </row>
    <row r="230" spans="3:7" hidden="1" outlineLevel="1" x14ac:dyDescent="0.25">
      <c r="C230" s="21" t="s">
        <v>55</v>
      </c>
      <c r="D230" s="19">
        <f>SUMIFS(Sensitivities!$E$8:$E$1023,Sensitivities!$D$8:$D$1023,Vega_FX!$D$20,Sensitivities!$C$8:$C$1023,Vega_FX!G230)</f>
        <v>0</v>
      </c>
      <c r="E230" s="19"/>
      <c r="F230" s="19"/>
      <c r="G230" s="19" t="str">
        <f>C230 &amp; ".Vega|FX|" &amp; C19 &amp; "|" &amp; C180</f>
        <v>RA488554347.Vega|FX|EUR/USD|5 year</v>
      </c>
    </row>
    <row r="231" spans="3:7" hidden="1" outlineLevel="1" x14ac:dyDescent="0.25">
      <c r="C231" s="21" t="s">
        <v>56</v>
      </c>
      <c r="D231" s="19">
        <f>SUMIFS(Sensitivities!$E$8:$E$1023,Sensitivities!$D$8:$D$1023,Vega_FX!$D$20,Sensitivities!$C$8:$C$1023,Vega_FX!G231)</f>
        <v>0</v>
      </c>
      <c r="E231" s="19"/>
      <c r="F231" s="19"/>
      <c r="G231" s="19" t="str">
        <f>C231 &amp; ".Vega|FX|" &amp; C19 &amp; "|" &amp; C180</f>
        <v>RA899728209.Vega|FX|EUR/USD|5 year</v>
      </c>
    </row>
    <row r="232" spans="3:7" hidden="1" outlineLevel="1" x14ac:dyDescent="0.25"/>
    <row r="233" spans="3:7" collapsed="1" x14ac:dyDescent="0.25">
      <c r="C233" s="106" t="s">
        <v>65</v>
      </c>
      <c r="D233" s="102">
        <f>SUM(D235:D284)</f>
        <v>74793.538963515923</v>
      </c>
      <c r="E233" s="103">
        <f>$D$15</f>
        <v>1</v>
      </c>
      <c r="F233" s="105">
        <f>D233*E233</f>
        <v>74793.538963515923</v>
      </c>
    </row>
    <row r="234" spans="3:7" hidden="1" outlineLevel="1" x14ac:dyDescent="0.25">
      <c r="C234" s="40" t="s">
        <v>1138</v>
      </c>
      <c r="D234" s="101" t="s">
        <v>116</v>
      </c>
      <c r="E234" s="101" t="s">
        <v>66</v>
      </c>
      <c r="F234" s="101" t="s">
        <v>68</v>
      </c>
      <c r="G234" s="39" t="s">
        <v>57</v>
      </c>
    </row>
    <row r="235" spans="3:7" hidden="1" outlineLevel="1" x14ac:dyDescent="0.25">
      <c r="C235" s="42" t="s">
        <v>3</v>
      </c>
      <c r="D235" s="38">
        <f>SUMIFS(Sensitivities!$E$8:$E$1023,Sensitivities!$D$8:$D$1023,Vega_FX!$D$20,Sensitivities!$C$8:$C$1023,Vega_FX!G235)</f>
        <v>0</v>
      </c>
      <c r="E235" s="38"/>
      <c r="F235" s="38"/>
      <c r="G235" s="38" t="str">
        <f>C235 &amp; ".Vega|FX|" &amp; C19 &amp; "|" &amp; C233</f>
        <v>FRA791220419.Vega|FX|EUR/USD|10 year</v>
      </c>
    </row>
    <row r="236" spans="3:7" hidden="1" outlineLevel="1" x14ac:dyDescent="0.25">
      <c r="C236" s="21" t="s">
        <v>5</v>
      </c>
      <c r="D236" s="19">
        <f>SUMIFS(Sensitivities!$E$8:$E$1023,Sensitivities!$D$8:$D$1023,Vega_FX!$D$20,Sensitivities!$C$8:$C$1023,Vega_FX!G236)</f>
        <v>0</v>
      </c>
      <c r="E236" s="19"/>
      <c r="F236" s="19"/>
      <c r="G236" s="19" t="str">
        <f>C236 &amp; ".Vega|FX|" &amp; C19 &amp; "|" &amp; C233</f>
        <v>FRA983936126.Vega|FX|EUR/USD|10 year</v>
      </c>
    </row>
    <row r="237" spans="3:7" hidden="1" outlineLevel="1" x14ac:dyDescent="0.25">
      <c r="C237" s="21" t="s">
        <v>6</v>
      </c>
      <c r="D237" s="19">
        <f>SUMIFS(Sensitivities!$E$8:$E$1023,Sensitivities!$D$8:$D$1023,Vega_FX!$D$20,Sensitivities!$C$8:$C$1023,Vega_FX!G237)</f>
        <v>0</v>
      </c>
      <c r="E237" s="19"/>
      <c r="F237" s="19"/>
      <c r="G237" s="19" t="str">
        <f>C237 &amp; ".Vega|FX|" &amp; C19 &amp; "|" &amp; C233</f>
        <v>FRA592133890.Vega|FX|EUR/USD|10 year</v>
      </c>
    </row>
    <row r="238" spans="3:7" hidden="1" outlineLevel="1" x14ac:dyDescent="0.25">
      <c r="C238" s="21" t="s">
        <v>7</v>
      </c>
      <c r="D238" s="19">
        <f>SUMIFS(Sensitivities!$E$8:$E$1023,Sensitivities!$D$8:$D$1023,Vega_FX!$D$20,Sensitivities!$C$8:$C$1023,Vega_FX!G238)</f>
        <v>0</v>
      </c>
      <c r="E238" s="19"/>
      <c r="F238" s="19"/>
      <c r="G238" s="19" t="str">
        <f>C238 &amp; ".Vega|FX|" &amp; C19 &amp; "|" &amp; C233</f>
        <v>FRA554616290.Vega|FX|EUR/USD|10 year</v>
      </c>
    </row>
    <row r="239" spans="3:7" hidden="1" outlineLevel="1" x14ac:dyDescent="0.25">
      <c r="C239" s="21" t="s">
        <v>8</v>
      </c>
      <c r="D239" s="19">
        <f>SUMIFS(Sensitivities!$E$8:$E$1023,Sensitivities!$D$8:$D$1023,Vega_FX!$D$20,Sensitivities!$C$8:$C$1023,Vega_FX!G239)</f>
        <v>0</v>
      </c>
      <c r="E239" s="19"/>
      <c r="F239" s="19"/>
      <c r="G239" s="19" t="str">
        <f>C239 &amp; ".Vega|FX|" &amp; C19 &amp; "|" &amp; C233</f>
        <v>FRA822851518.Vega|FX|EUR/USD|10 year</v>
      </c>
    </row>
    <row r="240" spans="3:7" hidden="1" outlineLevel="1" x14ac:dyDescent="0.25">
      <c r="C240" s="21" t="s">
        <v>1140</v>
      </c>
      <c r="D240" s="19">
        <f>SUMIFS(Sensitivities!$E$8:$E$1023,Sensitivities!$D$8:$D$1023,Vega_FX!$D$20,Sensitivities!$C$8:$C$1023,Vega_FX!G240)</f>
        <v>0</v>
      </c>
      <c r="E240" s="19"/>
      <c r="F240" s="19"/>
      <c r="G240" s="19" t="str">
        <f>C240 &amp; ".Vega|FX|" &amp; C19 &amp; "|" &amp; C233</f>
        <v>FRA101797833.Vega|FX|EUR/USD|10 year</v>
      </c>
    </row>
    <row r="241" spans="3:7" hidden="1" outlineLevel="1" x14ac:dyDescent="0.25">
      <c r="C241" s="21" t="s">
        <v>9</v>
      </c>
      <c r="D241" s="19">
        <f>SUMIFS(Sensitivities!$E$8:$E$1023,Sensitivities!$D$8:$D$1023,Vega_FX!$D$20,Sensitivities!$C$8:$C$1023,Vega_FX!G241)</f>
        <v>0</v>
      </c>
      <c r="E241" s="19"/>
      <c r="F241" s="19"/>
      <c r="G241" s="19" t="str">
        <f>C241 &amp; ".Vega|FX|" &amp; C19 &amp; "|" &amp; C233</f>
        <v>IRS190841856.Vega|FX|EUR/USD|10 year</v>
      </c>
    </row>
    <row r="242" spans="3:7" hidden="1" outlineLevel="1" x14ac:dyDescent="0.25">
      <c r="C242" s="21" t="s">
        <v>11</v>
      </c>
      <c r="D242" s="19">
        <f>SUMIFS(Sensitivities!$E$8:$E$1023,Sensitivities!$D$8:$D$1023,Vega_FX!$D$20,Sensitivities!$C$8:$C$1023,Vega_FX!G242)</f>
        <v>0</v>
      </c>
      <c r="E242" s="19"/>
      <c r="F242" s="19"/>
      <c r="G242" s="19" t="str">
        <f>C242 &amp; ".Vega|FX|" &amp; C19 &amp; "|" &amp; C233</f>
        <v>IRS399330126.Vega|FX|EUR/USD|10 year</v>
      </c>
    </row>
    <row r="243" spans="3:7" hidden="1" outlineLevel="1" x14ac:dyDescent="0.25">
      <c r="C243" s="21" t="s">
        <v>12</v>
      </c>
      <c r="D243" s="19">
        <f>SUMIFS(Sensitivities!$E$8:$E$1023,Sensitivities!$D$8:$D$1023,Vega_FX!$D$20,Sensitivities!$C$8:$C$1023,Vega_FX!G243)</f>
        <v>0</v>
      </c>
      <c r="E243" s="19"/>
      <c r="F243" s="19"/>
      <c r="G243" s="19" t="str">
        <f>C243 &amp; ".Vega|FX|" &amp; C19 &amp; "|" &amp; C233</f>
        <v>IRS233250637.Vega|FX|EUR/USD|10 year</v>
      </c>
    </row>
    <row r="244" spans="3:7" hidden="1" outlineLevel="1" x14ac:dyDescent="0.25">
      <c r="C244" s="21" t="s">
        <v>13</v>
      </c>
      <c r="D244" s="19">
        <f>SUMIFS(Sensitivities!$E$8:$E$1023,Sensitivities!$D$8:$D$1023,Vega_FX!$D$20,Sensitivities!$C$8:$C$1023,Vega_FX!G244)</f>
        <v>0</v>
      </c>
      <c r="E244" s="19"/>
      <c r="F244" s="19"/>
      <c r="G244" s="19" t="str">
        <f>C244 &amp; ".Vega|FX|" &amp; C19 &amp; "|" &amp; C233</f>
        <v>CS768096133.Vega|FX|EUR/USD|10 year</v>
      </c>
    </row>
    <row r="245" spans="3:7" hidden="1" outlineLevel="1" x14ac:dyDescent="0.25">
      <c r="C245" s="21" t="s">
        <v>15</v>
      </c>
      <c r="D245" s="19">
        <f>SUMIFS(Sensitivities!$E$8:$E$1023,Sensitivities!$D$8:$D$1023,Vega_FX!$D$20,Sensitivities!$C$8:$C$1023,Vega_FX!G245)</f>
        <v>0</v>
      </c>
      <c r="E245" s="19"/>
      <c r="F245" s="19"/>
      <c r="G245" s="19" t="str">
        <f>C245 &amp; ".Vega|FX|" &amp; C19 &amp; "|" &amp; C233</f>
        <v>CS561670611.Vega|FX|EUR/USD|10 year</v>
      </c>
    </row>
    <row r="246" spans="3:7" hidden="1" outlineLevel="1" x14ac:dyDescent="0.25">
      <c r="C246" s="21" t="s">
        <v>16</v>
      </c>
      <c r="D246" s="19">
        <f>SUMIFS(Sensitivities!$E$8:$E$1023,Sensitivities!$D$8:$D$1023,Vega_FX!$D$20,Sensitivities!$C$8:$C$1023,Vega_FX!G246)</f>
        <v>0</v>
      </c>
      <c r="E246" s="19"/>
      <c r="F246" s="19"/>
      <c r="G246" s="19" t="str">
        <f>C246 &amp; ".Vega|FX|" &amp; C19 &amp; "|" &amp; C233</f>
        <v>CS931854092.Vega|FX|EUR/USD|10 year</v>
      </c>
    </row>
    <row r="247" spans="3:7" hidden="1" outlineLevel="1" x14ac:dyDescent="0.25">
      <c r="C247" s="21" t="s">
        <v>17</v>
      </c>
      <c r="D247" s="19">
        <f>SUMIFS(Sensitivities!$E$8:$E$1023,Sensitivities!$D$8:$D$1023,Vega_FX!$D$20,Sensitivities!$C$8:$C$1023,Vega_FX!G247)</f>
        <v>0</v>
      </c>
      <c r="E247" s="19"/>
      <c r="F247" s="19"/>
      <c r="G247" s="19" t="str">
        <f>C247 &amp; ".Vega|FX|" &amp; C19 &amp; "|" &amp; C233</f>
        <v>IRS307262619.Vega|FX|EUR/USD|10 year</v>
      </c>
    </row>
    <row r="248" spans="3:7" hidden="1" outlineLevel="1" x14ac:dyDescent="0.25">
      <c r="C248" s="21" t="s">
        <v>18</v>
      </c>
      <c r="D248" s="19">
        <f>SUMIFS(Sensitivities!$E$8:$E$1023,Sensitivities!$D$8:$D$1023,Vega_FX!$D$20,Sensitivities!$C$8:$C$1023,Vega_FX!G248)</f>
        <v>0</v>
      </c>
      <c r="E248" s="19"/>
      <c r="F248" s="19"/>
      <c r="G248" s="19" t="str">
        <f>C248 &amp; ".Vega|FX|" &amp; C19 &amp; "|" &amp; C233</f>
        <v>IRS686490893.Vega|FX|EUR/USD|10 year</v>
      </c>
    </row>
    <row r="249" spans="3:7" hidden="1" outlineLevel="1" x14ac:dyDescent="0.25">
      <c r="C249" s="21" t="s">
        <v>19</v>
      </c>
      <c r="D249" s="19">
        <f>SUMIFS(Sensitivities!$E$8:$E$1023,Sensitivities!$D$8:$D$1023,Vega_FX!$D$20,Sensitivities!$C$8:$C$1023,Vega_FX!G249)</f>
        <v>0</v>
      </c>
      <c r="E249" s="19"/>
      <c r="F249" s="19"/>
      <c r="G249" s="19" t="str">
        <f>C249 &amp; ".Vega|FX|" &amp; C19 &amp; "|" &amp; C233</f>
        <v>IRS682313805.Vega|FX|EUR/USD|10 year</v>
      </c>
    </row>
    <row r="250" spans="3:7" hidden="1" outlineLevel="1" x14ac:dyDescent="0.25">
      <c r="C250" s="21" t="s">
        <v>20</v>
      </c>
      <c r="D250" s="19">
        <f>SUMIFS(Sensitivities!$E$8:$E$1023,Sensitivities!$D$8:$D$1023,Vega_FX!$D$20,Sensitivities!$C$8:$C$1023,Vega_FX!G250)</f>
        <v>0</v>
      </c>
      <c r="E250" s="19"/>
      <c r="F250" s="19"/>
      <c r="G250" s="19" t="str">
        <f>C250 &amp; ".Vega|FX|" &amp; C19 &amp; "|" &amp; C233</f>
        <v>IRS545554400.Vega|FX|EUR/USD|10 year</v>
      </c>
    </row>
    <row r="251" spans="3:7" hidden="1" outlineLevel="1" x14ac:dyDescent="0.25">
      <c r="C251" s="21" t="s">
        <v>21</v>
      </c>
      <c r="D251" s="19">
        <f>SUMIFS(Sensitivities!$E$8:$E$1023,Sensitivities!$D$8:$D$1023,Vega_FX!$D$20,Sensitivities!$C$8:$C$1023,Vega_FX!G251)</f>
        <v>0</v>
      </c>
      <c r="E251" s="19"/>
      <c r="F251" s="19"/>
      <c r="G251" s="19" t="str">
        <f>C251 &amp; ".Vega|FX|" &amp; C19 &amp; "|" &amp; C233</f>
        <v>CS821810096.Vega|FX|EUR/USD|10 year</v>
      </c>
    </row>
    <row r="252" spans="3:7" hidden="1" outlineLevel="1" x14ac:dyDescent="0.25">
      <c r="C252" s="21" t="s">
        <v>22</v>
      </c>
      <c r="D252" s="19">
        <f>SUMIFS(Sensitivities!$E$8:$E$1023,Sensitivities!$D$8:$D$1023,Vega_FX!$D$20,Sensitivities!$C$8:$C$1023,Vega_FX!G252)</f>
        <v>0</v>
      </c>
      <c r="E252" s="19"/>
      <c r="F252" s="19"/>
      <c r="G252" s="19" t="str">
        <f>C252 &amp; ".Vega|FX|" &amp; C19 &amp; "|" &amp; C233</f>
        <v>CF832287444.Vega|FX|EUR/USD|10 year</v>
      </c>
    </row>
    <row r="253" spans="3:7" hidden="1" outlineLevel="1" x14ac:dyDescent="0.25">
      <c r="C253" s="21" t="s">
        <v>1141</v>
      </c>
      <c r="D253" s="19">
        <f>SUMIFS(Sensitivities!$E$8:$E$1023,Sensitivities!$D$8:$D$1023,Vega_FX!$D$20,Sensitivities!$C$8:$C$1023,Vega_FX!G253)</f>
        <v>0</v>
      </c>
      <c r="E253" s="19"/>
      <c r="F253" s="19"/>
      <c r="G253" s="19" t="str">
        <f>C253 &amp; ".Vega|FX|" &amp; C19 &amp; "|" &amp; C233</f>
        <v>CF505971413.Vega|FX|EUR/USD|10 year</v>
      </c>
    </row>
    <row r="254" spans="3:7" hidden="1" outlineLevel="1" x14ac:dyDescent="0.25">
      <c r="C254" s="21" t="s">
        <v>24</v>
      </c>
      <c r="D254" s="19">
        <f>SUMIFS(Sensitivities!$E$8:$E$1023,Sensitivities!$D$8:$D$1023,Vega_FX!$D$20,Sensitivities!$C$8:$C$1023,Vega_FX!G254)</f>
        <v>0</v>
      </c>
      <c r="E254" s="19"/>
      <c r="F254" s="19"/>
      <c r="G254" s="19" t="str">
        <f>C254 &amp; ".Vega|FX|" &amp; C19 &amp; "|" &amp; C233</f>
        <v>CF670766805.Vega|FX|EUR/USD|10 year</v>
      </c>
    </row>
    <row r="255" spans="3:7" hidden="1" outlineLevel="1" x14ac:dyDescent="0.25">
      <c r="C255" s="21" t="s">
        <v>25</v>
      </c>
      <c r="D255" s="19">
        <f>SUMIFS(Sensitivities!$E$8:$E$1023,Sensitivities!$D$8:$D$1023,Vega_FX!$D$20,Sensitivities!$C$8:$C$1023,Vega_FX!G255)</f>
        <v>0</v>
      </c>
      <c r="E255" s="19"/>
      <c r="F255" s="19"/>
      <c r="G255" s="19" t="str">
        <f>C255 &amp; ".Vega|FX|" &amp; C19 &amp; "|" &amp; C233</f>
        <v>CF558972956.Vega|FX|EUR/USD|10 year</v>
      </c>
    </row>
    <row r="256" spans="3:7" hidden="1" outlineLevel="1" x14ac:dyDescent="0.25">
      <c r="C256" s="21" t="s">
        <v>26</v>
      </c>
      <c r="D256" s="19">
        <f>SUMIFS(Sensitivities!$E$8:$E$1023,Sensitivities!$D$8:$D$1023,Vega_FX!$D$20,Sensitivities!$C$8:$C$1023,Vega_FX!G256)</f>
        <v>0</v>
      </c>
      <c r="E256" s="19"/>
      <c r="F256" s="19"/>
      <c r="G256" s="19" t="str">
        <f>C256 &amp; ".Vega|FX|" &amp; C19 &amp; "|" &amp; C233</f>
        <v>CF994071627.Vega|FX|EUR/USD|10 year</v>
      </c>
    </row>
    <row r="257" spans="3:7" hidden="1" outlineLevel="1" x14ac:dyDescent="0.25">
      <c r="C257" s="21" t="s">
        <v>27</v>
      </c>
      <c r="D257" s="19">
        <f>SUMIFS(Sensitivities!$E$8:$E$1023,Sensitivities!$D$8:$D$1023,Vega_FX!$D$20,Sensitivities!$C$8:$C$1023,Vega_FX!G257)</f>
        <v>0</v>
      </c>
      <c r="E257" s="19"/>
      <c r="F257" s="19"/>
      <c r="G257" s="19" t="str">
        <f>C257 &amp; ".Vega|FX|" &amp; C19 &amp; "|" &amp; C233</f>
        <v>CF546911893.Vega|FX|EUR/USD|10 year</v>
      </c>
    </row>
    <row r="258" spans="3:7" hidden="1" outlineLevel="1" x14ac:dyDescent="0.25">
      <c r="C258" s="21" t="s">
        <v>28</v>
      </c>
      <c r="D258" s="19">
        <f>SUMIFS(Sensitivities!$E$8:$E$1023,Sensitivities!$D$8:$D$1023,Vega_FX!$D$20,Sensitivities!$C$8:$C$1023,Vega_FX!G258)</f>
        <v>13.623013917026601</v>
      </c>
      <c r="E258" s="19"/>
      <c r="F258" s="19"/>
      <c r="G258" s="19" t="str">
        <f>C258 &amp; ".Vega|FX|" &amp; C19 &amp; "|" &amp; C233</f>
        <v>CF798421943.Vega|FX|EUR/USD|10 year</v>
      </c>
    </row>
    <row r="259" spans="3:7" hidden="1" outlineLevel="1" x14ac:dyDescent="0.25">
      <c r="C259" s="21" t="s">
        <v>29</v>
      </c>
      <c r="D259" s="19">
        <f>SUMIFS(Sensitivities!$E$8:$E$1023,Sensitivities!$D$8:$D$1023,Vega_FX!$D$20,Sensitivities!$C$8:$C$1023,Vega_FX!G259)</f>
        <v>74779.915949598901</v>
      </c>
      <c r="E259" s="19"/>
      <c r="F259" s="19"/>
      <c r="G259" s="19" t="str">
        <f>C259 &amp; ".Vega|FX|" &amp; C19 &amp; "|" &amp; C233</f>
        <v>SWN651253389.Vega|FX|EUR/USD|10 year</v>
      </c>
    </row>
    <row r="260" spans="3:7" hidden="1" outlineLevel="1" x14ac:dyDescent="0.25">
      <c r="C260" s="21" t="s">
        <v>31</v>
      </c>
      <c r="D260" s="19">
        <f>SUMIFS(Sensitivities!$E$8:$E$1023,Sensitivities!$D$8:$D$1023,Vega_FX!$D$20,Sensitivities!$C$8:$C$1023,Vega_FX!G260)</f>
        <v>0</v>
      </c>
      <c r="E260" s="19"/>
      <c r="F260" s="19"/>
      <c r="G260" s="19" t="str">
        <f>C260 &amp; ".Vega|FX|" &amp; C19 &amp; "|" &amp; C233</f>
        <v>FXF690057364.Vega|FX|EUR/USD|10 year</v>
      </c>
    </row>
    <row r="261" spans="3:7" hidden="1" outlineLevel="1" x14ac:dyDescent="0.25">
      <c r="C261" s="21" t="s">
        <v>1142</v>
      </c>
      <c r="D261" s="19">
        <f>SUMIFS(Sensitivities!$E$8:$E$1023,Sensitivities!$D$8:$D$1023,Vega_FX!$D$20,Sensitivities!$C$8:$C$1023,Vega_FX!G261)</f>
        <v>0</v>
      </c>
      <c r="E261" s="19"/>
      <c r="F261" s="19"/>
      <c r="G261" s="19" t="str">
        <f>C261 &amp; ".Vega|FX|" &amp; C19 &amp; "|" &amp; C233</f>
        <v>FXF276314354.Vega|FX|EUR/USD|10 year</v>
      </c>
    </row>
    <row r="262" spans="3:7" hidden="1" outlineLevel="1" x14ac:dyDescent="0.25">
      <c r="C262" s="21" t="s">
        <v>33</v>
      </c>
      <c r="D262" s="19">
        <f>SUMIFS(Sensitivities!$E$8:$E$1023,Sensitivities!$D$8:$D$1023,Vega_FX!$D$20,Sensitivities!$C$8:$C$1023,Vega_FX!G262)</f>
        <v>0</v>
      </c>
      <c r="E262" s="19"/>
      <c r="F262" s="19"/>
      <c r="G262" s="19" t="str">
        <f>C262 &amp; ".Vega|FX|" &amp; C19 &amp; "|" &amp; C233</f>
        <v>FXF811380623.Vega|FX|EUR/USD|10 year</v>
      </c>
    </row>
    <row r="263" spans="3:7" hidden="1" outlineLevel="1" x14ac:dyDescent="0.25">
      <c r="C263" s="21" t="s">
        <v>34</v>
      </c>
      <c r="D263" s="19">
        <f>SUMIFS(Sensitivities!$E$8:$E$1023,Sensitivities!$D$8:$D$1023,Vega_FX!$D$20,Sensitivities!$C$8:$C$1023,Vega_FX!G263)</f>
        <v>0</v>
      </c>
      <c r="E263" s="19"/>
      <c r="F263" s="19"/>
      <c r="G263" s="19" t="str">
        <f>C263 &amp; ".Vega|FX|" &amp; C19 &amp; "|" &amp; C233</f>
        <v>FXF313102980.Vega|FX|EUR/USD|10 year</v>
      </c>
    </row>
    <row r="264" spans="3:7" hidden="1" outlineLevel="1" x14ac:dyDescent="0.25">
      <c r="C264" s="21" t="s">
        <v>35</v>
      </c>
      <c r="D264" s="19">
        <f>SUMIFS(Sensitivities!$E$8:$E$1023,Sensitivities!$D$8:$D$1023,Vega_FX!$D$20,Sensitivities!$C$8:$C$1023,Vega_FX!G264)</f>
        <v>0</v>
      </c>
      <c r="E264" s="19"/>
      <c r="F264" s="19"/>
      <c r="G264" s="19" t="str">
        <f>C264 &amp; ".Vega|FX|" &amp; C19 &amp; "|" &amp; C233</f>
        <v>FXF168255439.Vega|FX|EUR/USD|10 year</v>
      </c>
    </row>
    <row r="265" spans="3:7" hidden="1" outlineLevel="1" x14ac:dyDescent="0.25">
      <c r="C265" s="21" t="s">
        <v>36</v>
      </c>
      <c r="D265" s="19">
        <f>SUMIFS(Sensitivities!$E$8:$E$1023,Sensitivities!$D$8:$D$1023,Vega_FX!$D$20,Sensitivities!$C$8:$C$1023,Vega_FX!G265)</f>
        <v>0</v>
      </c>
      <c r="E265" s="19"/>
      <c r="F265" s="19"/>
      <c r="G265" s="19" t="str">
        <f>C265 &amp; ".Vega|FX|" &amp; C19 &amp; "|" &amp; C233</f>
        <v>FXF177155290.Vega|FX|EUR/USD|10 year</v>
      </c>
    </row>
    <row r="266" spans="3:7" hidden="1" outlineLevel="1" x14ac:dyDescent="0.25">
      <c r="C266" s="21" t="s">
        <v>37</v>
      </c>
      <c r="D266" s="19">
        <f>SUMIFS(Sensitivities!$E$8:$E$1023,Sensitivities!$D$8:$D$1023,Vega_FX!$D$20,Sensitivities!$C$8:$C$1023,Vega_FX!G266)</f>
        <v>0</v>
      </c>
      <c r="E266" s="19"/>
      <c r="F266" s="19"/>
      <c r="G266" s="19" t="str">
        <f>C266 &amp; ".Vega|FX|" &amp; C19 &amp; "|" &amp; C233</f>
        <v>FXF598460264.Vega|FX|EUR/USD|10 year</v>
      </c>
    </row>
    <row r="267" spans="3:7" hidden="1" outlineLevel="1" x14ac:dyDescent="0.25">
      <c r="C267" s="21" t="s">
        <v>38</v>
      </c>
      <c r="D267" s="19">
        <f>SUMIFS(Sensitivities!$E$8:$E$1023,Sensitivities!$D$8:$D$1023,Vega_FX!$D$20,Sensitivities!$C$8:$C$1023,Vega_FX!G267)</f>
        <v>0</v>
      </c>
      <c r="E267" s="19"/>
      <c r="F267" s="19"/>
      <c r="G267" s="19" t="str">
        <f>C267 &amp; ".Vega|FX|" &amp; C19 &amp; "|" &amp; C233</f>
        <v>FXO271821100.Vega|FX|EUR/USD|10 year</v>
      </c>
    </row>
    <row r="268" spans="3:7" hidden="1" outlineLevel="1" x14ac:dyDescent="0.25">
      <c r="C268" s="21" t="s">
        <v>40</v>
      </c>
      <c r="D268" s="19">
        <f>SUMIFS(Sensitivities!$E$8:$E$1023,Sensitivities!$D$8:$D$1023,Vega_FX!$D$20,Sensitivities!$C$8:$C$1023,Vega_FX!G268)</f>
        <v>0</v>
      </c>
      <c r="E268" s="19"/>
      <c r="F268" s="19"/>
      <c r="G268" s="19" t="str">
        <f>C268 &amp; ".Vega|FX|" &amp; C19 &amp; "|" &amp; C233</f>
        <v>FXO136170122.Vega|FX|EUR/USD|10 year</v>
      </c>
    </row>
    <row r="269" spans="3:7" hidden="1" outlineLevel="1" x14ac:dyDescent="0.25">
      <c r="C269" s="21" t="s">
        <v>1139</v>
      </c>
      <c r="D269" s="19">
        <f>SUMIFS(Sensitivities!$E$8:$E$1023,Sensitivities!$D$8:$D$1023,Vega_FX!$D$20,Sensitivities!$C$8:$C$1023,Vega_FX!G269)</f>
        <v>0</v>
      </c>
      <c r="E269" s="19"/>
      <c r="F269" s="19"/>
      <c r="G269" s="19" t="str">
        <f>C269 &amp; ".Vega|FX|" &amp; C19 &amp; "|" &amp; C233</f>
        <v>FXO623149061.Vega|FX|EUR/USD|10 year</v>
      </c>
    </row>
    <row r="270" spans="3:7" hidden="1" outlineLevel="1" x14ac:dyDescent="0.25">
      <c r="C270" s="21" t="s">
        <v>41</v>
      </c>
      <c r="D270" s="19">
        <f>SUMIFS(Sensitivities!$E$8:$E$1023,Sensitivities!$D$8:$D$1023,Vega_FX!$D$20,Sensitivities!$C$8:$C$1023,Vega_FX!G270)</f>
        <v>0</v>
      </c>
      <c r="E270" s="19"/>
      <c r="F270" s="19"/>
      <c r="G270" s="19" t="str">
        <f>C270 &amp; ".Vega|FX|" &amp; C19 &amp; "|" &amp; C233</f>
        <v>FXO676548755.Vega|FX|EUR/USD|10 year</v>
      </c>
    </row>
    <row r="271" spans="3:7" hidden="1" outlineLevel="1" x14ac:dyDescent="0.25">
      <c r="C271" s="21" t="s">
        <v>42</v>
      </c>
      <c r="D271" s="19">
        <f>SUMIFS(Sensitivities!$E$8:$E$1023,Sensitivities!$D$8:$D$1023,Vega_FX!$D$20,Sensitivities!$C$8:$C$1023,Vega_FX!G271)</f>
        <v>0</v>
      </c>
      <c r="E271" s="19"/>
      <c r="F271" s="19"/>
      <c r="G271" s="19" t="str">
        <f>C271 &amp; ".Vega|FX|" &amp; C19 &amp; "|" &amp; C233</f>
        <v>FXO403688438.Vega|FX|EUR/USD|10 year</v>
      </c>
    </row>
    <row r="272" spans="3:7" hidden="1" outlineLevel="1" x14ac:dyDescent="0.25">
      <c r="C272" s="21" t="s">
        <v>43</v>
      </c>
      <c r="D272" s="19">
        <f>SUMIFS(Sensitivities!$E$8:$E$1023,Sensitivities!$D$8:$D$1023,Vega_FX!$D$20,Sensitivities!$C$8:$C$1023,Vega_FX!G272)</f>
        <v>0</v>
      </c>
      <c r="E272" s="19"/>
      <c r="F272" s="19"/>
      <c r="G272" s="19" t="str">
        <f>C272 &amp; ".Vega|FX|" &amp; C19 &amp; "|" &amp; C233</f>
        <v>FXO302436425.Vega|FX|EUR/USD|10 year</v>
      </c>
    </row>
    <row r="273" spans="3:7" hidden="1" outlineLevel="1" x14ac:dyDescent="0.25">
      <c r="C273" s="21" t="s">
        <v>44</v>
      </c>
      <c r="D273" s="19">
        <f>SUMIFS(Sensitivities!$E$8:$E$1023,Sensitivities!$D$8:$D$1023,Vega_FX!$D$20,Sensitivities!$C$8:$C$1023,Vega_FX!G273)</f>
        <v>0</v>
      </c>
      <c r="E273" s="19"/>
      <c r="F273" s="19"/>
      <c r="G273" s="19" t="str">
        <f>C273 &amp; ".Vega|FX|" &amp; C19 &amp; "|" &amp; C233</f>
        <v>FXO920656386.Vega|FX|EUR/USD|10 year</v>
      </c>
    </row>
    <row r="274" spans="3:7" hidden="1" outlineLevel="1" x14ac:dyDescent="0.25">
      <c r="C274" s="21" t="s">
        <v>45</v>
      </c>
      <c r="D274" s="19">
        <f>SUMIFS(Sensitivities!$E$8:$E$1023,Sensitivities!$D$8:$D$1023,Vega_FX!$D$20,Sensitivities!$C$8:$C$1023,Vega_FX!G274)</f>
        <v>0</v>
      </c>
      <c r="E274" s="19"/>
      <c r="F274" s="19"/>
      <c r="G274" s="19" t="str">
        <f>C274 &amp; ".Vega|FX|" &amp; C19 &amp; "|" &amp; C233</f>
        <v>FXO931276392.Vega|FX|EUR/USD|10 year</v>
      </c>
    </row>
    <row r="275" spans="3:7" hidden="1" outlineLevel="1" x14ac:dyDescent="0.25">
      <c r="C275" s="21" t="s">
        <v>46</v>
      </c>
      <c r="D275" s="19">
        <f>SUMIFS(Sensitivities!$E$8:$E$1023,Sensitivities!$D$8:$D$1023,Vega_FX!$D$20,Sensitivities!$C$8:$C$1023,Vega_FX!G275)</f>
        <v>0</v>
      </c>
      <c r="E275" s="19"/>
      <c r="F275" s="19"/>
      <c r="G275" s="19" t="str">
        <f>C275 &amp; ".Vega|FX|" &amp; C19 &amp; "|" &amp; C233</f>
        <v>PRDC295207601.Vega|FX|EUR/USD|10 year</v>
      </c>
    </row>
    <row r="276" spans="3:7" hidden="1" outlineLevel="1" x14ac:dyDescent="0.25">
      <c r="C276" s="21" t="s">
        <v>48</v>
      </c>
      <c r="D276" s="19">
        <f>SUMIFS(Sensitivities!$E$8:$E$1023,Sensitivities!$D$8:$D$1023,Vega_FX!$D$20,Sensitivities!$C$8:$C$1023,Vega_FX!G276)</f>
        <v>0</v>
      </c>
      <c r="E276" s="19"/>
      <c r="F276" s="19"/>
      <c r="G276" s="19" t="str">
        <f>C276 &amp; ".Vega|FX|" &amp; C19 &amp; "|" &amp; C233</f>
        <v>PRDC172891670.Vega|FX|EUR/USD|10 year</v>
      </c>
    </row>
    <row r="277" spans="3:7" hidden="1" outlineLevel="1" x14ac:dyDescent="0.25">
      <c r="C277" s="21" t="s">
        <v>49</v>
      </c>
      <c r="D277" s="19">
        <f>SUMIFS(Sensitivities!$E$8:$E$1023,Sensitivities!$D$8:$D$1023,Vega_FX!$D$20,Sensitivities!$C$8:$C$1023,Vega_FX!G277)</f>
        <v>0</v>
      </c>
      <c r="E277" s="19"/>
      <c r="F277" s="19"/>
      <c r="G277" s="19" t="str">
        <f>C277 &amp; ".Vega|FX|" &amp; C19 &amp; "|" &amp; C233</f>
        <v>PRDC666969162.Vega|FX|EUR/USD|10 year</v>
      </c>
    </row>
    <row r="278" spans="3:7" hidden="1" outlineLevel="1" x14ac:dyDescent="0.25">
      <c r="C278" s="21" t="s">
        <v>50</v>
      </c>
      <c r="D278" s="19">
        <f>SUMIFS(Sensitivities!$E$8:$E$1023,Sensitivities!$D$8:$D$1023,Vega_FX!$D$20,Sensitivities!$C$8:$C$1023,Vega_FX!G278)</f>
        <v>0</v>
      </c>
      <c r="E278" s="19"/>
      <c r="F278" s="19"/>
      <c r="G278" s="19" t="str">
        <f>C278 &amp; ".Vega|FX|" &amp; C19 &amp; "|" &amp; C233</f>
        <v>PRDC591610726.Vega|FX|EUR/USD|10 year</v>
      </c>
    </row>
    <row r="279" spans="3:7" hidden="1" outlineLevel="1" x14ac:dyDescent="0.25">
      <c r="C279" s="21" t="s">
        <v>51</v>
      </c>
      <c r="D279" s="19">
        <f>SUMIFS(Sensitivities!$E$8:$E$1023,Sensitivities!$D$8:$D$1023,Vega_FX!$D$20,Sensitivities!$C$8:$C$1023,Vega_FX!G279)</f>
        <v>0</v>
      </c>
      <c r="E279" s="19"/>
      <c r="F279" s="19"/>
      <c r="G279" s="19" t="str">
        <f>C279 &amp; ".Vega|FX|" &amp; C19 &amp; "|" &amp; C233</f>
        <v>PRDC213021841.Vega|FX|EUR/USD|10 year</v>
      </c>
    </row>
    <row r="280" spans="3:7" hidden="1" outlineLevel="1" x14ac:dyDescent="0.25">
      <c r="C280" s="21" t="s">
        <v>52</v>
      </c>
      <c r="D280" s="19">
        <f>SUMIFS(Sensitivities!$E$8:$E$1023,Sensitivities!$D$8:$D$1023,Vega_FX!$D$20,Sensitivities!$C$8:$C$1023,Vega_FX!G280)</f>
        <v>0</v>
      </c>
      <c r="E280" s="19"/>
      <c r="F280" s="19"/>
      <c r="G280" s="19" t="str">
        <f>C280 &amp; ".Vega|FX|" &amp; C19 &amp; "|" &amp; C233</f>
        <v>RA211261264.Vega|FX|EUR/USD|10 year</v>
      </c>
    </row>
    <row r="281" spans="3:7" hidden="1" outlineLevel="1" x14ac:dyDescent="0.25">
      <c r="C281" s="21" t="s">
        <v>54</v>
      </c>
      <c r="D281" s="19">
        <f>SUMIFS(Sensitivities!$E$8:$E$1023,Sensitivities!$D$8:$D$1023,Vega_FX!$D$20,Sensitivities!$C$8:$C$1023,Vega_FX!G281)</f>
        <v>0</v>
      </c>
      <c r="E281" s="19"/>
      <c r="F281" s="19"/>
      <c r="G281" s="19" t="str">
        <f>C281 &amp; ".Vega|FX|" &amp; C19 &amp; "|" &amp; C233</f>
        <v>RA511169792.Vega|FX|EUR/USD|10 year</v>
      </c>
    </row>
    <row r="282" spans="3:7" hidden="1" outlineLevel="1" x14ac:dyDescent="0.25">
      <c r="C282" s="21" t="s">
        <v>1143</v>
      </c>
      <c r="D282" s="19">
        <f>SUMIFS(Sensitivities!$E$8:$E$1023,Sensitivities!$D$8:$D$1023,Vega_FX!$D$20,Sensitivities!$C$8:$C$1023,Vega_FX!G282)</f>
        <v>0</v>
      </c>
      <c r="E282" s="19"/>
      <c r="F282" s="19"/>
      <c r="G282" s="19" t="str">
        <f>C282 &amp; ".Vega|FX|" &amp; C19 &amp; "|" &amp; C233</f>
        <v>RA844378540.Vega|FX|EUR/USD|10 year</v>
      </c>
    </row>
    <row r="283" spans="3:7" hidden="1" outlineLevel="1" x14ac:dyDescent="0.25">
      <c r="C283" s="21" t="s">
        <v>55</v>
      </c>
      <c r="D283" s="19">
        <f>SUMIFS(Sensitivities!$E$8:$E$1023,Sensitivities!$D$8:$D$1023,Vega_FX!$D$20,Sensitivities!$C$8:$C$1023,Vega_FX!G283)</f>
        <v>0</v>
      </c>
      <c r="E283" s="19"/>
      <c r="F283" s="19"/>
      <c r="G283" s="19" t="str">
        <f>C283 &amp; ".Vega|FX|" &amp; C19 &amp; "|" &amp; C233</f>
        <v>RA488554347.Vega|FX|EUR/USD|10 year</v>
      </c>
    </row>
    <row r="284" spans="3:7" hidden="1" outlineLevel="1" x14ac:dyDescent="0.25">
      <c r="C284" s="21" t="s">
        <v>56</v>
      </c>
      <c r="D284" s="19">
        <f>SUMIFS(Sensitivities!$E$8:$E$1023,Sensitivities!$D$8:$D$1023,Vega_FX!$D$20,Sensitivities!$C$8:$C$1023,Vega_FX!G284)</f>
        <v>0</v>
      </c>
      <c r="E284" s="19"/>
      <c r="F284" s="19"/>
      <c r="G284" s="19" t="str">
        <f>C284 &amp; ".Vega|FX|" &amp; C19 &amp; "|" &amp; C233</f>
        <v>RA899728209.Vega|FX|EUR/USD|10 year</v>
      </c>
    </row>
    <row r="285" spans="3:7" hidden="1" outlineLevel="1" x14ac:dyDescent="0.25"/>
    <row r="286" spans="3:7" collapsed="1" x14ac:dyDescent="0.25"/>
    <row r="287" spans="3:7" hidden="1" outlineLevel="1" x14ac:dyDescent="0.25">
      <c r="C287" s="40" t="s">
        <v>1138</v>
      </c>
      <c r="D287" s="40" t="s">
        <v>116</v>
      </c>
      <c r="E287" s="40" t="s">
        <v>66</v>
      </c>
      <c r="F287" s="40" t="s">
        <v>68</v>
      </c>
      <c r="G287" s="39" t="s">
        <v>57</v>
      </c>
    </row>
    <row r="288" spans="3:7" hidden="1" outlineLevel="1" x14ac:dyDescent="0.25">
      <c r="C288" s="42" t="s">
        <v>3</v>
      </c>
      <c r="D288" s="38">
        <f>SUMIFS(Sensitivities!$E$8:$E$1023,Sensitivities!$D$8:$D$1023,Vega_FX!$D$20,Sensitivities!$C$8:$C$1023,Vega_FX!G288)</f>
        <v>0</v>
      </c>
      <c r="E288" s="38"/>
      <c r="F288" s="38"/>
      <c r="G288" s="38" t="e">
        <f>C288 &amp; ".Vega|FX|" &amp;#REF! &amp; "|" &amp;#REF!</f>
        <v>#REF!</v>
      </c>
    </row>
    <row r="289" spans="3:7" hidden="1" outlineLevel="1" x14ac:dyDescent="0.25">
      <c r="C289" s="21" t="s">
        <v>5</v>
      </c>
      <c r="D289" s="19">
        <f>SUMIFS(Sensitivities!$E$8:$E$1023,Sensitivities!$D$8:$D$1023,Vega_FX!$D$20,Sensitivities!$C$8:$C$1023,Vega_FX!G289)</f>
        <v>0</v>
      </c>
      <c r="E289" s="19"/>
      <c r="F289" s="19"/>
      <c r="G289" s="19" t="e">
        <f>C289 &amp; ".Vega|FX|" &amp;#REF! &amp; "|" &amp;#REF!</f>
        <v>#REF!</v>
      </c>
    </row>
    <row r="290" spans="3:7" hidden="1" outlineLevel="1" x14ac:dyDescent="0.25">
      <c r="C290" s="21" t="s">
        <v>6</v>
      </c>
      <c r="D290" s="19">
        <f>SUMIFS(Sensitivities!$E$8:$E$1023,Sensitivities!$D$8:$D$1023,Vega_FX!$D$20,Sensitivities!$C$8:$C$1023,Vega_FX!G290)</f>
        <v>0</v>
      </c>
      <c r="E290" s="19"/>
      <c r="F290" s="19"/>
      <c r="G290" s="19" t="e">
        <f>C290 &amp; ".Vega|FX|" &amp;#REF! &amp; "|" &amp;#REF!</f>
        <v>#REF!</v>
      </c>
    </row>
    <row r="291" spans="3:7" hidden="1" outlineLevel="1" x14ac:dyDescent="0.25">
      <c r="C291" s="21" t="s">
        <v>7</v>
      </c>
      <c r="D291" s="19">
        <f>SUMIFS(Sensitivities!$E$8:$E$1023,Sensitivities!$D$8:$D$1023,Vega_FX!$D$20,Sensitivities!$C$8:$C$1023,Vega_FX!G291)</f>
        <v>0</v>
      </c>
      <c r="E291" s="19"/>
      <c r="F291" s="19"/>
      <c r="G291" s="19" t="e">
        <f>C291 &amp; ".Vega|FX|" &amp;#REF! &amp; "|" &amp;#REF!</f>
        <v>#REF!</v>
      </c>
    </row>
    <row r="292" spans="3:7" hidden="1" outlineLevel="1" x14ac:dyDescent="0.25">
      <c r="C292" s="21" t="s">
        <v>8</v>
      </c>
      <c r="D292" s="19">
        <f>SUMIFS(Sensitivities!$E$8:$E$1023,Sensitivities!$D$8:$D$1023,Vega_FX!$D$20,Sensitivities!$C$8:$C$1023,Vega_FX!G292)</f>
        <v>0</v>
      </c>
      <c r="E292" s="19"/>
      <c r="F292" s="19"/>
      <c r="G292" s="19" t="e">
        <f>C292 &amp; ".Vega|FX|" &amp;#REF! &amp; "|" &amp;#REF!</f>
        <v>#REF!</v>
      </c>
    </row>
    <row r="293" spans="3:7" hidden="1" outlineLevel="1" x14ac:dyDescent="0.25">
      <c r="C293" s="21" t="s">
        <v>1140</v>
      </c>
      <c r="D293" s="19">
        <f>SUMIFS(Sensitivities!$E$8:$E$1023,Sensitivities!$D$8:$D$1023,Vega_FX!$D$20,Sensitivities!$C$8:$C$1023,Vega_FX!G293)</f>
        <v>0</v>
      </c>
      <c r="E293" s="19"/>
      <c r="F293" s="19"/>
      <c r="G293" s="19" t="e">
        <f>C293 &amp; ".Vega|FX|" &amp;#REF! &amp; "|" &amp;#REF!</f>
        <v>#REF!</v>
      </c>
    </row>
    <row r="294" spans="3:7" hidden="1" outlineLevel="1" x14ac:dyDescent="0.25">
      <c r="C294" s="21" t="s">
        <v>9</v>
      </c>
      <c r="D294" s="19">
        <f>SUMIFS(Sensitivities!$E$8:$E$1023,Sensitivities!$D$8:$D$1023,Vega_FX!$D$20,Sensitivities!$C$8:$C$1023,Vega_FX!G294)</f>
        <v>0</v>
      </c>
      <c r="E294" s="19"/>
      <c r="F294" s="19"/>
      <c r="G294" s="19" t="e">
        <f>C294 &amp; ".Vega|FX|" &amp;#REF! &amp; "|" &amp;#REF!</f>
        <v>#REF!</v>
      </c>
    </row>
    <row r="295" spans="3:7" hidden="1" outlineLevel="1" x14ac:dyDescent="0.25">
      <c r="C295" s="21" t="s">
        <v>11</v>
      </c>
      <c r="D295" s="19">
        <f>SUMIFS(Sensitivities!$E$8:$E$1023,Sensitivities!$D$8:$D$1023,Vega_FX!$D$20,Sensitivities!$C$8:$C$1023,Vega_FX!G295)</f>
        <v>0</v>
      </c>
      <c r="E295" s="19"/>
      <c r="F295" s="19"/>
      <c r="G295" s="19" t="e">
        <f>C295 &amp; ".Vega|FX|" &amp;#REF! &amp; "|" &amp;#REF!</f>
        <v>#REF!</v>
      </c>
    </row>
    <row r="296" spans="3:7" hidden="1" outlineLevel="1" x14ac:dyDescent="0.25">
      <c r="C296" s="21" t="s">
        <v>12</v>
      </c>
      <c r="D296" s="19">
        <f>SUMIFS(Sensitivities!$E$8:$E$1023,Sensitivities!$D$8:$D$1023,Vega_FX!$D$20,Sensitivities!$C$8:$C$1023,Vega_FX!G296)</f>
        <v>0</v>
      </c>
      <c r="E296" s="19"/>
      <c r="F296" s="19"/>
      <c r="G296" s="19" t="e">
        <f>C296 &amp; ".Vega|FX|" &amp;#REF! &amp; "|" &amp;#REF!</f>
        <v>#REF!</v>
      </c>
    </row>
    <row r="297" spans="3:7" hidden="1" outlineLevel="1" x14ac:dyDescent="0.25">
      <c r="C297" s="21" t="s">
        <v>13</v>
      </c>
      <c r="D297" s="19">
        <f>SUMIFS(Sensitivities!$E$8:$E$1023,Sensitivities!$D$8:$D$1023,Vega_FX!$D$20,Sensitivities!$C$8:$C$1023,Vega_FX!G297)</f>
        <v>0</v>
      </c>
      <c r="E297" s="19"/>
      <c r="F297" s="19"/>
      <c r="G297" s="19" t="e">
        <f>C297 &amp; ".Vega|FX|" &amp;#REF! &amp; "|" &amp;#REF!</f>
        <v>#REF!</v>
      </c>
    </row>
    <row r="298" spans="3:7" hidden="1" outlineLevel="1" x14ac:dyDescent="0.25">
      <c r="C298" s="21" t="s">
        <v>15</v>
      </c>
      <c r="D298" s="19">
        <f>SUMIFS(Sensitivities!$E$8:$E$1023,Sensitivities!$D$8:$D$1023,Vega_FX!$D$20,Sensitivities!$C$8:$C$1023,Vega_FX!G298)</f>
        <v>0</v>
      </c>
      <c r="E298" s="19"/>
      <c r="F298" s="19"/>
      <c r="G298" s="19" t="e">
        <f>C298 &amp; ".Vega|FX|" &amp;#REF! &amp; "|" &amp;#REF!</f>
        <v>#REF!</v>
      </c>
    </row>
    <row r="299" spans="3:7" hidden="1" outlineLevel="1" x14ac:dyDescent="0.25">
      <c r="C299" s="21" t="s">
        <v>16</v>
      </c>
      <c r="D299" s="19">
        <f>SUMIFS(Sensitivities!$E$8:$E$1023,Sensitivities!$D$8:$D$1023,Vega_FX!$D$20,Sensitivities!$C$8:$C$1023,Vega_FX!G299)</f>
        <v>0</v>
      </c>
      <c r="E299" s="19"/>
      <c r="F299" s="19"/>
      <c r="G299" s="19" t="e">
        <f>C299 &amp; ".Vega|FX|" &amp;#REF! &amp; "|" &amp;#REF!</f>
        <v>#REF!</v>
      </c>
    </row>
    <row r="300" spans="3:7" hidden="1" outlineLevel="1" x14ac:dyDescent="0.25">
      <c r="C300" s="21" t="s">
        <v>17</v>
      </c>
      <c r="D300" s="19">
        <f>SUMIFS(Sensitivities!$E$8:$E$1023,Sensitivities!$D$8:$D$1023,Vega_FX!$D$20,Sensitivities!$C$8:$C$1023,Vega_FX!G300)</f>
        <v>0</v>
      </c>
      <c r="E300" s="19"/>
      <c r="F300" s="19"/>
      <c r="G300" s="19" t="e">
        <f>C300 &amp; ".Vega|FX|" &amp;#REF! &amp; "|" &amp;#REF!</f>
        <v>#REF!</v>
      </c>
    </row>
    <row r="301" spans="3:7" hidden="1" outlineLevel="1" x14ac:dyDescent="0.25">
      <c r="C301" s="21" t="s">
        <v>18</v>
      </c>
      <c r="D301" s="19">
        <f>SUMIFS(Sensitivities!$E$8:$E$1023,Sensitivities!$D$8:$D$1023,Vega_FX!$D$20,Sensitivities!$C$8:$C$1023,Vega_FX!G301)</f>
        <v>0</v>
      </c>
      <c r="E301" s="19"/>
      <c r="F301" s="19"/>
      <c r="G301" s="19" t="e">
        <f>C301 &amp; ".Vega|FX|" &amp;#REF! &amp; "|" &amp;#REF!</f>
        <v>#REF!</v>
      </c>
    </row>
    <row r="302" spans="3:7" hidden="1" outlineLevel="1" x14ac:dyDescent="0.25">
      <c r="C302" s="21" t="s">
        <v>19</v>
      </c>
      <c r="D302" s="19">
        <f>SUMIFS(Sensitivities!$E$8:$E$1023,Sensitivities!$D$8:$D$1023,Vega_FX!$D$20,Sensitivities!$C$8:$C$1023,Vega_FX!G302)</f>
        <v>0</v>
      </c>
      <c r="E302" s="19"/>
      <c r="F302" s="19"/>
      <c r="G302" s="19" t="e">
        <f>C302 &amp; ".Vega|FX|" &amp;#REF! &amp; "|" &amp;#REF!</f>
        <v>#REF!</v>
      </c>
    </row>
    <row r="303" spans="3:7" hidden="1" outlineLevel="1" x14ac:dyDescent="0.25">
      <c r="C303" s="21" t="s">
        <v>20</v>
      </c>
      <c r="D303" s="19">
        <f>SUMIFS(Sensitivities!$E$8:$E$1023,Sensitivities!$D$8:$D$1023,Vega_FX!$D$20,Sensitivities!$C$8:$C$1023,Vega_FX!G303)</f>
        <v>0</v>
      </c>
      <c r="E303" s="19"/>
      <c r="F303" s="19"/>
      <c r="G303" s="19" t="e">
        <f>C303 &amp; ".Vega|FX|" &amp;#REF! &amp; "|" &amp;#REF!</f>
        <v>#REF!</v>
      </c>
    </row>
    <row r="304" spans="3:7" hidden="1" outlineLevel="1" x14ac:dyDescent="0.25">
      <c r="C304" s="21" t="s">
        <v>21</v>
      </c>
      <c r="D304" s="19">
        <f>SUMIFS(Sensitivities!$E$8:$E$1023,Sensitivities!$D$8:$D$1023,Vega_FX!$D$20,Sensitivities!$C$8:$C$1023,Vega_FX!G304)</f>
        <v>0</v>
      </c>
      <c r="E304" s="19"/>
      <c r="F304" s="19"/>
      <c r="G304" s="19" t="e">
        <f>C304 &amp; ".Vega|FX|" &amp;#REF! &amp; "|" &amp;#REF!</f>
        <v>#REF!</v>
      </c>
    </row>
    <row r="305" spans="3:7" hidden="1" outlineLevel="1" x14ac:dyDescent="0.25">
      <c r="C305" s="21" t="s">
        <v>22</v>
      </c>
      <c r="D305" s="19">
        <f>SUMIFS(Sensitivities!$E$8:$E$1023,Sensitivities!$D$8:$D$1023,Vega_FX!$D$20,Sensitivities!$C$8:$C$1023,Vega_FX!G305)</f>
        <v>0</v>
      </c>
      <c r="E305" s="19"/>
      <c r="F305" s="19"/>
      <c r="G305" s="19" t="e">
        <f>C305 &amp; ".Vega|FX|" &amp;#REF! &amp; "|" &amp;#REF!</f>
        <v>#REF!</v>
      </c>
    </row>
    <row r="306" spans="3:7" hidden="1" outlineLevel="1" x14ac:dyDescent="0.25">
      <c r="C306" s="21" t="s">
        <v>1141</v>
      </c>
      <c r="D306" s="19">
        <f>SUMIFS(Sensitivities!$E$8:$E$1023,Sensitivities!$D$8:$D$1023,Vega_FX!$D$20,Sensitivities!$C$8:$C$1023,Vega_FX!G306)</f>
        <v>0</v>
      </c>
      <c r="E306" s="19"/>
      <c r="F306" s="19"/>
      <c r="G306" s="19" t="e">
        <f>C306 &amp; ".Vega|FX|" &amp;#REF! &amp; "|" &amp;#REF!</f>
        <v>#REF!</v>
      </c>
    </row>
    <row r="307" spans="3:7" hidden="1" outlineLevel="1" x14ac:dyDescent="0.25">
      <c r="C307" s="21" t="s">
        <v>24</v>
      </c>
      <c r="D307" s="19">
        <f>SUMIFS(Sensitivities!$E$8:$E$1023,Sensitivities!$D$8:$D$1023,Vega_FX!$D$20,Sensitivities!$C$8:$C$1023,Vega_FX!G307)</f>
        <v>0</v>
      </c>
      <c r="E307" s="19"/>
      <c r="F307" s="19"/>
      <c r="G307" s="19" t="e">
        <f>C307 &amp; ".Vega|FX|" &amp;#REF! &amp; "|" &amp;#REF!</f>
        <v>#REF!</v>
      </c>
    </row>
    <row r="308" spans="3:7" hidden="1" outlineLevel="1" x14ac:dyDescent="0.25">
      <c r="C308" s="21" t="s">
        <v>25</v>
      </c>
      <c r="D308" s="19">
        <f>SUMIFS(Sensitivities!$E$8:$E$1023,Sensitivities!$D$8:$D$1023,Vega_FX!$D$20,Sensitivities!$C$8:$C$1023,Vega_FX!G308)</f>
        <v>0</v>
      </c>
      <c r="E308" s="19"/>
      <c r="F308" s="19"/>
      <c r="G308" s="19" t="e">
        <f>C308 &amp; ".Vega|FX|" &amp;#REF! &amp; "|" &amp;#REF!</f>
        <v>#REF!</v>
      </c>
    </row>
    <row r="309" spans="3:7" hidden="1" outlineLevel="1" x14ac:dyDescent="0.25">
      <c r="C309" s="21" t="s">
        <v>26</v>
      </c>
      <c r="D309" s="19">
        <f>SUMIFS(Sensitivities!$E$8:$E$1023,Sensitivities!$D$8:$D$1023,Vega_FX!$D$20,Sensitivities!$C$8:$C$1023,Vega_FX!G309)</f>
        <v>0</v>
      </c>
      <c r="E309" s="19"/>
      <c r="F309" s="19"/>
      <c r="G309" s="19" t="e">
        <f>C309 &amp; ".Vega|FX|" &amp;#REF! &amp; "|" &amp;#REF!</f>
        <v>#REF!</v>
      </c>
    </row>
    <row r="310" spans="3:7" hidden="1" outlineLevel="1" x14ac:dyDescent="0.25">
      <c r="C310" s="21" t="s">
        <v>27</v>
      </c>
      <c r="D310" s="19">
        <f>SUMIFS(Sensitivities!$E$8:$E$1023,Sensitivities!$D$8:$D$1023,Vega_FX!$D$20,Sensitivities!$C$8:$C$1023,Vega_FX!G310)</f>
        <v>0</v>
      </c>
      <c r="E310" s="19"/>
      <c r="F310" s="19"/>
      <c r="G310" s="19" t="e">
        <f>C310 &amp; ".Vega|FX|" &amp;#REF! &amp; "|" &amp;#REF!</f>
        <v>#REF!</v>
      </c>
    </row>
    <row r="311" spans="3:7" hidden="1" outlineLevel="1" x14ac:dyDescent="0.25">
      <c r="C311" s="21" t="s">
        <v>28</v>
      </c>
      <c r="D311" s="19">
        <f>SUMIFS(Sensitivities!$E$8:$E$1023,Sensitivities!$D$8:$D$1023,Vega_FX!$D$20,Sensitivities!$C$8:$C$1023,Vega_FX!G311)</f>
        <v>0</v>
      </c>
      <c r="E311" s="19"/>
      <c r="F311" s="19"/>
      <c r="G311" s="19" t="e">
        <f>C311 &amp; ".Vega|FX|" &amp;#REF! &amp; "|" &amp;#REF!</f>
        <v>#REF!</v>
      </c>
    </row>
    <row r="312" spans="3:7" hidden="1" outlineLevel="1" x14ac:dyDescent="0.25">
      <c r="C312" s="21" t="s">
        <v>29</v>
      </c>
      <c r="D312" s="19">
        <f>SUMIFS(Sensitivities!$E$8:$E$1023,Sensitivities!$D$8:$D$1023,Vega_FX!$D$20,Sensitivities!$C$8:$C$1023,Vega_FX!G312)</f>
        <v>0</v>
      </c>
      <c r="E312" s="19"/>
      <c r="F312" s="19"/>
      <c r="G312" s="19" t="e">
        <f>C312 &amp; ".Vega|FX|" &amp;#REF! &amp; "|" &amp;#REF!</f>
        <v>#REF!</v>
      </c>
    </row>
    <row r="313" spans="3:7" hidden="1" outlineLevel="1" x14ac:dyDescent="0.25">
      <c r="C313" s="21" t="s">
        <v>31</v>
      </c>
      <c r="D313" s="19">
        <f>SUMIFS(Sensitivities!$E$8:$E$1023,Sensitivities!$D$8:$D$1023,Vega_FX!$D$20,Sensitivities!$C$8:$C$1023,Vega_FX!G313)</f>
        <v>0</v>
      </c>
      <c r="E313" s="19"/>
      <c r="F313" s="19"/>
      <c r="G313" s="19" t="e">
        <f>C313 &amp; ".Vega|FX|" &amp;#REF! &amp; "|" &amp;#REF!</f>
        <v>#REF!</v>
      </c>
    </row>
    <row r="314" spans="3:7" hidden="1" outlineLevel="1" x14ac:dyDescent="0.25">
      <c r="C314" s="21" t="s">
        <v>1142</v>
      </c>
      <c r="D314" s="19">
        <f>SUMIFS(Sensitivities!$E$8:$E$1023,Sensitivities!$D$8:$D$1023,Vega_FX!$D$20,Sensitivities!$C$8:$C$1023,Vega_FX!G314)</f>
        <v>0</v>
      </c>
      <c r="E314" s="19"/>
      <c r="F314" s="19"/>
      <c r="G314" s="19" t="e">
        <f>C314 &amp; ".Vega|FX|" &amp;#REF! &amp; "|" &amp;#REF!</f>
        <v>#REF!</v>
      </c>
    </row>
    <row r="315" spans="3:7" hidden="1" outlineLevel="1" x14ac:dyDescent="0.25">
      <c r="C315" s="21" t="s">
        <v>33</v>
      </c>
      <c r="D315" s="19">
        <f>SUMIFS(Sensitivities!$E$8:$E$1023,Sensitivities!$D$8:$D$1023,Vega_FX!$D$20,Sensitivities!$C$8:$C$1023,Vega_FX!G315)</f>
        <v>0</v>
      </c>
      <c r="E315" s="19"/>
      <c r="F315" s="19"/>
      <c r="G315" s="19" t="e">
        <f>C315 &amp; ".Vega|FX|" &amp;#REF! &amp; "|" &amp;#REF!</f>
        <v>#REF!</v>
      </c>
    </row>
    <row r="316" spans="3:7" hidden="1" outlineLevel="1" x14ac:dyDescent="0.25">
      <c r="C316" s="21" t="s">
        <v>34</v>
      </c>
      <c r="D316" s="19">
        <f>SUMIFS(Sensitivities!$E$8:$E$1023,Sensitivities!$D$8:$D$1023,Vega_FX!$D$20,Sensitivities!$C$8:$C$1023,Vega_FX!G316)</f>
        <v>0</v>
      </c>
      <c r="E316" s="19"/>
      <c r="F316" s="19"/>
      <c r="G316" s="19" t="e">
        <f>C316 &amp; ".Vega|FX|" &amp;#REF! &amp; "|" &amp;#REF!</f>
        <v>#REF!</v>
      </c>
    </row>
    <row r="317" spans="3:7" hidden="1" outlineLevel="1" x14ac:dyDescent="0.25">
      <c r="C317" s="21" t="s">
        <v>35</v>
      </c>
      <c r="D317" s="19">
        <f>SUMIFS(Sensitivities!$E$8:$E$1023,Sensitivities!$D$8:$D$1023,Vega_FX!$D$20,Sensitivities!$C$8:$C$1023,Vega_FX!G317)</f>
        <v>0</v>
      </c>
      <c r="E317" s="19"/>
      <c r="F317" s="19"/>
      <c r="G317" s="19" t="e">
        <f>C317 &amp; ".Vega|FX|" &amp;#REF! &amp; "|" &amp;#REF!</f>
        <v>#REF!</v>
      </c>
    </row>
    <row r="318" spans="3:7" hidden="1" outlineLevel="1" x14ac:dyDescent="0.25">
      <c r="C318" s="21" t="s">
        <v>36</v>
      </c>
      <c r="D318" s="19">
        <f>SUMIFS(Sensitivities!$E$8:$E$1023,Sensitivities!$D$8:$D$1023,Vega_FX!$D$20,Sensitivities!$C$8:$C$1023,Vega_FX!G318)</f>
        <v>0</v>
      </c>
      <c r="E318" s="19"/>
      <c r="F318" s="19"/>
      <c r="G318" s="19" t="e">
        <f>C318 &amp; ".Vega|FX|" &amp;#REF! &amp; "|" &amp;#REF!</f>
        <v>#REF!</v>
      </c>
    </row>
    <row r="319" spans="3:7" hidden="1" outlineLevel="1" x14ac:dyDescent="0.25">
      <c r="C319" s="21" t="s">
        <v>37</v>
      </c>
      <c r="D319" s="19">
        <f>SUMIFS(Sensitivities!$E$8:$E$1023,Sensitivities!$D$8:$D$1023,Vega_FX!$D$20,Sensitivities!$C$8:$C$1023,Vega_FX!G319)</f>
        <v>0</v>
      </c>
      <c r="E319" s="19"/>
      <c r="F319" s="19"/>
      <c r="G319" s="19" t="e">
        <f>C319 &amp; ".Vega|FX|" &amp;#REF! &amp; "|" &amp;#REF!</f>
        <v>#REF!</v>
      </c>
    </row>
    <row r="320" spans="3:7" hidden="1" outlineLevel="1" x14ac:dyDescent="0.25">
      <c r="C320" s="21" t="s">
        <v>38</v>
      </c>
      <c r="D320" s="19">
        <f>SUMIFS(Sensitivities!$E$8:$E$1023,Sensitivities!$D$8:$D$1023,Vega_FX!$D$20,Sensitivities!$C$8:$C$1023,Vega_FX!G320)</f>
        <v>0</v>
      </c>
      <c r="E320" s="19"/>
      <c r="F320" s="19"/>
      <c r="G320" s="19" t="e">
        <f>C320 &amp; ".Vega|FX|" &amp;#REF! &amp; "|" &amp;#REF!</f>
        <v>#REF!</v>
      </c>
    </row>
    <row r="321" spans="3:7" hidden="1" outlineLevel="1" x14ac:dyDescent="0.25">
      <c r="C321" s="21" t="s">
        <v>40</v>
      </c>
      <c r="D321" s="19">
        <f>SUMIFS(Sensitivities!$E$8:$E$1023,Sensitivities!$D$8:$D$1023,Vega_FX!$D$20,Sensitivities!$C$8:$C$1023,Vega_FX!G321)</f>
        <v>0</v>
      </c>
      <c r="E321" s="19"/>
      <c r="F321" s="19"/>
      <c r="G321" s="19" t="e">
        <f>C321 &amp; ".Vega|FX|" &amp;#REF! &amp; "|" &amp;#REF!</f>
        <v>#REF!</v>
      </c>
    </row>
    <row r="322" spans="3:7" hidden="1" outlineLevel="1" x14ac:dyDescent="0.25">
      <c r="C322" s="21" t="s">
        <v>1139</v>
      </c>
      <c r="D322" s="19">
        <f>SUMIFS(Sensitivities!$E$8:$E$1023,Sensitivities!$D$8:$D$1023,Vega_FX!$D$20,Sensitivities!$C$8:$C$1023,Vega_FX!G322)</f>
        <v>0</v>
      </c>
      <c r="E322" s="19"/>
      <c r="F322" s="19"/>
      <c r="G322" s="19" t="e">
        <f>C322 &amp; ".Vega|FX|" &amp;#REF! &amp; "|" &amp;#REF!</f>
        <v>#REF!</v>
      </c>
    </row>
    <row r="323" spans="3:7" hidden="1" outlineLevel="1" x14ac:dyDescent="0.25">
      <c r="C323" s="21" t="s">
        <v>41</v>
      </c>
      <c r="D323" s="19">
        <f>SUMIFS(Sensitivities!$E$8:$E$1023,Sensitivities!$D$8:$D$1023,Vega_FX!$D$20,Sensitivities!$C$8:$C$1023,Vega_FX!G323)</f>
        <v>0</v>
      </c>
      <c r="E323" s="19"/>
      <c r="F323" s="19"/>
      <c r="G323" s="19" t="e">
        <f>C323 &amp; ".Vega|FX|" &amp;#REF! &amp; "|" &amp;#REF!</f>
        <v>#REF!</v>
      </c>
    </row>
    <row r="324" spans="3:7" hidden="1" outlineLevel="1" x14ac:dyDescent="0.25">
      <c r="C324" s="21" t="s">
        <v>42</v>
      </c>
      <c r="D324" s="19">
        <f>SUMIFS(Sensitivities!$E$8:$E$1023,Sensitivities!$D$8:$D$1023,Vega_FX!$D$20,Sensitivities!$C$8:$C$1023,Vega_FX!G324)</f>
        <v>0</v>
      </c>
      <c r="E324" s="19"/>
      <c r="F324" s="19"/>
      <c r="G324" s="19" t="e">
        <f>C324 &amp; ".Vega|FX|" &amp;#REF! &amp; "|" &amp;#REF!</f>
        <v>#REF!</v>
      </c>
    </row>
    <row r="325" spans="3:7" hidden="1" outlineLevel="1" x14ac:dyDescent="0.25">
      <c r="C325" s="21" t="s">
        <v>43</v>
      </c>
      <c r="D325" s="19">
        <f>SUMIFS(Sensitivities!$E$8:$E$1023,Sensitivities!$D$8:$D$1023,Vega_FX!$D$20,Sensitivities!$C$8:$C$1023,Vega_FX!G325)</f>
        <v>0</v>
      </c>
      <c r="E325" s="19"/>
      <c r="F325" s="19"/>
      <c r="G325" s="19" t="e">
        <f>C325 &amp; ".Vega|FX|" &amp;#REF! &amp; "|" &amp;#REF!</f>
        <v>#REF!</v>
      </c>
    </row>
    <row r="326" spans="3:7" hidden="1" outlineLevel="1" x14ac:dyDescent="0.25">
      <c r="C326" s="21" t="s">
        <v>44</v>
      </c>
      <c r="D326" s="19">
        <f>SUMIFS(Sensitivities!$E$8:$E$1023,Sensitivities!$D$8:$D$1023,Vega_FX!$D$20,Sensitivities!$C$8:$C$1023,Vega_FX!G326)</f>
        <v>0</v>
      </c>
      <c r="E326" s="19"/>
      <c r="F326" s="19"/>
      <c r="G326" s="19" t="e">
        <f>C326 &amp; ".Vega|FX|" &amp;#REF! &amp; "|" &amp;#REF!</f>
        <v>#REF!</v>
      </c>
    </row>
    <row r="327" spans="3:7" hidden="1" outlineLevel="1" x14ac:dyDescent="0.25">
      <c r="C327" s="21" t="s">
        <v>45</v>
      </c>
      <c r="D327" s="19">
        <f>SUMIFS(Sensitivities!$E$8:$E$1023,Sensitivities!$D$8:$D$1023,Vega_FX!$D$20,Sensitivities!$C$8:$C$1023,Vega_FX!G327)</f>
        <v>0</v>
      </c>
      <c r="E327" s="19"/>
      <c r="F327" s="19"/>
      <c r="G327" s="19" t="e">
        <f>C327 &amp; ".Vega|FX|" &amp;#REF! &amp; "|" &amp;#REF!</f>
        <v>#REF!</v>
      </c>
    </row>
    <row r="328" spans="3:7" hidden="1" outlineLevel="1" x14ac:dyDescent="0.25">
      <c r="C328" s="21" t="s">
        <v>46</v>
      </c>
      <c r="D328" s="19">
        <f>SUMIFS(Sensitivities!$E$8:$E$1023,Sensitivities!$D$8:$D$1023,Vega_FX!$D$20,Sensitivities!$C$8:$C$1023,Vega_FX!G328)</f>
        <v>0</v>
      </c>
      <c r="E328" s="19"/>
      <c r="F328" s="19"/>
      <c r="G328" s="19" t="e">
        <f>C328 &amp; ".Vega|FX|" &amp;#REF! &amp; "|" &amp;#REF!</f>
        <v>#REF!</v>
      </c>
    </row>
    <row r="329" spans="3:7" hidden="1" outlineLevel="1" x14ac:dyDescent="0.25">
      <c r="C329" s="21" t="s">
        <v>48</v>
      </c>
      <c r="D329" s="19">
        <f>SUMIFS(Sensitivities!$E$8:$E$1023,Sensitivities!$D$8:$D$1023,Vega_FX!$D$20,Sensitivities!$C$8:$C$1023,Vega_FX!G329)</f>
        <v>0</v>
      </c>
      <c r="E329" s="19"/>
      <c r="F329" s="19"/>
      <c r="G329" s="19" t="e">
        <f>C329 &amp; ".Vega|FX|" &amp;#REF! &amp; "|" &amp;#REF!</f>
        <v>#REF!</v>
      </c>
    </row>
    <row r="330" spans="3:7" hidden="1" outlineLevel="1" x14ac:dyDescent="0.25">
      <c r="C330" s="21" t="s">
        <v>49</v>
      </c>
      <c r="D330" s="19">
        <f>SUMIFS(Sensitivities!$E$8:$E$1023,Sensitivities!$D$8:$D$1023,Vega_FX!$D$20,Sensitivities!$C$8:$C$1023,Vega_FX!G330)</f>
        <v>0</v>
      </c>
      <c r="E330" s="19"/>
      <c r="F330" s="19"/>
      <c r="G330" s="19" t="e">
        <f>C330 &amp; ".Vega|FX|" &amp;#REF! &amp; "|" &amp;#REF!</f>
        <v>#REF!</v>
      </c>
    </row>
    <row r="331" spans="3:7" hidden="1" outlineLevel="1" x14ac:dyDescent="0.25">
      <c r="C331" s="21" t="s">
        <v>50</v>
      </c>
      <c r="D331" s="19">
        <f>SUMIFS(Sensitivities!$E$8:$E$1023,Sensitivities!$D$8:$D$1023,Vega_FX!$D$20,Sensitivities!$C$8:$C$1023,Vega_FX!G331)</f>
        <v>0</v>
      </c>
      <c r="E331" s="19"/>
      <c r="F331" s="19"/>
      <c r="G331" s="19" t="e">
        <f>C331 &amp; ".Vega|FX|" &amp;#REF! &amp; "|" &amp;#REF!</f>
        <v>#REF!</v>
      </c>
    </row>
    <row r="332" spans="3:7" hidden="1" outlineLevel="1" x14ac:dyDescent="0.25">
      <c r="C332" s="21" t="s">
        <v>51</v>
      </c>
      <c r="D332" s="19">
        <f>SUMIFS(Sensitivities!$E$8:$E$1023,Sensitivities!$D$8:$D$1023,Vega_FX!$D$20,Sensitivities!$C$8:$C$1023,Vega_FX!G332)</f>
        <v>0</v>
      </c>
      <c r="E332" s="19"/>
      <c r="F332" s="19"/>
      <c r="G332" s="19" t="e">
        <f>C332 &amp; ".Vega|FX|" &amp;#REF! &amp; "|" &amp;#REF!</f>
        <v>#REF!</v>
      </c>
    </row>
    <row r="333" spans="3:7" hidden="1" outlineLevel="1" x14ac:dyDescent="0.25">
      <c r="C333" s="21" t="s">
        <v>52</v>
      </c>
      <c r="D333" s="19">
        <f>SUMIFS(Sensitivities!$E$8:$E$1023,Sensitivities!$D$8:$D$1023,Vega_FX!$D$20,Sensitivities!$C$8:$C$1023,Vega_FX!G333)</f>
        <v>0</v>
      </c>
      <c r="E333" s="19"/>
      <c r="F333" s="19"/>
      <c r="G333" s="19" t="e">
        <f>C333 &amp; ".Vega|FX|" &amp;#REF! &amp; "|" &amp;#REF!</f>
        <v>#REF!</v>
      </c>
    </row>
    <row r="334" spans="3:7" hidden="1" outlineLevel="1" x14ac:dyDescent="0.25">
      <c r="C334" s="21" t="s">
        <v>54</v>
      </c>
      <c r="D334" s="19">
        <f>SUMIFS(Sensitivities!$E$8:$E$1023,Sensitivities!$D$8:$D$1023,Vega_FX!$D$20,Sensitivities!$C$8:$C$1023,Vega_FX!G334)</f>
        <v>0</v>
      </c>
      <c r="E334" s="19"/>
      <c r="F334" s="19"/>
      <c r="G334" s="19" t="e">
        <f>C334 &amp; ".Vega|FX|" &amp;#REF! &amp; "|" &amp;#REF!</f>
        <v>#REF!</v>
      </c>
    </row>
    <row r="335" spans="3:7" hidden="1" outlineLevel="1" x14ac:dyDescent="0.25">
      <c r="C335" s="21" t="s">
        <v>1143</v>
      </c>
      <c r="D335" s="19">
        <f>SUMIFS(Sensitivities!$E$8:$E$1023,Sensitivities!$D$8:$D$1023,Vega_FX!$D$20,Sensitivities!$C$8:$C$1023,Vega_FX!G335)</f>
        <v>0</v>
      </c>
      <c r="E335" s="19"/>
      <c r="F335" s="19"/>
      <c r="G335" s="19" t="e">
        <f>C335 &amp; ".Vega|FX|" &amp;#REF! &amp; "|" &amp;#REF!</f>
        <v>#REF!</v>
      </c>
    </row>
    <row r="336" spans="3:7" hidden="1" outlineLevel="1" x14ac:dyDescent="0.25">
      <c r="C336" s="21" t="s">
        <v>55</v>
      </c>
      <c r="D336" s="19">
        <f>SUMIFS(Sensitivities!$E$8:$E$1023,Sensitivities!$D$8:$D$1023,Vega_FX!$D$20,Sensitivities!$C$8:$C$1023,Vega_FX!G336)</f>
        <v>0</v>
      </c>
      <c r="E336" s="19"/>
      <c r="F336" s="19"/>
      <c r="G336" s="19" t="e">
        <f>C336 &amp; ".Vega|FX|" &amp;#REF! &amp; "|" &amp;#REF!</f>
        <v>#REF!</v>
      </c>
    </row>
    <row r="337" spans="3:7" hidden="1" outlineLevel="1" x14ac:dyDescent="0.25">
      <c r="C337" s="21" t="s">
        <v>56</v>
      </c>
      <c r="D337" s="19">
        <f>SUMIFS(Sensitivities!$E$8:$E$1023,Sensitivities!$D$8:$D$1023,Vega_FX!$D$20,Sensitivities!$C$8:$C$1023,Vega_FX!G337)</f>
        <v>0</v>
      </c>
      <c r="E337" s="19"/>
      <c r="F337" s="19"/>
      <c r="G337" s="19" t="e">
        <f>C337 &amp; ".Vega|FX|" &amp;#REF! &amp; "|" &amp;#REF!</f>
        <v>#REF!</v>
      </c>
    </row>
    <row r="338" spans="3:7" hidden="1" outlineLevel="1" x14ac:dyDescent="0.25"/>
    <row r="339" spans="3:7" hidden="1" outlineLevel="1" x14ac:dyDescent="0.25"/>
    <row r="340" spans="3:7" x14ac:dyDescent="0.25">
      <c r="C340" s="4" t="s">
        <v>89</v>
      </c>
    </row>
    <row r="341" spans="3:7" x14ac:dyDescent="0.25">
      <c r="C341" s="40" t="s">
        <v>60</v>
      </c>
      <c r="D341" s="74" t="s">
        <v>116</v>
      </c>
      <c r="E341" s="74" t="s">
        <v>66</v>
      </c>
      <c r="F341" s="104" t="s">
        <v>68</v>
      </c>
    </row>
    <row r="342" spans="3:7" collapsed="1" x14ac:dyDescent="0.25">
      <c r="C342" s="100" t="s">
        <v>61</v>
      </c>
      <c r="D342" s="102">
        <f>SUM(D344:D393)</f>
        <v>-277093.03393642401</v>
      </c>
      <c r="E342" s="103">
        <f>$D$15</f>
        <v>1</v>
      </c>
      <c r="F342" s="105">
        <f>D342*E342</f>
        <v>-277093.03393642401</v>
      </c>
    </row>
    <row r="343" spans="3:7" hidden="1" outlineLevel="1" x14ac:dyDescent="0.25">
      <c r="C343" s="40" t="s">
        <v>1138</v>
      </c>
      <c r="D343" s="101" t="s">
        <v>116</v>
      </c>
      <c r="E343" s="101" t="s">
        <v>66</v>
      </c>
      <c r="F343" s="101" t="s">
        <v>68</v>
      </c>
      <c r="G343" s="39" t="s">
        <v>57</v>
      </c>
    </row>
    <row r="344" spans="3:7" hidden="1" outlineLevel="1" x14ac:dyDescent="0.25">
      <c r="C344" s="42" t="s">
        <v>3</v>
      </c>
      <c r="D344" s="38">
        <f>SUMIFS(Sensitivities!$E$8:$E$1023,Sensitivities!$D$8:$D$1023,Vega_FX!$D$20,Sensitivities!$C$8:$C$1023,Vega_FX!G344)</f>
        <v>0</v>
      </c>
      <c r="E344" s="38"/>
      <c r="F344" s="38"/>
      <c r="G344" s="38" t="str">
        <f>C344 &amp; ".Vega|FX|" &amp; C340 &amp; "|" &amp; C342</f>
        <v>FRA791220419.Vega|FX|GBP/USD|0.5 year</v>
      </c>
    </row>
    <row r="345" spans="3:7" hidden="1" outlineLevel="1" x14ac:dyDescent="0.25">
      <c r="C345" s="21" t="s">
        <v>5</v>
      </c>
      <c r="D345" s="19">
        <f>SUMIFS(Sensitivities!$E$8:$E$1023,Sensitivities!$D$8:$D$1023,Vega_FX!$D$20,Sensitivities!$C$8:$C$1023,Vega_FX!G345)</f>
        <v>0</v>
      </c>
      <c r="E345" s="19"/>
      <c r="F345" s="19"/>
      <c r="G345" s="19" t="str">
        <f>C345 &amp; ".Vega|FX|" &amp; C340 &amp; "|" &amp; C342</f>
        <v>FRA983936126.Vega|FX|GBP/USD|0.5 year</v>
      </c>
    </row>
    <row r="346" spans="3:7" hidden="1" outlineLevel="1" x14ac:dyDescent="0.25">
      <c r="C346" s="21" t="s">
        <v>6</v>
      </c>
      <c r="D346" s="19">
        <f>SUMIFS(Sensitivities!$E$8:$E$1023,Sensitivities!$D$8:$D$1023,Vega_FX!$D$20,Sensitivities!$C$8:$C$1023,Vega_FX!G346)</f>
        <v>0</v>
      </c>
      <c r="E346" s="19"/>
      <c r="F346" s="19"/>
      <c r="G346" s="19" t="str">
        <f>C346 &amp; ".Vega|FX|" &amp; C340 &amp; "|" &amp; C342</f>
        <v>FRA592133890.Vega|FX|GBP/USD|0.5 year</v>
      </c>
    </row>
    <row r="347" spans="3:7" hidden="1" outlineLevel="1" x14ac:dyDescent="0.25">
      <c r="C347" s="21" t="s">
        <v>7</v>
      </c>
      <c r="D347" s="19">
        <f>SUMIFS(Sensitivities!$E$8:$E$1023,Sensitivities!$D$8:$D$1023,Vega_FX!$D$20,Sensitivities!$C$8:$C$1023,Vega_FX!G347)</f>
        <v>0</v>
      </c>
      <c r="E347" s="19"/>
      <c r="F347" s="19"/>
      <c r="G347" s="19" t="str">
        <f>C347 &amp; ".Vega|FX|" &amp; C340 &amp; "|" &amp; C342</f>
        <v>FRA554616290.Vega|FX|GBP/USD|0.5 year</v>
      </c>
    </row>
    <row r="348" spans="3:7" hidden="1" outlineLevel="1" x14ac:dyDescent="0.25">
      <c r="C348" s="21" t="s">
        <v>8</v>
      </c>
      <c r="D348" s="19">
        <f>SUMIFS(Sensitivities!$E$8:$E$1023,Sensitivities!$D$8:$D$1023,Vega_FX!$D$20,Sensitivities!$C$8:$C$1023,Vega_FX!G348)</f>
        <v>0</v>
      </c>
      <c r="E348" s="19"/>
      <c r="F348" s="19"/>
      <c r="G348" s="19" t="str">
        <f>C348 &amp; ".Vega|FX|" &amp; C340 &amp; "|" &amp; C342</f>
        <v>FRA822851518.Vega|FX|GBP/USD|0.5 year</v>
      </c>
    </row>
    <row r="349" spans="3:7" hidden="1" outlineLevel="1" x14ac:dyDescent="0.25">
      <c r="C349" s="21" t="s">
        <v>1140</v>
      </c>
      <c r="D349" s="19">
        <f>SUMIFS(Sensitivities!$E$8:$E$1023,Sensitivities!$D$8:$D$1023,Vega_FX!$D$20,Sensitivities!$C$8:$C$1023,Vega_FX!G349)</f>
        <v>0</v>
      </c>
      <c r="E349" s="19"/>
      <c r="F349" s="19"/>
      <c r="G349" s="19" t="str">
        <f>C349 &amp; ".Vega|FX|" &amp; C340 &amp; "|" &amp; C342</f>
        <v>FRA101797833.Vega|FX|GBP/USD|0.5 year</v>
      </c>
    </row>
    <row r="350" spans="3:7" hidden="1" outlineLevel="1" x14ac:dyDescent="0.25">
      <c r="C350" s="21" t="s">
        <v>9</v>
      </c>
      <c r="D350" s="19">
        <f>SUMIFS(Sensitivities!$E$8:$E$1023,Sensitivities!$D$8:$D$1023,Vega_FX!$D$20,Sensitivities!$C$8:$C$1023,Vega_FX!G350)</f>
        <v>0</v>
      </c>
      <c r="E350" s="19"/>
      <c r="F350" s="19"/>
      <c r="G350" s="19" t="str">
        <f>C350 &amp; ".Vega|FX|" &amp; C340 &amp; "|" &amp; C342</f>
        <v>IRS190841856.Vega|FX|GBP/USD|0.5 year</v>
      </c>
    </row>
    <row r="351" spans="3:7" hidden="1" outlineLevel="1" x14ac:dyDescent="0.25">
      <c r="C351" s="21" t="s">
        <v>11</v>
      </c>
      <c r="D351" s="19">
        <f>SUMIFS(Sensitivities!$E$8:$E$1023,Sensitivities!$D$8:$D$1023,Vega_FX!$D$20,Sensitivities!$C$8:$C$1023,Vega_FX!G351)</f>
        <v>0</v>
      </c>
      <c r="E351" s="19"/>
      <c r="F351" s="19"/>
      <c r="G351" s="19" t="str">
        <f>C351 &amp; ".Vega|FX|" &amp; C340 &amp; "|" &amp; C342</f>
        <v>IRS399330126.Vega|FX|GBP/USD|0.5 year</v>
      </c>
    </row>
    <row r="352" spans="3:7" hidden="1" outlineLevel="1" x14ac:dyDescent="0.25">
      <c r="C352" s="21" t="s">
        <v>12</v>
      </c>
      <c r="D352" s="19">
        <f>SUMIFS(Sensitivities!$E$8:$E$1023,Sensitivities!$D$8:$D$1023,Vega_FX!$D$20,Sensitivities!$C$8:$C$1023,Vega_FX!G352)</f>
        <v>0</v>
      </c>
      <c r="E352" s="19"/>
      <c r="F352" s="19"/>
      <c r="G352" s="19" t="str">
        <f>C352 &amp; ".Vega|FX|" &amp; C340 &amp; "|" &amp; C342</f>
        <v>IRS233250637.Vega|FX|GBP/USD|0.5 year</v>
      </c>
    </row>
    <row r="353" spans="3:7" hidden="1" outlineLevel="1" x14ac:dyDescent="0.25">
      <c r="C353" s="21" t="s">
        <v>13</v>
      </c>
      <c r="D353" s="19">
        <f>SUMIFS(Sensitivities!$E$8:$E$1023,Sensitivities!$D$8:$D$1023,Vega_FX!$D$20,Sensitivities!$C$8:$C$1023,Vega_FX!G353)</f>
        <v>0</v>
      </c>
      <c r="E353" s="19"/>
      <c r="F353" s="19"/>
      <c r="G353" s="19" t="str">
        <f>C353 &amp; ".Vega|FX|" &amp; C340 &amp; "|" &amp; C342</f>
        <v>CS768096133.Vega|FX|GBP/USD|0.5 year</v>
      </c>
    </row>
    <row r="354" spans="3:7" hidden="1" outlineLevel="1" x14ac:dyDescent="0.25">
      <c r="C354" s="21" t="s">
        <v>15</v>
      </c>
      <c r="D354" s="19">
        <f>SUMIFS(Sensitivities!$E$8:$E$1023,Sensitivities!$D$8:$D$1023,Vega_FX!$D$20,Sensitivities!$C$8:$C$1023,Vega_FX!G354)</f>
        <v>0</v>
      </c>
      <c r="E354" s="19"/>
      <c r="F354" s="19"/>
      <c r="G354" s="19" t="str">
        <f>C354 &amp; ".Vega|FX|" &amp; C340 &amp; "|" &amp; C342</f>
        <v>CS561670611.Vega|FX|GBP/USD|0.5 year</v>
      </c>
    </row>
    <row r="355" spans="3:7" hidden="1" outlineLevel="1" x14ac:dyDescent="0.25">
      <c r="C355" s="21" t="s">
        <v>16</v>
      </c>
      <c r="D355" s="19">
        <f>SUMIFS(Sensitivities!$E$8:$E$1023,Sensitivities!$D$8:$D$1023,Vega_FX!$D$20,Sensitivities!$C$8:$C$1023,Vega_FX!G355)</f>
        <v>0</v>
      </c>
      <c r="E355" s="19"/>
      <c r="F355" s="19"/>
      <c r="G355" s="19" t="str">
        <f>C355 &amp; ".Vega|FX|" &amp; C340 &amp; "|" &amp; C342</f>
        <v>CS931854092.Vega|FX|GBP/USD|0.5 year</v>
      </c>
    </row>
    <row r="356" spans="3:7" hidden="1" outlineLevel="1" x14ac:dyDescent="0.25">
      <c r="C356" s="21" t="s">
        <v>17</v>
      </c>
      <c r="D356" s="19">
        <f>SUMIFS(Sensitivities!$E$8:$E$1023,Sensitivities!$D$8:$D$1023,Vega_FX!$D$20,Sensitivities!$C$8:$C$1023,Vega_FX!G356)</f>
        <v>0</v>
      </c>
      <c r="E356" s="19"/>
      <c r="F356" s="19"/>
      <c r="G356" s="19" t="str">
        <f>C356 &amp; ".Vega|FX|" &amp; C340 &amp; "|" &amp; C342</f>
        <v>IRS307262619.Vega|FX|GBP/USD|0.5 year</v>
      </c>
    </row>
    <row r="357" spans="3:7" hidden="1" outlineLevel="1" x14ac:dyDescent="0.25">
      <c r="C357" s="21" t="s">
        <v>18</v>
      </c>
      <c r="D357" s="19">
        <f>SUMIFS(Sensitivities!$E$8:$E$1023,Sensitivities!$D$8:$D$1023,Vega_FX!$D$20,Sensitivities!$C$8:$C$1023,Vega_FX!G357)</f>
        <v>0</v>
      </c>
      <c r="E357" s="19"/>
      <c r="F357" s="19"/>
      <c r="G357" s="19" t="str">
        <f>C357 &amp; ".Vega|FX|" &amp; C340 &amp; "|" &amp; C342</f>
        <v>IRS686490893.Vega|FX|GBP/USD|0.5 year</v>
      </c>
    </row>
    <row r="358" spans="3:7" hidden="1" outlineLevel="1" x14ac:dyDescent="0.25">
      <c r="C358" s="21" t="s">
        <v>19</v>
      </c>
      <c r="D358" s="19">
        <f>SUMIFS(Sensitivities!$E$8:$E$1023,Sensitivities!$D$8:$D$1023,Vega_FX!$D$20,Sensitivities!$C$8:$C$1023,Vega_FX!G358)</f>
        <v>0</v>
      </c>
      <c r="E358" s="19"/>
      <c r="F358" s="19"/>
      <c r="G358" s="19" t="str">
        <f>C358 &amp; ".Vega|FX|" &amp; C340 &amp; "|" &amp; C342</f>
        <v>IRS682313805.Vega|FX|GBP/USD|0.5 year</v>
      </c>
    </row>
    <row r="359" spans="3:7" hidden="1" outlineLevel="1" x14ac:dyDescent="0.25">
      <c r="C359" s="21" t="s">
        <v>20</v>
      </c>
      <c r="D359" s="19">
        <f>SUMIFS(Sensitivities!$E$8:$E$1023,Sensitivities!$D$8:$D$1023,Vega_FX!$D$20,Sensitivities!$C$8:$C$1023,Vega_FX!G359)</f>
        <v>0</v>
      </c>
      <c r="E359" s="19"/>
      <c r="F359" s="19"/>
      <c r="G359" s="19" t="str">
        <f>C359 &amp; ".Vega|FX|" &amp; C340 &amp; "|" &amp; C342</f>
        <v>IRS545554400.Vega|FX|GBP/USD|0.5 year</v>
      </c>
    </row>
    <row r="360" spans="3:7" hidden="1" outlineLevel="1" x14ac:dyDescent="0.25">
      <c r="C360" s="21" t="s">
        <v>21</v>
      </c>
      <c r="D360" s="19">
        <f>SUMIFS(Sensitivities!$E$8:$E$1023,Sensitivities!$D$8:$D$1023,Vega_FX!$D$20,Sensitivities!$C$8:$C$1023,Vega_FX!G360)</f>
        <v>0</v>
      </c>
      <c r="E360" s="19"/>
      <c r="F360" s="19"/>
      <c r="G360" s="19" t="str">
        <f>C360 &amp; ".Vega|FX|" &amp; C340 &amp; "|" &amp; C342</f>
        <v>CS821810096.Vega|FX|GBP/USD|0.5 year</v>
      </c>
    </row>
    <row r="361" spans="3:7" hidden="1" outlineLevel="1" x14ac:dyDescent="0.25">
      <c r="C361" s="21" t="s">
        <v>22</v>
      </c>
      <c r="D361" s="19">
        <f>SUMIFS(Sensitivities!$E$8:$E$1023,Sensitivities!$D$8:$D$1023,Vega_FX!$D$20,Sensitivities!$C$8:$C$1023,Vega_FX!G361)</f>
        <v>0</v>
      </c>
      <c r="E361" s="19"/>
      <c r="F361" s="19"/>
      <c r="G361" s="19" t="str">
        <f>C361 &amp; ".Vega|FX|" &amp; C340 &amp; "|" &amp; C342</f>
        <v>CF832287444.Vega|FX|GBP/USD|0.5 year</v>
      </c>
    </row>
    <row r="362" spans="3:7" hidden="1" outlineLevel="1" x14ac:dyDescent="0.25">
      <c r="C362" s="21" t="s">
        <v>1141</v>
      </c>
      <c r="D362" s="19">
        <f>SUMIFS(Sensitivities!$E$8:$E$1023,Sensitivities!$D$8:$D$1023,Vega_FX!$D$20,Sensitivities!$C$8:$C$1023,Vega_FX!G362)</f>
        <v>0</v>
      </c>
      <c r="E362" s="19"/>
      <c r="F362" s="19"/>
      <c r="G362" s="19" t="str">
        <f>C362 &amp; ".Vega|FX|" &amp; C340 &amp; "|" &amp; C342</f>
        <v>CF505971413.Vega|FX|GBP/USD|0.5 year</v>
      </c>
    </row>
    <row r="363" spans="3:7" hidden="1" outlineLevel="1" x14ac:dyDescent="0.25">
      <c r="C363" s="21" t="s">
        <v>24</v>
      </c>
      <c r="D363" s="19">
        <f>SUMIFS(Sensitivities!$E$8:$E$1023,Sensitivities!$D$8:$D$1023,Vega_FX!$D$20,Sensitivities!$C$8:$C$1023,Vega_FX!G363)</f>
        <v>0</v>
      </c>
      <c r="E363" s="19"/>
      <c r="F363" s="19"/>
      <c r="G363" s="19" t="str">
        <f>C363 &amp; ".Vega|FX|" &amp; C340 &amp; "|" &amp; C342</f>
        <v>CF670766805.Vega|FX|GBP/USD|0.5 year</v>
      </c>
    </row>
    <row r="364" spans="3:7" hidden="1" outlineLevel="1" x14ac:dyDescent="0.25">
      <c r="C364" s="21" t="s">
        <v>25</v>
      </c>
      <c r="D364" s="19">
        <f>SUMIFS(Sensitivities!$E$8:$E$1023,Sensitivities!$D$8:$D$1023,Vega_FX!$D$20,Sensitivities!$C$8:$C$1023,Vega_FX!G364)</f>
        <v>0</v>
      </c>
      <c r="E364" s="19"/>
      <c r="F364" s="19"/>
      <c r="G364" s="19" t="str">
        <f>C364 &amp; ".Vega|FX|" &amp; C340 &amp; "|" &amp; C342</f>
        <v>CF558972956.Vega|FX|GBP/USD|0.5 year</v>
      </c>
    </row>
    <row r="365" spans="3:7" hidden="1" outlineLevel="1" x14ac:dyDescent="0.25">
      <c r="C365" s="21" t="s">
        <v>26</v>
      </c>
      <c r="D365" s="19">
        <f>SUMIFS(Sensitivities!$E$8:$E$1023,Sensitivities!$D$8:$D$1023,Vega_FX!$D$20,Sensitivities!$C$8:$C$1023,Vega_FX!G365)</f>
        <v>0</v>
      </c>
      <c r="E365" s="19"/>
      <c r="F365" s="19"/>
      <c r="G365" s="19" t="str">
        <f>C365 &amp; ".Vega|FX|" &amp; C340 &amp; "|" &amp; C342</f>
        <v>CF994071627.Vega|FX|GBP/USD|0.5 year</v>
      </c>
    </row>
    <row r="366" spans="3:7" hidden="1" outlineLevel="1" x14ac:dyDescent="0.25">
      <c r="C366" s="21" t="s">
        <v>27</v>
      </c>
      <c r="D366" s="19">
        <f>SUMIFS(Sensitivities!$E$8:$E$1023,Sensitivities!$D$8:$D$1023,Vega_FX!$D$20,Sensitivities!$C$8:$C$1023,Vega_FX!G366)</f>
        <v>0</v>
      </c>
      <c r="E366" s="19"/>
      <c r="F366" s="19"/>
      <c r="G366" s="19" t="str">
        <f>C366 &amp; ".Vega|FX|" &amp; C340 &amp; "|" &amp; C342</f>
        <v>CF546911893.Vega|FX|GBP/USD|0.5 year</v>
      </c>
    </row>
    <row r="367" spans="3:7" hidden="1" outlineLevel="1" x14ac:dyDescent="0.25">
      <c r="C367" s="21" t="s">
        <v>28</v>
      </c>
      <c r="D367" s="19">
        <f>SUMIFS(Sensitivities!$E$8:$E$1023,Sensitivities!$D$8:$D$1023,Vega_FX!$D$20,Sensitivities!$C$8:$C$1023,Vega_FX!G367)</f>
        <v>0</v>
      </c>
      <c r="E367" s="19"/>
      <c r="F367" s="19"/>
      <c r="G367" s="19" t="str">
        <f>C367 &amp; ".Vega|FX|" &amp; C340 &amp; "|" &amp; C342</f>
        <v>CF798421943.Vega|FX|GBP/USD|0.5 year</v>
      </c>
    </row>
    <row r="368" spans="3:7" hidden="1" outlineLevel="1" x14ac:dyDescent="0.25">
      <c r="C368" s="21" t="s">
        <v>29</v>
      </c>
      <c r="D368" s="19">
        <f>SUMIFS(Sensitivities!$E$8:$E$1023,Sensitivities!$D$8:$D$1023,Vega_FX!$D$20,Sensitivities!$C$8:$C$1023,Vega_FX!G368)</f>
        <v>0</v>
      </c>
      <c r="E368" s="19"/>
      <c r="F368" s="19"/>
      <c r="G368" s="19" t="str">
        <f>C368 &amp; ".Vega|FX|" &amp; C340 &amp; "|" &amp; C342</f>
        <v>SWN651253389.Vega|FX|GBP/USD|0.5 year</v>
      </c>
    </row>
    <row r="369" spans="3:7" hidden="1" outlineLevel="1" x14ac:dyDescent="0.25">
      <c r="C369" s="21" t="s">
        <v>31</v>
      </c>
      <c r="D369" s="19">
        <f>SUMIFS(Sensitivities!$E$8:$E$1023,Sensitivities!$D$8:$D$1023,Vega_FX!$D$20,Sensitivities!$C$8:$C$1023,Vega_FX!G369)</f>
        <v>0</v>
      </c>
      <c r="E369" s="19"/>
      <c r="F369" s="19"/>
      <c r="G369" s="19" t="str">
        <f>C369 &amp; ".Vega|FX|" &amp; C340 &amp; "|" &amp; C342</f>
        <v>FXF690057364.Vega|FX|GBP/USD|0.5 year</v>
      </c>
    </row>
    <row r="370" spans="3:7" hidden="1" outlineLevel="1" x14ac:dyDescent="0.25">
      <c r="C370" s="21" t="s">
        <v>1142</v>
      </c>
      <c r="D370" s="19">
        <f>SUMIFS(Sensitivities!$E$8:$E$1023,Sensitivities!$D$8:$D$1023,Vega_FX!$D$20,Sensitivities!$C$8:$C$1023,Vega_FX!G370)</f>
        <v>0</v>
      </c>
      <c r="E370" s="19"/>
      <c r="F370" s="19"/>
      <c r="G370" s="19" t="str">
        <f>C370 &amp; ".Vega|FX|" &amp; C340 &amp; "|" &amp; C342</f>
        <v>FXF276314354.Vega|FX|GBP/USD|0.5 year</v>
      </c>
    </row>
    <row r="371" spans="3:7" hidden="1" outlineLevel="1" x14ac:dyDescent="0.25">
      <c r="C371" s="21" t="s">
        <v>33</v>
      </c>
      <c r="D371" s="19">
        <f>SUMIFS(Sensitivities!$E$8:$E$1023,Sensitivities!$D$8:$D$1023,Vega_FX!$D$20,Sensitivities!$C$8:$C$1023,Vega_FX!G371)</f>
        <v>0</v>
      </c>
      <c r="E371" s="19"/>
      <c r="F371" s="19"/>
      <c r="G371" s="19" t="str">
        <f>C371 &amp; ".Vega|FX|" &amp; C340 &amp; "|" &amp; C342</f>
        <v>FXF811380623.Vega|FX|GBP/USD|0.5 year</v>
      </c>
    </row>
    <row r="372" spans="3:7" hidden="1" outlineLevel="1" x14ac:dyDescent="0.25">
      <c r="C372" s="21" t="s">
        <v>34</v>
      </c>
      <c r="D372" s="19">
        <f>SUMIFS(Sensitivities!$E$8:$E$1023,Sensitivities!$D$8:$D$1023,Vega_FX!$D$20,Sensitivities!$C$8:$C$1023,Vega_FX!G372)</f>
        <v>0</v>
      </c>
      <c r="E372" s="19"/>
      <c r="F372" s="19"/>
      <c r="G372" s="19" t="str">
        <f>C372 &amp; ".Vega|FX|" &amp; C340 &amp; "|" &amp; C342</f>
        <v>FXF313102980.Vega|FX|GBP/USD|0.5 year</v>
      </c>
    </row>
    <row r="373" spans="3:7" hidden="1" outlineLevel="1" x14ac:dyDescent="0.25">
      <c r="C373" s="21" t="s">
        <v>35</v>
      </c>
      <c r="D373" s="19">
        <f>SUMIFS(Sensitivities!$E$8:$E$1023,Sensitivities!$D$8:$D$1023,Vega_FX!$D$20,Sensitivities!$C$8:$C$1023,Vega_FX!G373)</f>
        <v>0</v>
      </c>
      <c r="E373" s="19"/>
      <c r="F373" s="19"/>
      <c r="G373" s="19" t="str">
        <f>C373 &amp; ".Vega|FX|" &amp; C340 &amp; "|" &amp; C342</f>
        <v>FXF168255439.Vega|FX|GBP/USD|0.5 year</v>
      </c>
    </row>
    <row r="374" spans="3:7" hidden="1" outlineLevel="1" x14ac:dyDescent="0.25">
      <c r="C374" s="21" t="s">
        <v>36</v>
      </c>
      <c r="D374" s="19">
        <f>SUMIFS(Sensitivities!$E$8:$E$1023,Sensitivities!$D$8:$D$1023,Vega_FX!$D$20,Sensitivities!$C$8:$C$1023,Vega_FX!G374)</f>
        <v>0</v>
      </c>
      <c r="E374" s="19"/>
      <c r="F374" s="19"/>
      <c r="G374" s="19" t="str">
        <f>C374 &amp; ".Vega|FX|" &amp; C340 &amp; "|" &amp; C342</f>
        <v>FXF177155290.Vega|FX|GBP/USD|0.5 year</v>
      </c>
    </row>
    <row r="375" spans="3:7" hidden="1" outlineLevel="1" x14ac:dyDescent="0.25">
      <c r="C375" s="21" t="s">
        <v>37</v>
      </c>
      <c r="D375" s="19">
        <f>SUMIFS(Sensitivities!$E$8:$E$1023,Sensitivities!$D$8:$D$1023,Vega_FX!$D$20,Sensitivities!$C$8:$C$1023,Vega_FX!G375)</f>
        <v>0</v>
      </c>
      <c r="E375" s="19"/>
      <c r="F375" s="19"/>
      <c r="G375" s="19" t="str">
        <f>C375 &amp; ".Vega|FX|" &amp; C340 &amp; "|" &amp; C342</f>
        <v>FXF598460264.Vega|FX|GBP/USD|0.5 year</v>
      </c>
    </row>
    <row r="376" spans="3:7" hidden="1" outlineLevel="1" x14ac:dyDescent="0.25">
      <c r="C376" s="21" t="s">
        <v>38</v>
      </c>
      <c r="D376" s="19">
        <f>SUMIFS(Sensitivities!$E$8:$E$1023,Sensitivities!$D$8:$D$1023,Vega_FX!$D$20,Sensitivities!$C$8:$C$1023,Vega_FX!G376)</f>
        <v>0</v>
      </c>
      <c r="E376" s="19"/>
      <c r="F376" s="19"/>
      <c r="G376" s="19" t="str">
        <f>C376 &amp; ".Vega|FX|" &amp; C340 &amp; "|" &amp; C342</f>
        <v>FXO271821100.Vega|FX|GBP/USD|0.5 year</v>
      </c>
    </row>
    <row r="377" spans="3:7" hidden="1" outlineLevel="1" x14ac:dyDescent="0.25">
      <c r="C377" s="21" t="s">
        <v>40</v>
      </c>
      <c r="D377" s="19">
        <f>SUMIFS(Sensitivities!$E$8:$E$1023,Sensitivities!$D$8:$D$1023,Vega_FX!$D$20,Sensitivities!$C$8:$C$1023,Vega_FX!G377)</f>
        <v>0</v>
      </c>
      <c r="E377" s="19"/>
      <c r="F377" s="19"/>
      <c r="G377" s="19" t="str">
        <f>C377 &amp; ".Vega|FX|" &amp; C340 &amp; "|" &amp; C342</f>
        <v>FXO136170122.Vega|FX|GBP/USD|0.5 year</v>
      </c>
    </row>
    <row r="378" spans="3:7" hidden="1" outlineLevel="1" x14ac:dyDescent="0.25">
      <c r="C378" s="21" t="s">
        <v>1139</v>
      </c>
      <c r="D378" s="19">
        <f>SUMIFS(Sensitivities!$E$8:$E$1023,Sensitivities!$D$8:$D$1023,Vega_FX!$D$20,Sensitivities!$C$8:$C$1023,Vega_FX!G378)</f>
        <v>0</v>
      </c>
      <c r="E378" s="19"/>
      <c r="F378" s="19"/>
      <c r="G378" s="19" t="str">
        <f>C378 &amp; ".Vega|FX|" &amp; C340 &amp; "|" &amp; C342</f>
        <v>FXO623149061.Vega|FX|GBP/USD|0.5 year</v>
      </c>
    </row>
    <row r="379" spans="3:7" hidden="1" outlineLevel="1" x14ac:dyDescent="0.25">
      <c r="C379" s="21" t="s">
        <v>41</v>
      </c>
      <c r="D379" s="19">
        <f>SUMIFS(Sensitivities!$E$8:$E$1023,Sensitivities!$D$8:$D$1023,Vega_FX!$D$20,Sensitivities!$C$8:$C$1023,Vega_FX!G379)</f>
        <v>0</v>
      </c>
      <c r="E379" s="19"/>
      <c r="F379" s="19"/>
      <c r="G379" s="19" t="str">
        <f>C379 &amp; ".Vega|FX|" &amp; C340 &amp; "|" &amp; C342</f>
        <v>FXO676548755.Vega|FX|GBP/USD|0.5 year</v>
      </c>
    </row>
    <row r="380" spans="3:7" hidden="1" outlineLevel="1" x14ac:dyDescent="0.25">
      <c r="C380" s="21" t="s">
        <v>42</v>
      </c>
      <c r="D380" s="19">
        <f>SUMIFS(Sensitivities!$E$8:$E$1023,Sensitivities!$D$8:$D$1023,Vega_FX!$D$20,Sensitivities!$C$8:$C$1023,Vega_FX!G380)</f>
        <v>0</v>
      </c>
      <c r="E380" s="19"/>
      <c r="F380" s="19"/>
      <c r="G380" s="19" t="str">
        <f>C380 &amp; ".Vega|FX|" &amp; C340 &amp; "|" &amp; C342</f>
        <v>FXO403688438.Vega|FX|GBP/USD|0.5 year</v>
      </c>
    </row>
    <row r="381" spans="3:7" hidden="1" outlineLevel="1" x14ac:dyDescent="0.25">
      <c r="C381" s="21" t="s">
        <v>43</v>
      </c>
      <c r="D381" s="19">
        <f>SUMIFS(Sensitivities!$E$8:$E$1023,Sensitivities!$D$8:$D$1023,Vega_FX!$D$20,Sensitivities!$C$8:$C$1023,Vega_FX!G381)</f>
        <v>0</v>
      </c>
      <c r="E381" s="19"/>
      <c r="F381" s="19"/>
      <c r="G381" s="19" t="str">
        <f>C381 &amp; ".Vega|FX|" &amp; C340 &amp; "|" &amp; C342</f>
        <v>FXO302436425.Vega|FX|GBP/USD|0.5 year</v>
      </c>
    </row>
    <row r="382" spans="3:7" hidden="1" outlineLevel="1" x14ac:dyDescent="0.25">
      <c r="C382" s="21" t="s">
        <v>44</v>
      </c>
      <c r="D382" s="19">
        <f>SUMIFS(Sensitivities!$E$8:$E$1023,Sensitivities!$D$8:$D$1023,Vega_FX!$D$20,Sensitivities!$C$8:$C$1023,Vega_FX!G382)</f>
        <v>-277093.03393642401</v>
      </c>
      <c r="E382" s="19"/>
      <c r="F382" s="19"/>
      <c r="G382" s="19" t="str">
        <f>C382 &amp; ".Vega|FX|" &amp; C340 &amp; "|" &amp; C342</f>
        <v>FXO920656386.Vega|FX|GBP/USD|0.5 year</v>
      </c>
    </row>
    <row r="383" spans="3:7" hidden="1" outlineLevel="1" x14ac:dyDescent="0.25">
      <c r="C383" s="21" t="s">
        <v>45</v>
      </c>
      <c r="D383" s="19">
        <f>SUMIFS(Sensitivities!$E$8:$E$1023,Sensitivities!$D$8:$D$1023,Vega_FX!$D$20,Sensitivities!$C$8:$C$1023,Vega_FX!G383)</f>
        <v>0</v>
      </c>
      <c r="E383" s="19"/>
      <c r="F383" s="19"/>
      <c r="G383" s="19" t="str">
        <f>C383 &amp; ".Vega|FX|" &amp; C340 &amp; "|" &amp; C342</f>
        <v>FXO931276392.Vega|FX|GBP/USD|0.5 year</v>
      </c>
    </row>
    <row r="384" spans="3:7" hidden="1" outlineLevel="1" x14ac:dyDescent="0.25">
      <c r="C384" s="21" t="s">
        <v>46</v>
      </c>
      <c r="D384" s="19">
        <f>SUMIFS(Sensitivities!$E$8:$E$1023,Sensitivities!$D$8:$D$1023,Vega_FX!$D$20,Sensitivities!$C$8:$C$1023,Vega_FX!G384)</f>
        <v>0</v>
      </c>
      <c r="E384" s="19"/>
      <c r="F384" s="19"/>
      <c r="G384" s="19" t="str">
        <f>C384 &amp; ".Vega|FX|" &amp; C340 &amp; "|" &amp; C342</f>
        <v>PRDC295207601.Vega|FX|GBP/USD|0.5 year</v>
      </c>
    </row>
    <row r="385" spans="3:7" hidden="1" outlineLevel="1" x14ac:dyDescent="0.25">
      <c r="C385" s="21" t="s">
        <v>48</v>
      </c>
      <c r="D385" s="19">
        <f>SUMIFS(Sensitivities!$E$8:$E$1023,Sensitivities!$D$8:$D$1023,Vega_FX!$D$20,Sensitivities!$C$8:$C$1023,Vega_FX!G385)</f>
        <v>0</v>
      </c>
      <c r="E385" s="19"/>
      <c r="F385" s="19"/>
      <c r="G385" s="19" t="str">
        <f>C385 &amp; ".Vega|FX|" &amp; C340 &amp; "|" &amp; C342</f>
        <v>PRDC172891670.Vega|FX|GBP/USD|0.5 year</v>
      </c>
    </row>
    <row r="386" spans="3:7" hidden="1" outlineLevel="1" x14ac:dyDescent="0.25">
      <c r="C386" s="21" t="s">
        <v>49</v>
      </c>
      <c r="D386" s="19">
        <f>SUMIFS(Sensitivities!$E$8:$E$1023,Sensitivities!$D$8:$D$1023,Vega_FX!$D$20,Sensitivities!$C$8:$C$1023,Vega_FX!G386)</f>
        <v>0</v>
      </c>
      <c r="E386" s="19"/>
      <c r="F386" s="19"/>
      <c r="G386" s="19" t="str">
        <f>C386 &amp; ".Vega|FX|" &amp; C340 &amp; "|" &amp; C342</f>
        <v>PRDC666969162.Vega|FX|GBP/USD|0.5 year</v>
      </c>
    </row>
    <row r="387" spans="3:7" hidden="1" outlineLevel="1" x14ac:dyDescent="0.25">
      <c r="C387" s="21" t="s">
        <v>50</v>
      </c>
      <c r="D387" s="19">
        <f>SUMIFS(Sensitivities!$E$8:$E$1023,Sensitivities!$D$8:$D$1023,Vega_FX!$D$20,Sensitivities!$C$8:$C$1023,Vega_FX!G387)</f>
        <v>0</v>
      </c>
      <c r="E387" s="19"/>
      <c r="F387" s="19"/>
      <c r="G387" s="19" t="str">
        <f>C387 &amp; ".Vega|FX|" &amp; C340 &amp; "|" &amp; C342</f>
        <v>PRDC591610726.Vega|FX|GBP/USD|0.5 year</v>
      </c>
    </row>
    <row r="388" spans="3:7" hidden="1" outlineLevel="1" x14ac:dyDescent="0.25">
      <c r="C388" s="21" t="s">
        <v>51</v>
      </c>
      <c r="D388" s="19">
        <f>SUMIFS(Sensitivities!$E$8:$E$1023,Sensitivities!$D$8:$D$1023,Vega_FX!$D$20,Sensitivities!$C$8:$C$1023,Vega_FX!G388)</f>
        <v>0</v>
      </c>
      <c r="E388" s="19"/>
      <c r="F388" s="19"/>
      <c r="G388" s="19" t="str">
        <f>C388 &amp; ".Vega|FX|" &amp; C340 &amp; "|" &amp; C342</f>
        <v>PRDC213021841.Vega|FX|GBP/USD|0.5 year</v>
      </c>
    </row>
    <row r="389" spans="3:7" hidden="1" outlineLevel="1" x14ac:dyDescent="0.25">
      <c r="C389" s="21" t="s">
        <v>52</v>
      </c>
      <c r="D389" s="19">
        <f>SUMIFS(Sensitivities!$E$8:$E$1023,Sensitivities!$D$8:$D$1023,Vega_FX!$D$20,Sensitivities!$C$8:$C$1023,Vega_FX!G389)</f>
        <v>0</v>
      </c>
      <c r="E389" s="19"/>
      <c r="F389" s="19"/>
      <c r="G389" s="19" t="str">
        <f>C389 &amp; ".Vega|FX|" &amp; C340 &amp; "|" &amp; C342</f>
        <v>RA211261264.Vega|FX|GBP/USD|0.5 year</v>
      </c>
    </row>
    <row r="390" spans="3:7" hidden="1" outlineLevel="1" x14ac:dyDescent="0.25">
      <c r="C390" s="21" t="s">
        <v>54</v>
      </c>
      <c r="D390" s="19">
        <f>SUMIFS(Sensitivities!$E$8:$E$1023,Sensitivities!$D$8:$D$1023,Vega_FX!$D$20,Sensitivities!$C$8:$C$1023,Vega_FX!G390)</f>
        <v>0</v>
      </c>
      <c r="E390" s="19"/>
      <c r="F390" s="19"/>
      <c r="G390" s="19" t="str">
        <f>C390 &amp; ".Vega|FX|" &amp; C340 &amp; "|" &amp; C342</f>
        <v>RA511169792.Vega|FX|GBP/USD|0.5 year</v>
      </c>
    </row>
    <row r="391" spans="3:7" hidden="1" outlineLevel="1" x14ac:dyDescent="0.25">
      <c r="C391" s="21" t="s">
        <v>1143</v>
      </c>
      <c r="D391" s="19">
        <f>SUMIFS(Sensitivities!$E$8:$E$1023,Sensitivities!$D$8:$D$1023,Vega_FX!$D$20,Sensitivities!$C$8:$C$1023,Vega_FX!G391)</f>
        <v>0</v>
      </c>
      <c r="E391" s="19"/>
      <c r="F391" s="19"/>
      <c r="G391" s="19" t="str">
        <f>C391 &amp; ".Vega|FX|" &amp; C340 &amp; "|" &amp; C342</f>
        <v>RA844378540.Vega|FX|GBP/USD|0.5 year</v>
      </c>
    </row>
    <row r="392" spans="3:7" hidden="1" outlineLevel="1" x14ac:dyDescent="0.25">
      <c r="C392" s="21" t="s">
        <v>55</v>
      </c>
      <c r="D392" s="19">
        <f>SUMIFS(Sensitivities!$E$8:$E$1023,Sensitivities!$D$8:$D$1023,Vega_FX!$D$20,Sensitivities!$C$8:$C$1023,Vega_FX!G392)</f>
        <v>0</v>
      </c>
      <c r="E392" s="19"/>
      <c r="F392" s="19"/>
      <c r="G392" s="19" t="str">
        <f>C392 &amp; ".Vega|FX|" &amp; C340 &amp; "|" &amp; C342</f>
        <v>RA488554347.Vega|FX|GBP/USD|0.5 year</v>
      </c>
    </row>
    <row r="393" spans="3:7" hidden="1" outlineLevel="1" x14ac:dyDescent="0.25">
      <c r="C393" s="21" t="s">
        <v>56</v>
      </c>
      <c r="D393" s="19">
        <f>SUMIFS(Sensitivities!$E$8:$E$1023,Sensitivities!$D$8:$D$1023,Vega_FX!$D$20,Sensitivities!$C$8:$C$1023,Vega_FX!G393)</f>
        <v>0</v>
      </c>
      <c r="E393" s="19"/>
      <c r="F393" s="19"/>
      <c r="G393" s="19" t="str">
        <f>C393 &amp; ".Vega|FX|" &amp; C340 &amp; "|" &amp; C342</f>
        <v>RA899728209.Vega|FX|GBP/USD|0.5 year</v>
      </c>
    </row>
    <row r="394" spans="3:7" hidden="1" outlineLevel="1" x14ac:dyDescent="0.25">
      <c r="C394" s="10"/>
      <c r="D394" s="13"/>
      <c r="E394" s="11"/>
      <c r="F394" s="12"/>
      <c r="G394" s="12"/>
    </row>
    <row r="395" spans="3:7" collapsed="1" x14ac:dyDescent="0.25">
      <c r="C395" s="106" t="s">
        <v>62</v>
      </c>
      <c r="D395" s="102">
        <f>SUM(D397:D446)</f>
        <v>-4729.3830828206401</v>
      </c>
      <c r="E395" s="103">
        <f>$D$15</f>
        <v>1</v>
      </c>
      <c r="F395" s="105">
        <f>D395*E395</f>
        <v>-4729.3830828206401</v>
      </c>
    </row>
    <row r="396" spans="3:7" hidden="1" outlineLevel="1" x14ac:dyDescent="0.25">
      <c r="C396" s="40" t="s">
        <v>1138</v>
      </c>
      <c r="D396" s="101" t="s">
        <v>116</v>
      </c>
      <c r="E396" s="101" t="s">
        <v>66</v>
      </c>
      <c r="F396" s="101" t="s">
        <v>68</v>
      </c>
      <c r="G396" s="39" t="s">
        <v>57</v>
      </c>
    </row>
    <row r="397" spans="3:7" hidden="1" outlineLevel="1" x14ac:dyDescent="0.25">
      <c r="C397" s="42" t="s">
        <v>3</v>
      </c>
      <c r="D397" s="38">
        <f>SUMIFS(Sensitivities!$E$8:$E$1023,Sensitivities!$D$8:$D$1023,Vega_FX!$D$20,Sensitivities!$C$8:$C$1023,Vega_FX!G397)</f>
        <v>0</v>
      </c>
      <c r="E397" s="38"/>
      <c r="F397" s="38"/>
      <c r="G397" s="38" t="str">
        <f>C397 &amp; ".Vega|FX|" &amp; C340 &amp; "|" &amp; C395</f>
        <v>FRA791220419.Vega|FX|GBP/USD|1 year</v>
      </c>
    </row>
    <row r="398" spans="3:7" hidden="1" outlineLevel="1" x14ac:dyDescent="0.25">
      <c r="C398" s="21" t="s">
        <v>5</v>
      </c>
      <c r="D398" s="19">
        <f>SUMIFS(Sensitivities!$E$8:$E$1023,Sensitivities!$D$8:$D$1023,Vega_FX!$D$20,Sensitivities!$C$8:$C$1023,Vega_FX!G398)</f>
        <v>0</v>
      </c>
      <c r="E398" s="19"/>
      <c r="F398" s="19"/>
      <c r="G398" s="19" t="str">
        <f>C398 &amp; ".Vega|FX|" &amp; C340 &amp; "|" &amp; C395</f>
        <v>FRA983936126.Vega|FX|GBP/USD|1 year</v>
      </c>
    </row>
    <row r="399" spans="3:7" hidden="1" outlineLevel="1" x14ac:dyDescent="0.25">
      <c r="C399" s="21" t="s">
        <v>6</v>
      </c>
      <c r="D399" s="19">
        <f>SUMIFS(Sensitivities!$E$8:$E$1023,Sensitivities!$D$8:$D$1023,Vega_FX!$D$20,Sensitivities!$C$8:$C$1023,Vega_FX!G399)</f>
        <v>0</v>
      </c>
      <c r="E399" s="19"/>
      <c r="F399" s="19"/>
      <c r="G399" s="19" t="str">
        <f>C399 &amp; ".Vega|FX|" &amp; C340 &amp; "|" &amp; C395</f>
        <v>FRA592133890.Vega|FX|GBP/USD|1 year</v>
      </c>
    </row>
    <row r="400" spans="3:7" hidden="1" outlineLevel="1" x14ac:dyDescent="0.25">
      <c r="C400" s="21" t="s">
        <v>7</v>
      </c>
      <c r="D400" s="19">
        <f>SUMIFS(Sensitivities!$E$8:$E$1023,Sensitivities!$D$8:$D$1023,Vega_FX!$D$20,Sensitivities!$C$8:$C$1023,Vega_FX!G400)</f>
        <v>0</v>
      </c>
      <c r="E400" s="19"/>
      <c r="F400" s="19"/>
      <c r="G400" s="19" t="str">
        <f>C400 &amp; ".Vega|FX|" &amp; C340 &amp; "|" &amp; C395</f>
        <v>FRA554616290.Vega|FX|GBP/USD|1 year</v>
      </c>
    </row>
    <row r="401" spans="3:7" hidden="1" outlineLevel="1" x14ac:dyDescent="0.25">
      <c r="C401" s="21" t="s">
        <v>8</v>
      </c>
      <c r="D401" s="19">
        <f>SUMIFS(Sensitivities!$E$8:$E$1023,Sensitivities!$D$8:$D$1023,Vega_FX!$D$20,Sensitivities!$C$8:$C$1023,Vega_FX!G401)</f>
        <v>0</v>
      </c>
      <c r="E401" s="19"/>
      <c r="F401" s="19"/>
      <c r="G401" s="19" t="str">
        <f>C401 &amp; ".Vega|FX|" &amp; C340 &amp; "|" &amp; C395</f>
        <v>FRA822851518.Vega|FX|GBP/USD|1 year</v>
      </c>
    </row>
    <row r="402" spans="3:7" hidden="1" outlineLevel="1" x14ac:dyDescent="0.25">
      <c r="C402" s="21" t="s">
        <v>1140</v>
      </c>
      <c r="D402" s="19">
        <f>SUMIFS(Sensitivities!$E$8:$E$1023,Sensitivities!$D$8:$D$1023,Vega_FX!$D$20,Sensitivities!$C$8:$C$1023,Vega_FX!G402)</f>
        <v>0</v>
      </c>
      <c r="E402" s="19"/>
      <c r="F402" s="19"/>
      <c r="G402" s="19" t="str">
        <f>C402 &amp; ".Vega|FX|" &amp; C340 &amp; "|" &amp; C395</f>
        <v>FRA101797833.Vega|FX|GBP/USD|1 year</v>
      </c>
    </row>
    <row r="403" spans="3:7" hidden="1" outlineLevel="1" x14ac:dyDescent="0.25">
      <c r="C403" s="21" t="s">
        <v>9</v>
      </c>
      <c r="D403" s="19">
        <f>SUMIFS(Sensitivities!$E$8:$E$1023,Sensitivities!$D$8:$D$1023,Vega_FX!$D$20,Sensitivities!$C$8:$C$1023,Vega_FX!G403)</f>
        <v>0</v>
      </c>
      <c r="E403" s="19"/>
      <c r="F403" s="19"/>
      <c r="G403" s="19" t="str">
        <f>C403 &amp; ".Vega|FX|" &amp; C340 &amp; "|" &amp; C395</f>
        <v>IRS190841856.Vega|FX|GBP/USD|1 year</v>
      </c>
    </row>
    <row r="404" spans="3:7" hidden="1" outlineLevel="1" x14ac:dyDescent="0.25">
      <c r="C404" s="21" t="s">
        <v>11</v>
      </c>
      <c r="D404" s="19">
        <f>SUMIFS(Sensitivities!$E$8:$E$1023,Sensitivities!$D$8:$D$1023,Vega_FX!$D$20,Sensitivities!$C$8:$C$1023,Vega_FX!G404)</f>
        <v>0</v>
      </c>
      <c r="E404" s="19"/>
      <c r="F404" s="19"/>
      <c r="G404" s="19" t="str">
        <f>C404 &amp; ".Vega|FX|" &amp; C340 &amp; "|" &amp; C395</f>
        <v>IRS399330126.Vega|FX|GBP/USD|1 year</v>
      </c>
    </row>
    <row r="405" spans="3:7" hidden="1" outlineLevel="1" x14ac:dyDescent="0.25">
      <c r="C405" s="21" t="s">
        <v>12</v>
      </c>
      <c r="D405" s="19">
        <f>SUMIFS(Sensitivities!$E$8:$E$1023,Sensitivities!$D$8:$D$1023,Vega_FX!$D$20,Sensitivities!$C$8:$C$1023,Vega_FX!G405)</f>
        <v>0</v>
      </c>
      <c r="E405" s="19"/>
      <c r="F405" s="19"/>
      <c r="G405" s="19" t="str">
        <f>C405 &amp; ".Vega|FX|" &amp; C340 &amp; "|" &amp; C395</f>
        <v>IRS233250637.Vega|FX|GBP/USD|1 year</v>
      </c>
    </row>
    <row r="406" spans="3:7" hidden="1" outlineLevel="1" x14ac:dyDescent="0.25">
      <c r="C406" s="21" t="s">
        <v>13</v>
      </c>
      <c r="D406" s="19">
        <f>SUMIFS(Sensitivities!$E$8:$E$1023,Sensitivities!$D$8:$D$1023,Vega_FX!$D$20,Sensitivities!$C$8:$C$1023,Vega_FX!G406)</f>
        <v>0</v>
      </c>
      <c r="E406" s="19"/>
      <c r="F406" s="19"/>
      <c r="G406" s="19" t="str">
        <f>C406 &amp; ".Vega|FX|" &amp; C340 &amp; "|" &amp; C395</f>
        <v>CS768096133.Vega|FX|GBP/USD|1 year</v>
      </c>
    </row>
    <row r="407" spans="3:7" hidden="1" outlineLevel="1" x14ac:dyDescent="0.25">
      <c r="C407" s="21" t="s">
        <v>15</v>
      </c>
      <c r="D407" s="19">
        <f>SUMIFS(Sensitivities!$E$8:$E$1023,Sensitivities!$D$8:$D$1023,Vega_FX!$D$20,Sensitivities!$C$8:$C$1023,Vega_FX!G407)</f>
        <v>0</v>
      </c>
      <c r="E407" s="19"/>
      <c r="F407" s="19"/>
      <c r="G407" s="19" t="str">
        <f>C407 &amp; ".Vega|FX|" &amp; C340 &amp; "|" &amp; C395</f>
        <v>CS561670611.Vega|FX|GBP/USD|1 year</v>
      </c>
    </row>
    <row r="408" spans="3:7" hidden="1" outlineLevel="1" x14ac:dyDescent="0.25">
      <c r="C408" s="21" t="s">
        <v>16</v>
      </c>
      <c r="D408" s="19">
        <f>SUMIFS(Sensitivities!$E$8:$E$1023,Sensitivities!$D$8:$D$1023,Vega_FX!$D$20,Sensitivities!$C$8:$C$1023,Vega_FX!G408)</f>
        <v>0</v>
      </c>
      <c r="E408" s="19"/>
      <c r="F408" s="19"/>
      <c r="G408" s="19" t="str">
        <f>C408 &amp; ".Vega|FX|" &amp; C340 &amp; "|" &amp; C395</f>
        <v>CS931854092.Vega|FX|GBP/USD|1 year</v>
      </c>
    </row>
    <row r="409" spans="3:7" hidden="1" outlineLevel="1" x14ac:dyDescent="0.25">
      <c r="C409" s="21" t="s">
        <v>17</v>
      </c>
      <c r="D409" s="19">
        <f>SUMIFS(Sensitivities!$E$8:$E$1023,Sensitivities!$D$8:$D$1023,Vega_FX!$D$20,Sensitivities!$C$8:$C$1023,Vega_FX!G409)</f>
        <v>0</v>
      </c>
      <c r="E409" s="19"/>
      <c r="F409" s="19"/>
      <c r="G409" s="19" t="str">
        <f>C409 &amp; ".Vega|FX|" &amp; C340 &amp; "|" &amp; C395</f>
        <v>IRS307262619.Vega|FX|GBP/USD|1 year</v>
      </c>
    </row>
    <row r="410" spans="3:7" hidden="1" outlineLevel="1" x14ac:dyDescent="0.25">
      <c r="C410" s="21" t="s">
        <v>18</v>
      </c>
      <c r="D410" s="19">
        <f>SUMIFS(Sensitivities!$E$8:$E$1023,Sensitivities!$D$8:$D$1023,Vega_FX!$D$20,Sensitivities!$C$8:$C$1023,Vega_FX!G410)</f>
        <v>0</v>
      </c>
      <c r="E410" s="19"/>
      <c r="F410" s="19"/>
      <c r="G410" s="19" t="str">
        <f>C410 &amp; ".Vega|FX|" &amp; C340 &amp; "|" &amp; C395</f>
        <v>IRS686490893.Vega|FX|GBP/USD|1 year</v>
      </c>
    </row>
    <row r="411" spans="3:7" hidden="1" outlineLevel="1" x14ac:dyDescent="0.25">
      <c r="C411" s="21" t="s">
        <v>19</v>
      </c>
      <c r="D411" s="19">
        <f>SUMIFS(Sensitivities!$E$8:$E$1023,Sensitivities!$D$8:$D$1023,Vega_FX!$D$20,Sensitivities!$C$8:$C$1023,Vega_FX!G411)</f>
        <v>0</v>
      </c>
      <c r="E411" s="19"/>
      <c r="F411" s="19"/>
      <c r="G411" s="19" t="str">
        <f>C411 &amp; ".Vega|FX|" &amp; C340 &amp; "|" &amp; C395</f>
        <v>IRS682313805.Vega|FX|GBP/USD|1 year</v>
      </c>
    </row>
    <row r="412" spans="3:7" hidden="1" outlineLevel="1" x14ac:dyDescent="0.25">
      <c r="C412" s="21" t="s">
        <v>20</v>
      </c>
      <c r="D412" s="19">
        <f>SUMIFS(Sensitivities!$E$8:$E$1023,Sensitivities!$D$8:$D$1023,Vega_FX!$D$20,Sensitivities!$C$8:$C$1023,Vega_FX!G412)</f>
        <v>0</v>
      </c>
      <c r="E412" s="19"/>
      <c r="F412" s="19"/>
      <c r="G412" s="19" t="str">
        <f>C412 &amp; ".Vega|FX|" &amp; C340 &amp; "|" &amp; C395</f>
        <v>IRS545554400.Vega|FX|GBP/USD|1 year</v>
      </c>
    </row>
    <row r="413" spans="3:7" hidden="1" outlineLevel="1" x14ac:dyDescent="0.25">
      <c r="C413" s="21" t="s">
        <v>21</v>
      </c>
      <c r="D413" s="19">
        <f>SUMIFS(Sensitivities!$E$8:$E$1023,Sensitivities!$D$8:$D$1023,Vega_FX!$D$20,Sensitivities!$C$8:$C$1023,Vega_FX!G413)</f>
        <v>0</v>
      </c>
      <c r="E413" s="19"/>
      <c r="F413" s="19"/>
      <c r="G413" s="19" t="str">
        <f>C413 &amp; ".Vega|FX|" &amp; C340 &amp; "|" &amp; C395</f>
        <v>CS821810096.Vega|FX|GBP/USD|1 year</v>
      </c>
    </row>
    <row r="414" spans="3:7" hidden="1" outlineLevel="1" x14ac:dyDescent="0.25">
      <c r="C414" s="21" t="s">
        <v>22</v>
      </c>
      <c r="D414" s="19">
        <f>SUMIFS(Sensitivities!$E$8:$E$1023,Sensitivities!$D$8:$D$1023,Vega_FX!$D$20,Sensitivities!$C$8:$C$1023,Vega_FX!G414)</f>
        <v>0</v>
      </c>
      <c r="E414" s="19"/>
      <c r="F414" s="19"/>
      <c r="G414" s="19" t="str">
        <f>C414 &amp; ".Vega|FX|" &amp; C340 &amp; "|" &amp; C395</f>
        <v>CF832287444.Vega|FX|GBP/USD|1 year</v>
      </c>
    </row>
    <row r="415" spans="3:7" hidden="1" outlineLevel="1" x14ac:dyDescent="0.25">
      <c r="C415" s="21" t="s">
        <v>1141</v>
      </c>
      <c r="D415" s="19">
        <f>SUMIFS(Sensitivities!$E$8:$E$1023,Sensitivities!$D$8:$D$1023,Vega_FX!$D$20,Sensitivities!$C$8:$C$1023,Vega_FX!G415)</f>
        <v>0</v>
      </c>
      <c r="E415" s="19"/>
      <c r="F415" s="19"/>
      <c r="G415" s="19" t="str">
        <f>C415 &amp; ".Vega|FX|" &amp; C340 &amp; "|" &amp; C395</f>
        <v>CF505971413.Vega|FX|GBP/USD|1 year</v>
      </c>
    </row>
    <row r="416" spans="3:7" hidden="1" outlineLevel="1" x14ac:dyDescent="0.25">
      <c r="C416" s="21" t="s">
        <v>24</v>
      </c>
      <c r="D416" s="19">
        <f>SUMIFS(Sensitivities!$E$8:$E$1023,Sensitivities!$D$8:$D$1023,Vega_FX!$D$20,Sensitivities!$C$8:$C$1023,Vega_FX!G416)</f>
        <v>0</v>
      </c>
      <c r="E416" s="19"/>
      <c r="F416" s="19"/>
      <c r="G416" s="19" t="str">
        <f>C416 &amp; ".Vega|FX|" &amp; C340 &amp; "|" &amp; C395</f>
        <v>CF670766805.Vega|FX|GBP/USD|1 year</v>
      </c>
    </row>
    <row r="417" spans="3:7" hidden="1" outlineLevel="1" x14ac:dyDescent="0.25">
      <c r="C417" s="21" t="s">
        <v>25</v>
      </c>
      <c r="D417" s="19">
        <f>SUMIFS(Sensitivities!$E$8:$E$1023,Sensitivities!$D$8:$D$1023,Vega_FX!$D$20,Sensitivities!$C$8:$C$1023,Vega_FX!G417)</f>
        <v>0</v>
      </c>
      <c r="E417" s="19"/>
      <c r="F417" s="19"/>
      <c r="G417" s="19" t="str">
        <f>C417 &amp; ".Vega|FX|" &amp; C340 &amp; "|" &amp; C395</f>
        <v>CF558972956.Vega|FX|GBP/USD|1 year</v>
      </c>
    </row>
    <row r="418" spans="3:7" hidden="1" outlineLevel="1" x14ac:dyDescent="0.25">
      <c r="C418" s="21" t="s">
        <v>26</v>
      </c>
      <c r="D418" s="19">
        <f>SUMIFS(Sensitivities!$E$8:$E$1023,Sensitivities!$D$8:$D$1023,Vega_FX!$D$20,Sensitivities!$C$8:$C$1023,Vega_FX!G418)</f>
        <v>0</v>
      </c>
      <c r="E418" s="19"/>
      <c r="F418" s="19"/>
      <c r="G418" s="19" t="str">
        <f>C418 &amp; ".Vega|FX|" &amp; C340 &amp; "|" &amp; C395</f>
        <v>CF994071627.Vega|FX|GBP/USD|1 year</v>
      </c>
    </row>
    <row r="419" spans="3:7" hidden="1" outlineLevel="1" x14ac:dyDescent="0.25">
      <c r="C419" s="21" t="s">
        <v>27</v>
      </c>
      <c r="D419" s="19">
        <f>SUMIFS(Sensitivities!$E$8:$E$1023,Sensitivities!$D$8:$D$1023,Vega_FX!$D$20,Sensitivities!$C$8:$C$1023,Vega_FX!G419)</f>
        <v>0</v>
      </c>
      <c r="E419" s="19"/>
      <c r="F419" s="19"/>
      <c r="G419" s="19" t="str">
        <f>C419 &amp; ".Vega|FX|" &amp; C340 &amp; "|" &amp; C395</f>
        <v>CF546911893.Vega|FX|GBP/USD|1 year</v>
      </c>
    </row>
    <row r="420" spans="3:7" hidden="1" outlineLevel="1" x14ac:dyDescent="0.25">
      <c r="C420" s="21" t="s">
        <v>28</v>
      </c>
      <c r="D420" s="19">
        <f>SUMIFS(Sensitivities!$E$8:$E$1023,Sensitivities!$D$8:$D$1023,Vega_FX!$D$20,Sensitivities!$C$8:$C$1023,Vega_FX!G420)</f>
        <v>0</v>
      </c>
      <c r="E420" s="19"/>
      <c r="F420" s="19"/>
      <c r="G420" s="19" t="str">
        <f>C420 &amp; ".Vega|FX|" &amp; C340 &amp; "|" &amp; C395</f>
        <v>CF798421943.Vega|FX|GBP/USD|1 year</v>
      </c>
    </row>
    <row r="421" spans="3:7" hidden="1" outlineLevel="1" x14ac:dyDescent="0.25">
      <c r="C421" s="21" t="s">
        <v>29</v>
      </c>
      <c r="D421" s="19">
        <f>SUMIFS(Sensitivities!$E$8:$E$1023,Sensitivities!$D$8:$D$1023,Vega_FX!$D$20,Sensitivities!$C$8:$C$1023,Vega_FX!G421)</f>
        <v>0</v>
      </c>
      <c r="E421" s="19"/>
      <c r="F421" s="19"/>
      <c r="G421" s="19" t="str">
        <f>C421 &amp; ".Vega|FX|" &amp; C340 &amp; "|" &amp; C395</f>
        <v>SWN651253389.Vega|FX|GBP/USD|1 year</v>
      </c>
    </row>
    <row r="422" spans="3:7" hidden="1" outlineLevel="1" x14ac:dyDescent="0.25">
      <c r="C422" s="21" t="s">
        <v>31</v>
      </c>
      <c r="D422" s="19">
        <f>SUMIFS(Sensitivities!$E$8:$E$1023,Sensitivities!$D$8:$D$1023,Vega_FX!$D$20,Sensitivities!$C$8:$C$1023,Vega_FX!G422)</f>
        <v>0</v>
      </c>
      <c r="E422" s="19"/>
      <c r="F422" s="19"/>
      <c r="G422" s="19" t="str">
        <f>C422 &amp; ".Vega|FX|" &amp; C340 &amp; "|" &amp; C395</f>
        <v>FXF690057364.Vega|FX|GBP/USD|1 year</v>
      </c>
    </row>
    <row r="423" spans="3:7" hidden="1" outlineLevel="1" x14ac:dyDescent="0.25">
      <c r="C423" s="21" t="s">
        <v>1142</v>
      </c>
      <c r="D423" s="19">
        <f>SUMIFS(Sensitivities!$E$8:$E$1023,Sensitivities!$D$8:$D$1023,Vega_FX!$D$20,Sensitivities!$C$8:$C$1023,Vega_FX!G423)</f>
        <v>0</v>
      </c>
      <c r="E423" s="19"/>
      <c r="F423" s="19"/>
      <c r="G423" s="19" t="str">
        <f>C423 &amp; ".Vega|FX|" &amp; C340 &amp; "|" &amp; C395</f>
        <v>FXF276314354.Vega|FX|GBP/USD|1 year</v>
      </c>
    </row>
    <row r="424" spans="3:7" hidden="1" outlineLevel="1" x14ac:dyDescent="0.25">
      <c r="C424" s="21" t="s">
        <v>33</v>
      </c>
      <c r="D424" s="19">
        <f>SUMIFS(Sensitivities!$E$8:$E$1023,Sensitivities!$D$8:$D$1023,Vega_FX!$D$20,Sensitivities!$C$8:$C$1023,Vega_FX!G424)</f>
        <v>0</v>
      </c>
      <c r="E424" s="19"/>
      <c r="F424" s="19"/>
      <c r="G424" s="19" t="str">
        <f>C424 &amp; ".Vega|FX|" &amp; C340 &amp; "|" &amp; C395</f>
        <v>FXF811380623.Vega|FX|GBP/USD|1 year</v>
      </c>
    </row>
    <row r="425" spans="3:7" hidden="1" outlineLevel="1" x14ac:dyDescent="0.25">
      <c r="C425" s="21" t="s">
        <v>34</v>
      </c>
      <c r="D425" s="19">
        <f>SUMIFS(Sensitivities!$E$8:$E$1023,Sensitivities!$D$8:$D$1023,Vega_FX!$D$20,Sensitivities!$C$8:$C$1023,Vega_FX!G425)</f>
        <v>0</v>
      </c>
      <c r="E425" s="19"/>
      <c r="F425" s="19"/>
      <c r="G425" s="19" t="str">
        <f>C425 &amp; ".Vega|FX|" &amp; C340 &amp; "|" &amp; C395</f>
        <v>FXF313102980.Vega|FX|GBP/USD|1 year</v>
      </c>
    </row>
    <row r="426" spans="3:7" hidden="1" outlineLevel="1" x14ac:dyDescent="0.25">
      <c r="C426" s="21" t="s">
        <v>35</v>
      </c>
      <c r="D426" s="19">
        <f>SUMIFS(Sensitivities!$E$8:$E$1023,Sensitivities!$D$8:$D$1023,Vega_FX!$D$20,Sensitivities!$C$8:$C$1023,Vega_FX!G426)</f>
        <v>0</v>
      </c>
      <c r="E426" s="19"/>
      <c r="F426" s="19"/>
      <c r="G426" s="19" t="str">
        <f>C426 &amp; ".Vega|FX|" &amp; C340 &amp; "|" &amp; C395</f>
        <v>FXF168255439.Vega|FX|GBP/USD|1 year</v>
      </c>
    </row>
    <row r="427" spans="3:7" hidden="1" outlineLevel="1" x14ac:dyDescent="0.25">
      <c r="C427" s="21" t="s">
        <v>36</v>
      </c>
      <c r="D427" s="19">
        <f>SUMIFS(Sensitivities!$E$8:$E$1023,Sensitivities!$D$8:$D$1023,Vega_FX!$D$20,Sensitivities!$C$8:$C$1023,Vega_FX!G427)</f>
        <v>0</v>
      </c>
      <c r="E427" s="19"/>
      <c r="F427" s="19"/>
      <c r="G427" s="19" t="str">
        <f>C427 &amp; ".Vega|FX|" &amp; C340 &amp; "|" &amp; C395</f>
        <v>FXF177155290.Vega|FX|GBP/USD|1 year</v>
      </c>
    </row>
    <row r="428" spans="3:7" hidden="1" outlineLevel="1" x14ac:dyDescent="0.25">
      <c r="C428" s="21" t="s">
        <v>37</v>
      </c>
      <c r="D428" s="19">
        <f>SUMIFS(Sensitivities!$E$8:$E$1023,Sensitivities!$D$8:$D$1023,Vega_FX!$D$20,Sensitivities!$C$8:$C$1023,Vega_FX!G428)</f>
        <v>0</v>
      </c>
      <c r="E428" s="19"/>
      <c r="F428" s="19"/>
      <c r="G428" s="19" t="str">
        <f>C428 &amp; ".Vega|FX|" &amp; C340 &amp; "|" &amp; C395</f>
        <v>FXF598460264.Vega|FX|GBP/USD|1 year</v>
      </c>
    </row>
    <row r="429" spans="3:7" hidden="1" outlineLevel="1" x14ac:dyDescent="0.25">
      <c r="C429" s="21" t="s">
        <v>38</v>
      </c>
      <c r="D429" s="19">
        <f>SUMIFS(Sensitivities!$E$8:$E$1023,Sensitivities!$D$8:$D$1023,Vega_FX!$D$20,Sensitivities!$C$8:$C$1023,Vega_FX!G429)</f>
        <v>0</v>
      </c>
      <c r="E429" s="19"/>
      <c r="F429" s="19"/>
      <c r="G429" s="19" t="str">
        <f>C429 &amp; ".Vega|FX|" &amp; C340 &amp; "|" &amp; C395</f>
        <v>FXO271821100.Vega|FX|GBP/USD|1 year</v>
      </c>
    </row>
    <row r="430" spans="3:7" hidden="1" outlineLevel="1" x14ac:dyDescent="0.25">
      <c r="C430" s="21" t="s">
        <v>40</v>
      </c>
      <c r="D430" s="19">
        <f>SUMIFS(Sensitivities!$E$8:$E$1023,Sensitivities!$D$8:$D$1023,Vega_FX!$D$20,Sensitivities!$C$8:$C$1023,Vega_FX!G430)</f>
        <v>0</v>
      </c>
      <c r="E430" s="19"/>
      <c r="F430" s="19"/>
      <c r="G430" s="19" t="str">
        <f>C430 &amp; ".Vega|FX|" &amp; C340 &amp; "|" &amp; C395</f>
        <v>FXO136170122.Vega|FX|GBP/USD|1 year</v>
      </c>
    </row>
    <row r="431" spans="3:7" hidden="1" outlineLevel="1" x14ac:dyDescent="0.25">
      <c r="C431" s="21" t="s">
        <v>1139</v>
      </c>
      <c r="D431" s="19">
        <f>SUMIFS(Sensitivities!$E$8:$E$1023,Sensitivities!$D$8:$D$1023,Vega_FX!$D$20,Sensitivities!$C$8:$C$1023,Vega_FX!G431)</f>
        <v>0</v>
      </c>
      <c r="E431" s="19"/>
      <c r="F431" s="19"/>
      <c r="G431" s="19" t="str">
        <f>C431 &amp; ".Vega|FX|" &amp; C340 &amp; "|" &amp; C395</f>
        <v>FXO623149061.Vega|FX|GBP/USD|1 year</v>
      </c>
    </row>
    <row r="432" spans="3:7" hidden="1" outlineLevel="1" x14ac:dyDescent="0.25">
      <c r="C432" s="21" t="s">
        <v>41</v>
      </c>
      <c r="D432" s="19">
        <f>SUMIFS(Sensitivities!$E$8:$E$1023,Sensitivities!$D$8:$D$1023,Vega_FX!$D$20,Sensitivities!$C$8:$C$1023,Vega_FX!G432)</f>
        <v>0</v>
      </c>
      <c r="E432" s="19"/>
      <c r="F432" s="19"/>
      <c r="G432" s="19" t="str">
        <f>C432 &amp; ".Vega|FX|" &amp; C340 &amp; "|" &amp; C395</f>
        <v>FXO676548755.Vega|FX|GBP/USD|1 year</v>
      </c>
    </row>
    <row r="433" spans="3:7" hidden="1" outlineLevel="1" x14ac:dyDescent="0.25">
      <c r="C433" s="21" t="s">
        <v>42</v>
      </c>
      <c r="D433" s="19">
        <f>SUMIFS(Sensitivities!$E$8:$E$1023,Sensitivities!$D$8:$D$1023,Vega_FX!$D$20,Sensitivities!$C$8:$C$1023,Vega_FX!G433)</f>
        <v>0</v>
      </c>
      <c r="E433" s="19"/>
      <c r="F433" s="19"/>
      <c r="G433" s="19" t="str">
        <f>C433 &amp; ".Vega|FX|" &amp; C340 &amp; "|" &amp; C395</f>
        <v>FXO403688438.Vega|FX|GBP/USD|1 year</v>
      </c>
    </row>
    <row r="434" spans="3:7" hidden="1" outlineLevel="1" x14ac:dyDescent="0.25">
      <c r="C434" s="21" t="s">
        <v>43</v>
      </c>
      <c r="D434" s="19">
        <f>SUMIFS(Sensitivities!$E$8:$E$1023,Sensitivities!$D$8:$D$1023,Vega_FX!$D$20,Sensitivities!$C$8:$C$1023,Vega_FX!G434)</f>
        <v>0</v>
      </c>
      <c r="E434" s="19"/>
      <c r="F434" s="19"/>
      <c r="G434" s="19" t="str">
        <f>C434 &amp; ".Vega|FX|" &amp; C340 &amp; "|" &amp; C395</f>
        <v>FXO302436425.Vega|FX|GBP/USD|1 year</v>
      </c>
    </row>
    <row r="435" spans="3:7" hidden="1" outlineLevel="1" x14ac:dyDescent="0.25">
      <c r="C435" s="21" t="s">
        <v>44</v>
      </c>
      <c r="D435" s="19">
        <f>SUMIFS(Sensitivities!$E$8:$E$1023,Sensitivities!$D$8:$D$1023,Vega_FX!$D$20,Sensitivities!$C$8:$C$1023,Vega_FX!G435)</f>
        <v>-4729.3830828206401</v>
      </c>
      <c r="E435" s="19"/>
      <c r="F435" s="19"/>
      <c r="G435" s="19" t="str">
        <f>C435 &amp; ".Vega|FX|" &amp; C340 &amp; "|" &amp; C395</f>
        <v>FXO920656386.Vega|FX|GBP/USD|1 year</v>
      </c>
    </row>
    <row r="436" spans="3:7" hidden="1" outlineLevel="1" x14ac:dyDescent="0.25">
      <c r="C436" s="21" t="s">
        <v>45</v>
      </c>
      <c r="D436" s="19">
        <f>SUMIFS(Sensitivities!$E$8:$E$1023,Sensitivities!$D$8:$D$1023,Vega_FX!$D$20,Sensitivities!$C$8:$C$1023,Vega_FX!G436)</f>
        <v>0</v>
      </c>
      <c r="E436" s="19"/>
      <c r="F436" s="19"/>
      <c r="G436" s="19" t="str">
        <f>C436 &amp; ".Vega|FX|" &amp; C340 &amp; "|" &amp; C395</f>
        <v>FXO931276392.Vega|FX|GBP/USD|1 year</v>
      </c>
    </row>
    <row r="437" spans="3:7" hidden="1" outlineLevel="1" x14ac:dyDescent="0.25">
      <c r="C437" s="21" t="s">
        <v>46</v>
      </c>
      <c r="D437" s="19">
        <f>SUMIFS(Sensitivities!$E$8:$E$1023,Sensitivities!$D$8:$D$1023,Vega_FX!$D$20,Sensitivities!$C$8:$C$1023,Vega_FX!G437)</f>
        <v>0</v>
      </c>
      <c r="E437" s="19"/>
      <c r="F437" s="19"/>
      <c r="G437" s="19" t="str">
        <f>C437 &amp; ".Vega|FX|" &amp; C340 &amp; "|" &amp; C395</f>
        <v>PRDC295207601.Vega|FX|GBP/USD|1 year</v>
      </c>
    </row>
    <row r="438" spans="3:7" hidden="1" outlineLevel="1" x14ac:dyDescent="0.25">
      <c r="C438" s="21" t="s">
        <v>48</v>
      </c>
      <c r="D438" s="19">
        <f>SUMIFS(Sensitivities!$E$8:$E$1023,Sensitivities!$D$8:$D$1023,Vega_FX!$D$20,Sensitivities!$C$8:$C$1023,Vega_FX!G438)</f>
        <v>0</v>
      </c>
      <c r="E438" s="19"/>
      <c r="F438" s="19"/>
      <c r="G438" s="19" t="str">
        <f>C438 &amp; ".Vega|FX|" &amp; C340 &amp; "|" &amp; C395</f>
        <v>PRDC172891670.Vega|FX|GBP/USD|1 year</v>
      </c>
    </row>
    <row r="439" spans="3:7" hidden="1" outlineLevel="1" x14ac:dyDescent="0.25">
      <c r="C439" s="21" t="s">
        <v>49</v>
      </c>
      <c r="D439" s="19">
        <f>SUMIFS(Sensitivities!$E$8:$E$1023,Sensitivities!$D$8:$D$1023,Vega_FX!$D$20,Sensitivities!$C$8:$C$1023,Vega_FX!G439)</f>
        <v>0</v>
      </c>
      <c r="E439" s="19"/>
      <c r="F439" s="19"/>
      <c r="G439" s="19" t="str">
        <f>C439 &amp; ".Vega|FX|" &amp; C340 &amp; "|" &amp; C395</f>
        <v>PRDC666969162.Vega|FX|GBP/USD|1 year</v>
      </c>
    </row>
    <row r="440" spans="3:7" hidden="1" outlineLevel="1" x14ac:dyDescent="0.25">
      <c r="C440" s="21" t="s">
        <v>50</v>
      </c>
      <c r="D440" s="19">
        <f>SUMIFS(Sensitivities!$E$8:$E$1023,Sensitivities!$D$8:$D$1023,Vega_FX!$D$20,Sensitivities!$C$8:$C$1023,Vega_FX!G440)</f>
        <v>0</v>
      </c>
      <c r="E440" s="19"/>
      <c r="F440" s="19"/>
      <c r="G440" s="19" t="str">
        <f>C440 &amp; ".Vega|FX|" &amp; C340 &amp; "|" &amp; C395</f>
        <v>PRDC591610726.Vega|FX|GBP/USD|1 year</v>
      </c>
    </row>
    <row r="441" spans="3:7" hidden="1" outlineLevel="1" x14ac:dyDescent="0.25">
      <c r="C441" s="21" t="s">
        <v>51</v>
      </c>
      <c r="D441" s="19">
        <f>SUMIFS(Sensitivities!$E$8:$E$1023,Sensitivities!$D$8:$D$1023,Vega_FX!$D$20,Sensitivities!$C$8:$C$1023,Vega_FX!G441)</f>
        <v>0</v>
      </c>
      <c r="E441" s="19"/>
      <c r="F441" s="19"/>
      <c r="G441" s="19" t="str">
        <f>C441 &amp; ".Vega|FX|" &amp; C340 &amp; "|" &amp; C395</f>
        <v>PRDC213021841.Vega|FX|GBP/USD|1 year</v>
      </c>
    </row>
    <row r="442" spans="3:7" hidden="1" outlineLevel="1" x14ac:dyDescent="0.25">
      <c r="C442" s="21" t="s">
        <v>52</v>
      </c>
      <c r="D442" s="19">
        <f>SUMIFS(Sensitivities!$E$8:$E$1023,Sensitivities!$D$8:$D$1023,Vega_FX!$D$20,Sensitivities!$C$8:$C$1023,Vega_FX!G442)</f>
        <v>0</v>
      </c>
      <c r="E442" s="19"/>
      <c r="F442" s="19"/>
      <c r="G442" s="19" t="str">
        <f>C442 &amp; ".Vega|FX|" &amp; C340 &amp; "|" &amp; C395</f>
        <v>RA211261264.Vega|FX|GBP/USD|1 year</v>
      </c>
    </row>
    <row r="443" spans="3:7" hidden="1" outlineLevel="1" x14ac:dyDescent="0.25">
      <c r="C443" s="21" t="s">
        <v>54</v>
      </c>
      <c r="D443" s="19">
        <f>SUMIFS(Sensitivities!$E$8:$E$1023,Sensitivities!$D$8:$D$1023,Vega_FX!$D$20,Sensitivities!$C$8:$C$1023,Vega_FX!G443)</f>
        <v>0</v>
      </c>
      <c r="E443" s="19"/>
      <c r="F443" s="19"/>
      <c r="G443" s="19" t="str">
        <f>C443 &amp; ".Vega|FX|" &amp; C340 &amp; "|" &amp; C395</f>
        <v>RA511169792.Vega|FX|GBP/USD|1 year</v>
      </c>
    </row>
    <row r="444" spans="3:7" hidden="1" outlineLevel="1" x14ac:dyDescent="0.25">
      <c r="C444" s="21" t="s">
        <v>1143</v>
      </c>
      <c r="D444" s="19">
        <f>SUMIFS(Sensitivities!$E$8:$E$1023,Sensitivities!$D$8:$D$1023,Vega_FX!$D$20,Sensitivities!$C$8:$C$1023,Vega_FX!G444)</f>
        <v>0</v>
      </c>
      <c r="E444" s="19"/>
      <c r="F444" s="19"/>
      <c r="G444" s="19" t="str">
        <f>C444 &amp; ".Vega|FX|" &amp; C340 &amp; "|" &amp; C395</f>
        <v>RA844378540.Vega|FX|GBP/USD|1 year</v>
      </c>
    </row>
    <row r="445" spans="3:7" hidden="1" outlineLevel="1" x14ac:dyDescent="0.25">
      <c r="C445" s="21" t="s">
        <v>55</v>
      </c>
      <c r="D445" s="19">
        <f>SUMIFS(Sensitivities!$E$8:$E$1023,Sensitivities!$D$8:$D$1023,Vega_FX!$D$20,Sensitivities!$C$8:$C$1023,Vega_FX!G445)</f>
        <v>0</v>
      </c>
      <c r="E445" s="19"/>
      <c r="F445" s="19"/>
      <c r="G445" s="19" t="str">
        <f>C445 &amp; ".Vega|FX|" &amp; C340 &amp; "|" &amp; C395</f>
        <v>RA488554347.Vega|FX|GBP/USD|1 year</v>
      </c>
    </row>
    <row r="446" spans="3:7" hidden="1" outlineLevel="1" x14ac:dyDescent="0.25">
      <c r="C446" s="21" t="s">
        <v>56</v>
      </c>
      <c r="D446" s="19">
        <f>SUMIFS(Sensitivities!$E$8:$E$1023,Sensitivities!$D$8:$D$1023,Vega_FX!$D$20,Sensitivities!$C$8:$C$1023,Vega_FX!G446)</f>
        <v>0</v>
      </c>
      <c r="E446" s="19"/>
      <c r="F446" s="19"/>
      <c r="G446" s="19" t="str">
        <f>C446 &amp; ".Vega|FX|" &amp; C340 &amp; "|" &amp; C395</f>
        <v>RA899728209.Vega|FX|GBP/USD|1 year</v>
      </c>
    </row>
    <row r="447" spans="3:7" hidden="1" outlineLevel="1" x14ac:dyDescent="0.25">
      <c r="C447" s="10"/>
      <c r="D447" s="13"/>
      <c r="E447" s="11"/>
      <c r="F447" s="12"/>
      <c r="G447" s="12"/>
    </row>
    <row r="448" spans="3:7" collapsed="1" x14ac:dyDescent="0.25">
      <c r="C448" s="106" t="s">
        <v>63</v>
      </c>
      <c r="D448" s="102">
        <f>SUM(D450:D499)</f>
        <v>0</v>
      </c>
      <c r="E448" s="103">
        <f>$D$15</f>
        <v>1</v>
      </c>
      <c r="F448" s="105">
        <f>D448*E448</f>
        <v>0</v>
      </c>
    </row>
    <row r="449" spans="3:7" hidden="1" outlineLevel="1" x14ac:dyDescent="0.25">
      <c r="C449" s="40" t="s">
        <v>1138</v>
      </c>
      <c r="D449" s="101" t="s">
        <v>116</v>
      </c>
      <c r="E449" s="101" t="s">
        <v>66</v>
      </c>
      <c r="F449" s="101" t="s">
        <v>68</v>
      </c>
      <c r="G449" s="39" t="s">
        <v>57</v>
      </c>
    </row>
    <row r="450" spans="3:7" hidden="1" outlineLevel="1" x14ac:dyDescent="0.25">
      <c r="C450" s="42" t="s">
        <v>3</v>
      </c>
      <c r="D450" s="38">
        <f>SUMIFS(Sensitivities!$E$8:$E$1023,Sensitivities!$D$8:$D$1023,Vega_FX!$D$20,Sensitivities!$C$8:$C$1023,Vega_FX!G450)</f>
        <v>0</v>
      </c>
      <c r="E450" s="38"/>
      <c r="F450" s="38"/>
      <c r="G450" s="38" t="str">
        <f>C450 &amp; ".Vega|FX|" &amp; C340 &amp; "|" &amp; C448</f>
        <v>FRA791220419.Vega|FX|GBP/USD|3 year</v>
      </c>
    </row>
    <row r="451" spans="3:7" hidden="1" outlineLevel="1" x14ac:dyDescent="0.25">
      <c r="C451" s="21" t="s">
        <v>5</v>
      </c>
      <c r="D451" s="19">
        <f>SUMIFS(Sensitivities!$E$8:$E$1023,Sensitivities!$D$8:$D$1023,Vega_FX!$D$20,Sensitivities!$C$8:$C$1023,Vega_FX!G451)</f>
        <v>0</v>
      </c>
      <c r="E451" s="19"/>
      <c r="F451" s="19"/>
      <c r="G451" s="19" t="str">
        <f>C451 &amp; ".Vega|FX|" &amp; C340 &amp; "|" &amp; C448</f>
        <v>FRA983936126.Vega|FX|GBP/USD|3 year</v>
      </c>
    </row>
    <row r="452" spans="3:7" hidden="1" outlineLevel="1" x14ac:dyDescent="0.25">
      <c r="C452" s="21" t="s">
        <v>6</v>
      </c>
      <c r="D452" s="19">
        <f>SUMIFS(Sensitivities!$E$8:$E$1023,Sensitivities!$D$8:$D$1023,Vega_FX!$D$20,Sensitivities!$C$8:$C$1023,Vega_FX!G452)</f>
        <v>0</v>
      </c>
      <c r="E452" s="19"/>
      <c r="F452" s="19"/>
      <c r="G452" s="19" t="str">
        <f>C452 &amp; ".Vega|FX|" &amp; C340 &amp; "|" &amp; C448</f>
        <v>FRA592133890.Vega|FX|GBP/USD|3 year</v>
      </c>
    </row>
    <row r="453" spans="3:7" hidden="1" outlineLevel="1" x14ac:dyDescent="0.25">
      <c r="C453" s="21" t="s">
        <v>7</v>
      </c>
      <c r="D453" s="19">
        <f>SUMIFS(Sensitivities!$E$8:$E$1023,Sensitivities!$D$8:$D$1023,Vega_FX!$D$20,Sensitivities!$C$8:$C$1023,Vega_FX!G453)</f>
        <v>0</v>
      </c>
      <c r="E453" s="19"/>
      <c r="F453" s="19"/>
      <c r="G453" s="19" t="str">
        <f>C453 &amp; ".Vega|FX|" &amp; C340 &amp; "|" &amp; C448</f>
        <v>FRA554616290.Vega|FX|GBP/USD|3 year</v>
      </c>
    </row>
    <row r="454" spans="3:7" hidden="1" outlineLevel="1" x14ac:dyDescent="0.25">
      <c r="C454" s="21" t="s">
        <v>8</v>
      </c>
      <c r="D454" s="19">
        <f>SUMIFS(Sensitivities!$E$8:$E$1023,Sensitivities!$D$8:$D$1023,Vega_FX!$D$20,Sensitivities!$C$8:$C$1023,Vega_FX!G454)</f>
        <v>0</v>
      </c>
      <c r="E454" s="19"/>
      <c r="F454" s="19"/>
      <c r="G454" s="19" t="str">
        <f>C454 &amp; ".Vega|FX|" &amp; C340 &amp; "|" &amp; C448</f>
        <v>FRA822851518.Vega|FX|GBP/USD|3 year</v>
      </c>
    </row>
    <row r="455" spans="3:7" hidden="1" outlineLevel="1" x14ac:dyDescent="0.25">
      <c r="C455" s="21" t="s">
        <v>1140</v>
      </c>
      <c r="D455" s="19">
        <f>SUMIFS(Sensitivities!$E$8:$E$1023,Sensitivities!$D$8:$D$1023,Vega_FX!$D$20,Sensitivities!$C$8:$C$1023,Vega_FX!G455)</f>
        <v>0</v>
      </c>
      <c r="E455" s="19"/>
      <c r="F455" s="19"/>
      <c r="G455" s="19" t="str">
        <f>C455 &amp; ".Vega|FX|" &amp; C340 &amp; "|" &amp; C448</f>
        <v>FRA101797833.Vega|FX|GBP/USD|3 year</v>
      </c>
    </row>
    <row r="456" spans="3:7" hidden="1" outlineLevel="1" x14ac:dyDescent="0.25">
      <c r="C456" s="21" t="s">
        <v>9</v>
      </c>
      <c r="D456" s="19">
        <f>SUMIFS(Sensitivities!$E$8:$E$1023,Sensitivities!$D$8:$D$1023,Vega_FX!$D$20,Sensitivities!$C$8:$C$1023,Vega_FX!G456)</f>
        <v>0</v>
      </c>
      <c r="E456" s="19"/>
      <c r="F456" s="19"/>
      <c r="G456" s="19" t="str">
        <f>C456 &amp; ".Vega|FX|" &amp; C340 &amp; "|" &amp; C448</f>
        <v>IRS190841856.Vega|FX|GBP/USD|3 year</v>
      </c>
    </row>
    <row r="457" spans="3:7" hidden="1" outlineLevel="1" x14ac:dyDescent="0.25">
      <c r="C457" s="21" t="s">
        <v>11</v>
      </c>
      <c r="D457" s="19">
        <f>SUMIFS(Sensitivities!$E$8:$E$1023,Sensitivities!$D$8:$D$1023,Vega_FX!$D$20,Sensitivities!$C$8:$C$1023,Vega_FX!G457)</f>
        <v>0</v>
      </c>
      <c r="E457" s="19"/>
      <c r="F457" s="19"/>
      <c r="G457" s="19" t="str">
        <f>C457 &amp; ".Vega|FX|" &amp; C340 &amp; "|" &amp; C448</f>
        <v>IRS399330126.Vega|FX|GBP/USD|3 year</v>
      </c>
    </row>
    <row r="458" spans="3:7" hidden="1" outlineLevel="1" x14ac:dyDescent="0.25">
      <c r="C458" s="21" t="s">
        <v>12</v>
      </c>
      <c r="D458" s="19">
        <f>SUMIFS(Sensitivities!$E$8:$E$1023,Sensitivities!$D$8:$D$1023,Vega_FX!$D$20,Sensitivities!$C$8:$C$1023,Vega_FX!G458)</f>
        <v>0</v>
      </c>
      <c r="E458" s="19"/>
      <c r="F458" s="19"/>
      <c r="G458" s="19" t="str">
        <f>C458 &amp; ".Vega|FX|" &amp; C340 &amp; "|" &amp; C448</f>
        <v>IRS233250637.Vega|FX|GBP/USD|3 year</v>
      </c>
    </row>
    <row r="459" spans="3:7" hidden="1" outlineLevel="1" x14ac:dyDescent="0.25">
      <c r="C459" s="21" t="s">
        <v>13</v>
      </c>
      <c r="D459" s="19">
        <f>SUMIFS(Sensitivities!$E$8:$E$1023,Sensitivities!$D$8:$D$1023,Vega_FX!$D$20,Sensitivities!$C$8:$C$1023,Vega_FX!G459)</f>
        <v>0</v>
      </c>
      <c r="E459" s="19"/>
      <c r="F459" s="19"/>
      <c r="G459" s="19" t="str">
        <f>C459 &amp; ".Vega|FX|" &amp; C340 &amp; "|" &amp; C448</f>
        <v>CS768096133.Vega|FX|GBP/USD|3 year</v>
      </c>
    </row>
    <row r="460" spans="3:7" hidden="1" outlineLevel="1" x14ac:dyDescent="0.25">
      <c r="C460" s="21" t="s">
        <v>15</v>
      </c>
      <c r="D460" s="19">
        <f>SUMIFS(Sensitivities!$E$8:$E$1023,Sensitivities!$D$8:$D$1023,Vega_FX!$D$20,Sensitivities!$C$8:$C$1023,Vega_FX!G460)</f>
        <v>0</v>
      </c>
      <c r="E460" s="19"/>
      <c r="F460" s="19"/>
      <c r="G460" s="19" t="str">
        <f>C460 &amp; ".Vega|FX|" &amp; C340 &amp; "|" &amp; C448</f>
        <v>CS561670611.Vega|FX|GBP/USD|3 year</v>
      </c>
    </row>
    <row r="461" spans="3:7" hidden="1" outlineLevel="1" x14ac:dyDescent="0.25">
      <c r="C461" s="21" t="s">
        <v>16</v>
      </c>
      <c r="D461" s="19">
        <f>SUMIFS(Sensitivities!$E$8:$E$1023,Sensitivities!$D$8:$D$1023,Vega_FX!$D$20,Sensitivities!$C$8:$C$1023,Vega_FX!G461)</f>
        <v>0</v>
      </c>
      <c r="E461" s="19"/>
      <c r="F461" s="19"/>
      <c r="G461" s="19" t="str">
        <f>C461 &amp; ".Vega|FX|" &amp; C340 &amp; "|" &amp; C448</f>
        <v>CS931854092.Vega|FX|GBP/USD|3 year</v>
      </c>
    </row>
    <row r="462" spans="3:7" hidden="1" outlineLevel="1" x14ac:dyDescent="0.25">
      <c r="C462" s="21" t="s">
        <v>17</v>
      </c>
      <c r="D462" s="19">
        <f>SUMIFS(Sensitivities!$E$8:$E$1023,Sensitivities!$D$8:$D$1023,Vega_FX!$D$20,Sensitivities!$C$8:$C$1023,Vega_FX!G462)</f>
        <v>0</v>
      </c>
      <c r="E462" s="19"/>
      <c r="F462" s="19"/>
      <c r="G462" s="19" t="str">
        <f>C462 &amp; ".Vega|FX|" &amp; C340 &amp; "|" &amp; C448</f>
        <v>IRS307262619.Vega|FX|GBP/USD|3 year</v>
      </c>
    </row>
    <row r="463" spans="3:7" hidden="1" outlineLevel="1" x14ac:dyDescent="0.25">
      <c r="C463" s="21" t="s">
        <v>18</v>
      </c>
      <c r="D463" s="19">
        <f>SUMIFS(Sensitivities!$E$8:$E$1023,Sensitivities!$D$8:$D$1023,Vega_FX!$D$20,Sensitivities!$C$8:$C$1023,Vega_FX!G463)</f>
        <v>0</v>
      </c>
      <c r="E463" s="19"/>
      <c r="F463" s="19"/>
      <c r="G463" s="19" t="str">
        <f>C463 &amp; ".Vega|FX|" &amp; C340 &amp; "|" &amp; C448</f>
        <v>IRS686490893.Vega|FX|GBP/USD|3 year</v>
      </c>
    </row>
    <row r="464" spans="3:7" hidden="1" outlineLevel="1" x14ac:dyDescent="0.25">
      <c r="C464" s="21" t="s">
        <v>19</v>
      </c>
      <c r="D464" s="19">
        <f>SUMIFS(Sensitivities!$E$8:$E$1023,Sensitivities!$D$8:$D$1023,Vega_FX!$D$20,Sensitivities!$C$8:$C$1023,Vega_FX!G464)</f>
        <v>0</v>
      </c>
      <c r="E464" s="19"/>
      <c r="F464" s="19"/>
      <c r="G464" s="19" t="str">
        <f>C464 &amp; ".Vega|FX|" &amp; C340 &amp; "|" &amp; C448</f>
        <v>IRS682313805.Vega|FX|GBP/USD|3 year</v>
      </c>
    </row>
    <row r="465" spans="3:7" hidden="1" outlineLevel="1" x14ac:dyDescent="0.25">
      <c r="C465" s="21" t="s">
        <v>20</v>
      </c>
      <c r="D465" s="19">
        <f>SUMIFS(Sensitivities!$E$8:$E$1023,Sensitivities!$D$8:$D$1023,Vega_FX!$D$20,Sensitivities!$C$8:$C$1023,Vega_FX!G465)</f>
        <v>0</v>
      </c>
      <c r="E465" s="19"/>
      <c r="F465" s="19"/>
      <c r="G465" s="19" t="str">
        <f>C465 &amp; ".Vega|FX|" &amp; C340 &amp; "|" &amp; C448</f>
        <v>IRS545554400.Vega|FX|GBP/USD|3 year</v>
      </c>
    </row>
    <row r="466" spans="3:7" hidden="1" outlineLevel="1" x14ac:dyDescent="0.25">
      <c r="C466" s="21" t="s">
        <v>21</v>
      </c>
      <c r="D466" s="19">
        <f>SUMIFS(Sensitivities!$E$8:$E$1023,Sensitivities!$D$8:$D$1023,Vega_FX!$D$20,Sensitivities!$C$8:$C$1023,Vega_FX!G466)</f>
        <v>0</v>
      </c>
      <c r="E466" s="19"/>
      <c r="F466" s="19"/>
      <c r="G466" s="19" t="str">
        <f>C466 &amp; ".Vega|FX|" &amp; C340 &amp; "|" &amp; C448</f>
        <v>CS821810096.Vega|FX|GBP/USD|3 year</v>
      </c>
    </row>
    <row r="467" spans="3:7" hidden="1" outlineLevel="1" x14ac:dyDescent="0.25">
      <c r="C467" s="21" t="s">
        <v>22</v>
      </c>
      <c r="D467" s="19">
        <f>SUMIFS(Sensitivities!$E$8:$E$1023,Sensitivities!$D$8:$D$1023,Vega_FX!$D$20,Sensitivities!$C$8:$C$1023,Vega_FX!G467)</f>
        <v>0</v>
      </c>
      <c r="E467" s="19"/>
      <c r="F467" s="19"/>
      <c r="G467" s="19" t="str">
        <f>C467 &amp; ".Vega|FX|" &amp; C340 &amp; "|" &amp; C448</f>
        <v>CF832287444.Vega|FX|GBP/USD|3 year</v>
      </c>
    </row>
    <row r="468" spans="3:7" hidden="1" outlineLevel="1" x14ac:dyDescent="0.25">
      <c r="C468" s="21" t="s">
        <v>1141</v>
      </c>
      <c r="D468" s="19">
        <f>SUMIFS(Sensitivities!$E$8:$E$1023,Sensitivities!$D$8:$D$1023,Vega_FX!$D$20,Sensitivities!$C$8:$C$1023,Vega_FX!G468)</f>
        <v>0</v>
      </c>
      <c r="E468" s="19"/>
      <c r="F468" s="19"/>
      <c r="G468" s="19" t="str">
        <f>C468 &amp; ".Vega|FX|" &amp; C340 &amp; "|" &amp; C448</f>
        <v>CF505971413.Vega|FX|GBP/USD|3 year</v>
      </c>
    </row>
    <row r="469" spans="3:7" hidden="1" outlineLevel="1" x14ac:dyDescent="0.25">
      <c r="C469" s="21" t="s">
        <v>24</v>
      </c>
      <c r="D469" s="19">
        <f>SUMIFS(Sensitivities!$E$8:$E$1023,Sensitivities!$D$8:$D$1023,Vega_FX!$D$20,Sensitivities!$C$8:$C$1023,Vega_FX!G469)</f>
        <v>0</v>
      </c>
      <c r="E469" s="19"/>
      <c r="F469" s="19"/>
      <c r="G469" s="19" t="str">
        <f>C469 &amp; ".Vega|FX|" &amp; C340 &amp; "|" &amp; C448</f>
        <v>CF670766805.Vega|FX|GBP/USD|3 year</v>
      </c>
    </row>
    <row r="470" spans="3:7" hidden="1" outlineLevel="1" x14ac:dyDescent="0.25">
      <c r="C470" s="21" t="s">
        <v>25</v>
      </c>
      <c r="D470" s="19">
        <f>SUMIFS(Sensitivities!$E$8:$E$1023,Sensitivities!$D$8:$D$1023,Vega_FX!$D$20,Sensitivities!$C$8:$C$1023,Vega_FX!G470)</f>
        <v>0</v>
      </c>
      <c r="E470" s="19"/>
      <c r="F470" s="19"/>
      <c r="G470" s="19" t="str">
        <f>C470 &amp; ".Vega|FX|" &amp; C340 &amp; "|" &amp; C448</f>
        <v>CF558972956.Vega|FX|GBP/USD|3 year</v>
      </c>
    </row>
    <row r="471" spans="3:7" hidden="1" outlineLevel="1" x14ac:dyDescent="0.25">
      <c r="C471" s="21" t="s">
        <v>26</v>
      </c>
      <c r="D471" s="19">
        <f>SUMIFS(Sensitivities!$E$8:$E$1023,Sensitivities!$D$8:$D$1023,Vega_FX!$D$20,Sensitivities!$C$8:$C$1023,Vega_FX!G471)</f>
        <v>0</v>
      </c>
      <c r="E471" s="19"/>
      <c r="F471" s="19"/>
      <c r="G471" s="19" t="str">
        <f>C471 &amp; ".Vega|FX|" &amp; C340 &amp; "|" &amp; C448</f>
        <v>CF994071627.Vega|FX|GBP/USD|3 year</v>
      </c>
    </row>
    <row r="472" spans="3:7" hidden="1" outlineLevel="1" x14ac:dyDescent="0.25">
      <c r="C472" s="21" t="s">
        <v>27</v>
      </c>
      <c r="D472" s="19">
        <f>SUMIFS(Sensitivities!$E$8:$E$1023,Sensitivities!$D$8:$D$1023,Vega_FX!$D$20,Sensitivities!$C$8:$C$1023,Vega_FX!G472)</f>
        <v>0</v>
      </c>
      <c r="E472" s="19"/>
      <c r="F472" s="19"/>
      <c r="G472" s="19" t="str">
        <f>C472 &amp; ".Vega|FX|" &amp; C340 &amp; "|" &amp; C448</f>
        <v>CF546911893.Vega|FX|GBP/USD|3 year</v>
      </c>
    </row>
    <row r="473" spans="3:7" hidden="1" outlineLevel="1" x14ac:dyDescent="0.25">
      <c r="C473" s="21" t="s">
        <v>28</v>
      </c>
      <c r="D473" s="19">
        <f>SUMIFS(Sensitivities!$E$8:$E$1023,Sensitivities!$D$8:$D$1023,Vega_FX!$D$20,Sensitivities!$C$8:$C$1023,Vega_FX!G473)</f>
        <v>0</v>
      </c>
      <c r="E473" s="19"/>
      <c r="F473" s="19"/>
      <c r="G473" s="19" t="str">
        <f>C473 &amp; ".Vega|FX|" &amp; C340 &amp; "|" &amp; C448</f>
        <v>CF798421943.Vega|FX|GBP/USD|3 year</v>
      </c>
    </row>
    <row r="474" spans="3:7" hidden="1" outlineLevel="1" x14ac:dyDescent="0.25">
      <c r="C474" s="21" t="s">
        <v>29</v>
      </c>
      <c r="D474" s="19">
        <f>SUMIFS(Sensitivities!$E$8:$E$1023,Sensitivities!$D$8:$D$1023,Vega_FX!$D$20,Sensitivities!$C$8:$C$1023,Vega_FX!G474)</f>
        <v>0</v>
      </c>
      <c r="E474" s="19"/>
      <c r="F474" s="19"/>
      <c r="G474" s="19" t="str">
        <f>C474 &amp; ".Vega|FX|" &amp; C340 &amp; "|" &amp; C448</f>
        <v>SWN651253389.Vega|FX|GBP/USD|3 year</v>
      </c>
    </row>
    <row r="475" spans="3:7" hidden="1" outlineLevel="1" x14ac:dyDescent="0.25">
      <c r="C475" s="21" t="s">
        <v>31</v>
      </c>
      <c r="D475" s="19">
        <f>SUMIFS(Sensitivities!$E$8:$E$1023,Sensitivities!$D$8:$D$1023,Vega_FX!$D$20,Sensitivities!$C$8:$C$1023,Vega_FX!G475)</f>
        <v>0</v>
      </c>
      <c r="E475" s="19"/>
      <c r="F475" s="19"/>
      <c r="G475" s="19" t="str">
        <f>C475 &amp; ".Vega|FX|" &amp; C340 &amp; "|" &amp; C448</f>
        <v>FXF690057364.Vega|FX|GBP/USD|3 year</v>
      </c>
    </row>
    <row r="476" spans="3:7" hidden="1" outlineLevel="1" x14ac:dyDescent="0.25">
      <c r="C476" s="21" t="s">
        <v>1142</v>
      </c>
      <c r="D476" s="19">
        <f>SUMIFS(Sensitivities!$E$8:$E$1023,Sensitivities!$D$8:$D$1023,Vega_FX!$D$20,Sensitivities!$C$8:$C$1023,Vega_FX!G476)</f>
        <v>0</v>
      </c>
      <c r="E476" s="19"/>
      <c r="F476" s="19"/>
      <c r="G476" s="19" t="str">
        <f>C476 &amp; ".Vega|FX|" &amp; C340 &amp; "|" &amp; C448</f>
        <v>FXF276314354.Vega|FX|GBP/USD|3 year</v>
      </c>
    </row>
    <row r="477" spans="3:7" hidden="1" outlineLevel="1" x14ac:dyDescent="0.25">
      <c r="C477" s="21" t="s">
        <v>33</v>
      </c>
      <c r="D477" s="19">
        <f>SUMIFS(Sensitivities!$E$8:$E$1023,Sensitivities!$D$8:$D$1023,Vega_FX!$D$20,Sensitivities!$C$8:$C$1023,Vega_FX!G477)</f>
        <v>0</v>
      </c>
      <c r="E477" s="19"/>
      <c r="F477" s="19"/>
      <c r="G477" s="19" t="str">
        <f>C477 &amp; ".Vega|FX|" &amp; C340 &amp; "|" &amp; C448</f>
        <v>FXF811380623.Vega|FX|GBP/USD|3 year</v>
      </c>
    </row>
    <row r="478" spans="3:7" hidden="1" outlineLevel="1" x14ac:dyDescent="0.25">
      <c r="C478" s="21" t="s">
        <v>34</v>
      </c>
      <c r="D478" s="19">
        <f>SUMIFS(Sensitivities!$E$8:$E$1023,Sensitivities!$D$8:$D$1023,Vega_FX!$D$20,Sensitivities!$C$8:$C$1023,Vega_FX!G478)</f>
        <v>0</v>
      </c>
      <c r="E478" s="19"/>
      <c r="F478" s="19"/>
      <c r="G478" s="19" t="str">
        <f>C478 &amp; ".Vega|FX|" &amp; C340 &amp; "|" &amp; C448</f>
        <v>FXF313102980.Vega|FX|GBP/USD|3 year</v>
      </c>
    </row>
    <row r="479" spans="3:7" hidden="1" outlineLevel="1" x14ac:dyDescent="0.25">
      <c r="C479" s="21" t="s">
        <v>35</v>
      </c>
      <c r="D479" s="19">
        <f>SUMIFS(Sensitivities!$E$8:$E$1023,Sensitivities!$D$8:$D$1023,Vega_FX!$D$20,Sensitivities!$C$8:$C$1023,Vega_FX!G479)</f>
        <v>0</v>
      </c>
      <c r="E479" s="19"/>
      <c r="F479" s="19"/>
      <c r="G479" s="19" t="str">
        <f>C479 &amp; ".Vega|FX|" &amp; C340 &amp; "|" &amp; C448</f>
        <v>FXF168255439.Vega|FX|GBP/USD|3 year</v>
      </c>
    </row>
    <row r="480" spans="3:7" hidden="1" outlineLevel="1" x14ac:dyDescent="0.25">
      <c r="C480" s="21" t="s">
        <v>36</v>
      </c>
      <c r="D480" s="19">
        <f>SUMIFS(Sensitivities!$E$8:$E$1023,Sensitivities!$D$8:$D$1023,Vega_FX!$D$20,Sensitivities!$C$8:$C$1023,Vega_FX!G480)</f>
        <v>0</v>
      </c>
      <c r="E480" s="19"/>
      <c r="F480" s="19"/>
      <c r="G480" s="19" t="str">
        <f>C480 &amp; ".Vega|FX|" &amp; C340 &amp; "|" &amp; C448</f>
        <v>FXF177155290.Vega|FX|GBP/USD|3 year</v>
      </c>
    </row>
    <row r="481" spans="3:7" hidden="1" outlineLevel="1" x14ac:dyDescent="0.25">
      <c r="C481" s="21" t="s">
        <v>37</v>
      </c>
      <c r="D481" s="19">
        <f>SUMIFS(Sensitivities!$E$8:$E$1023,Sensitivities!$D$8:$D$1023,Vega_FX!$D$20,Sensitivities!$C$8:$C$1023,Vega_FX!G481)</f>
        <v>0</v>
      </c>
      <c r="E481" s="19"/>
      <c r="F481" s="19"/>
      <c r="G481" s="19" t="str">
        <f>C481 &amp; ".Vega|FX|" &amp; C340 &amp; "|" &amp; C448</f>
        <v>FXF598460264.Vega|FX|GBP/USD|3 year</v>
      </c>
    </row>
    <row r="482" spans="3:7" hidden="1" outlineLevel="1" x14ac:dyDescent="0.25">
      <c r="C482" s="21" t="s">
        <v>38</v>
      </c>
      <c r="D482" s="19">
        <f>SUMIFS(Sensitivities!$E$8:$E$1023,Sensitivities!$D$8:$D$1023,Vega_FX!$D$20,Sensitivities!$C$8:$C$1023,Vega_FX!G482)</f>
        <v>0</v>
      </c>
      <c r="E482" s="19"/>
      <c r="F482" s="19"/>
      <c r="G482" s="19" t="str">
        <f>C482 &amp; ".Vega|FX|" &amp; C340 &amp; "|" &amp; C448</f>
        <v>FXO271821100.Vega|FX|GBP/USD|3 year</v>
      </c>
    </row>
    <row r="483" spans="3:7" hidden="1" outlineLevel="1" x14ac:dyDescent="0.25">
      <c r="C483" s="21" t="s">
        <v>40</v>
      </c>
      <c r="D483" s="19">
        <f>SUMIFS(Sensitivities!$E$8:$E$1023,Sensitivities!$D$8:$D$1023,Vega_FX!$D$20,Sensitivities!$C$8:$C$1023,Vega_FX!G483)</f>
        <v>0</v>
      </c>
      <c r="E483" s="19"/>
      <c r="F483" s="19"/>
      <c r="G483" s="19" t="str">
        <f>C483 &amp; ".Vega|FX|" &amp; C340 &amp; "|" &amp; C448</f>
        <v>FXO136170122.Vega|FX|GBP/USD|3 year</v>
      </c>
    </row>
    <row r="484" spans="3:7" hidden="1" outlineLevel="1" x14ac:dyDescent="0.25">
      <c r="C484" s="21" t="s">
        <v>1139</v>
      </c>
      <c r="D484" s="19">
        <f>SUMIFS(Sensitivities!$E$8:$E$1023,Sensitivities!$D$8:$D$1023,Vega_FX!$D$20,Sensitivities!$C$8:$C$1023,Vega_FX!G484)</f>
        <v>0</v>
      </c>
      <c r="E484" s="19"/>
      <c r="F484" s="19"/>
      <c r="G484" s="19" t="str">
        <f>C484 &amp; ".Vega|FX|" &amp; C340 &amp; "|" &amp; C448</f>
        <v>FXO623149061.Vega|FX|GBP/USD|3 year</v>
      </c>
    </row>
    <row r="485" spans="3:7" hidden="1" outlineLevel="1" x14ac:dyDescent="0.25">
      <c r="C485" s="21" t="s">
        <v>41</v>
      </c>
      <c r="D485" s="19">
        <f>SUMIFS(Sensitivities!$E$8:$E$1023,Sensitivities!$D$8:$D$1023,Vega_FX!$D$20,Sensitivities!$C$8:$C$1023,Vega_FX!G485)</f>
        <v>0</v>
      </c>
      <c r="E485" s="19"/>
      <c r="F485" s="19"/>
      <c r="G485" s="19" t="str">
        <f>C485 &amp; ".Vega|FX|" &amp; C340 &amp; "|" &amp; C448</f>
        <v>FXO676548755.Vega|FX|GBP/USD|3 year</v>
      </c>
    </row>
    <row r="486" spans="3:7" hidden="1" outlineLevel="1" x14ac:dyDescent="0.25">
      <c r="C486" s="21" t="s">
        <v>42</v>
      </c>
      <c r="D486" s="19">
        <f>SUMIFS(Sensitivities!$E$8:$E$1023,Sensitivities!$D$8:$D$1023,Vega_FX!$D$20,Sensitivities!$C$8:$C$1023,Vega_FX!G486)</f>
        <v>0</v>
      </c>
      <c r="E486" s="19"/>
      <c r="F486" s="19"/>
      <c r="G486" s="19" t="str">
        <f>C486 &amp; ".Vega|FX|" &amp; C340 &amp; "|" &amp; C448</f>
        <v>FXO403688438.Vega|FX|GBP/USD|3 year</v>
      </c>
    </row>
    <row r="487" spans="3:7" hidden="1" outlineLevel="1" x14ac:dyDescent="0.25">
      <c r="C487" s="21" t="s">
        <v>43</v>
      </c>
      <c r="D487" s="19">
        <f>SUMIFS(Sensitivities!$E$8:$E$1023,Sensitivities!$D$8:$D$1023,Vega_FX!$D$20,Sensitivities!$C$8:$C$1023,Vega_FX!G487)</f>
        <v>0</v>
      </c>
      <c r="E487" s="19"/>
      <c r="F487" s="19"/>
      <c r="G487" s="19" t="str">
        <f>C487 &amp; ".Vega|FX|" &amp; C340 &amp; "|" &amp; C448</f>
        <v>FXO302436425.Vega|FX|GBP/USD|3 year</v>
      </c>
    </row>
    <row r="488" spans="3:7" hidden="1" outlineLevel="1" x14ac:dyDescent="0.25">
      <c r="C488" s="21" t="s">
        <v>44</v>
      </c>
      <c r="D488" s="19">
        <f>SUMIFS(Sensitivities!$E$8:$E$1023,Sensitivities!$D$8:$D$1023,Vega_FX!$D$20,Sensitivities!$C$8:$C$1023,Vega_FX!G488)</f>
        <v>0</v>
      </c>
      <c r="E488" s="19"/>
      <c r="F488" s="19"/>
      <c r="G488" s="19" t="str">
        <f>C488 &amp; ".Vega|FX|" &amp; C340 &amp; "|" &amp; C448</f>
        <v>FXO920656386.Vega|FX|GBP/USD|3 year</v>
      </c>
    </row>
    <row r="489" spans="3:7" hidden="1" outlineLevel="1" x14ac:dyDescent="0.25">
      <c r="C489" s="21" t="s">
        <v>45</v>
      </c>
      <c r="D489" s="19">
        <f>SUMIFS(Sensitivities!$E$8:$E$1023,Sensitivities!$D$8:$D$1023,Vega_FX!$D$20,Sensitivities!$C$8:$C$1023,Vega_FX!G489)</f>
        <v>0</v>
      </c>
      <c r="E489" s="19"/>
      <c r="F489" s="19"/>
      <c r="G489" s="19" t="str">
        <f>C489 &amp; ".Vega|FX|" &amp; C340 &amp; "|" &amp; C448</f>
        <v>FXO931276392.Vega|FX|GBP/USD|3 year</v>
      </c>
    </row>
    <row r="490" spans="3:7" hidden="1" outlineLevel="1" x14ac:dyDescent="0.25">
      <c r="C490" s="21" t="s">
        <v>46</v>
      </c>
      <c r="D490" s="19">
        <f>SUMIFS(Sensitivities!$E$8:$E$1023,Sensitivities!$D$8:$D$1023,Vega_FX!$D$20,Sensitivities!$C$8:$C$1023,Vega_FX!G490)</f>
        <v>0</v>
      </c>
      <c r="E490" s="19"/>
      <c r="F490" s="19"/>
      <c r="G490" s="19" t="str">
        <f>C490 &amp; ".Vega|FX|" &amp; C340 &amp; "|" &amp; C448</f>
        <v>PRDC295207601.Vega|FX|GBP/USD|3 year</v>
      </c>
    </row>
    <row r="491" spans="3:7" hidden="1" outlineLevel="1" x14ac:dyDescent="0.25">
      <c r="C491" s="21" t="s">
        <v>48</v>
      </c>
      <c r="D491" s="19">
        <f>SUMIFS(Sensitivities!$E$8:$E$1023,Sensitivities!$D$8:$D$1023,Vega_FX!$D$20,Sensitivities!$C$8:$C$1023,Vega_FX!G491)</f>
        <v>0</v>
      </c>
      <c r="E491" s="19"/>
      <c r="F491" s="19"/>
      <c r="G491" s="19" t="str">
        <f>C491 &amp; ".Vega|FX|" &amp; C340 &amp; "|" &amp; C448</f>
        <v>PRDC172891670.Vega|FX|GBP/USD|3 year</v>
      </c>
    </row>
    <row r="492" spans="3:7" hidden="1" outlineLevel="1" x14ac:dyDescent="0.25">
      <c r="C492" s="21" t="s">
        <v>49</v>
      </c>
      <c r="D492" s="19">
        <f>SUMIFS(Sensitivities!$E$8:$E$1023,Sensitivities!$D$8:$D$1023,Vega_FX!$D$20,Sensitivities!$C$8:$C$1023,Vega_FX!G492)</f>
        <v>0</v>
      </c>
      <c r="E492" s="19"/>
      <c r="F492" s="19"/>
      <c r="G492" s="19" t="str">
        <f>C492 &amp; ".Vega|FX|" &amp; C340 &amp; "|" &amp; C448</f>
        <v>PRDC666969162.Vega|FX|GBP/USD|3 year</v>
      </c>
    </row>
    <row r="493" spans="3:7" hidden="1" outlineLevel="1" x14ac:dyDescent="0.25">
      <c r="C493" s="21" t="s">
        <v>50</v>
      </c>
      <c r="D493" s="19">
        <f>SUMIFS(Sensitivities!$E$8:$E$1023,Sensitivities!$D$8:$D$1023,Vega_FX!$D$20,Sensitivities!$C$8:$C$1023,Vega_FX!G493)</f>
        <v>0</v>
      </c>
      <c r="E493" s="19"/>
      <c r="F493" s="19"/>
      <c r="G493" s="19" t="str">
        <f>C493 &amp; ".Vega|FX|" &amp; C340 &amp; "|" &amp; C448</f>
        <v>PRDC591610726.Vega|FX|GBP/USD|3 year</v>
      </c>
    </row>
    <row r="494" spans="3:7" hidden="1" outlineLevel="1" x14ac:dyDescent="0.25">
      <c r="C494" s="21" t="s">
        <v>51</v>
      </c>
      <c r="D494" s="19">
        <f>SUMIFS(Sensitivities!$E$8:$E$1023,Sensitivities!$D$8:$D$1023,Vega_FX!$D$20,Sensitivities!$C$8:$C$1023,Vega_FX!G494)</f>
        <v>0</v>
      </c>
      <c r="E494" s="19"/>
      <c r="F494" s="19"/>
      <c r="G494" s="19" t="str">
        <f>C494 &amp; ".Vega|FX|" &amp; C340 &amp; "|" &amp; C448</f>
        <v>PRDC213021841.Vega|FX|GBP/USD|3 year</v>
      </c>
    </row>
    <row r="495" spans="3:7" hidden="1" outlineLevel="1" x14ac:dyDescent="0.25">
      <c r="C495" s="21" t="s">
        <v>52</v>
      </c>
      <c r="D495" s="19">
        <f>SUMIFS(Sensitivities!$E$8:$E$1023,Sensitivities!$D$8:$D$1023,Vega_FX!$D$20,Sensitivities!$C$8:$C$1023,Vega_FX!G495)</f>
        <v>0</v>
      </c>
      <c r="E495" s="19"/>
      <c r="F495" s="19"/>
      <c r="G495" s="19" t="str">
        <f>C495 &amp; ".Vega|FX|" &amp; C340 &amp; "|" &amp; C448</f>
        <v>RA211261264.Vega|FX|GBP/USD|3 year</v>
      </c>
    </row>
    <row r="496" spans="3:7" hidden="1" outlineLevel="1" x14ac:dyDescent="0.25">
      <c r="C496" s="21" t="s">
        <v>54</v>
      </c>
      <c r="D496" s="19">
        <f>SUMIFS(Sensitivities!$E$8:$E$1023,Sensitivities!$D$8:$D$1023,Vega_FX!$D$20,Sensitivities!$C$8:$C$1023,Vega_FX!G496)</f>
        <v>0</v>
      </c>
      <c r="E496" s="19"/>
      <c r="F496" s="19"/>
      <c r="G496" s="19" t="str">
        <f>C496 &amp; ".Vega|FX|" &amp; C340 &amp; "|" &amp; C448</f>
        <v>RA511169792.Vega|FX|GBP/USD|3 year</v>
      </c>
    </row>
    <row r="497" spans="3:7" hidden="1" outlineLevel="1" x14ac:dyDescent="0.25">
      <c r="C497" s="21" t="s">
        <v>1143</v>
      </c>
      <c r="D497" s="19">
        <f>SUMIFS(Sensitivities!$E$8:$E$1023,Sensitivities!$D$8:$D$1023,Vega_FX!$D$20,Sensitivities!$C$8:$C$1023,Vega_FX!G497)</f>
        <v>0</v>
      </c>
      <c r="E497" s="19"/>
      <c r="F497" s="19"/>
      <c r="G497" s="19" t="str">
        <f>C497 &amp; ".Vega|FX|" &amp; C340 &amp; "|" &amp; C448</f>
        <v>RA844378540.Vega|FX|GBP/USD|3 year</v>
      </c>
    </row>
    <row r="498" spans="3:7" hidden="1" outlineLevel="1" x14ac:dyDescent="0.25">
      <c r="C498" s="21" t="s">
        <v>55</v>
      </c>
      <c r="D498" s="19">
        <f>SUMIFS(Sensitivities!$E$8:$E$1023,Sensitivities!$D$8:$D$1023,Vega_FX!$D$20,Sensitivities!$C$8:$C$1023,Vega_FX!G498)</f>
        <v>0</v>
      </c>
      <c r="E498" s="19"/>
      <c r="F498" s="19"/>
      <c r="G498" s="19" t="str">
        <f>C498 &amp; ".Vega|FX|" &amp; C340 &amp; "|" &amp; C448</f>
        <v>RA488554347.Vega|FX|GBP/USD|3 year</v>
      </c>
    </row>
    <row r="499" spans="3:7" hidden="1" outlineLevel="1" x14ac:dyDescent="0.25">
      <c r="C499" s="21" t="s">
        <v>56</v>
      </c>
      <c r="D499" s="19">
        <f>SUMIFS(Sensitivities!$E$8:$E$1023,Sensitivities!$D$8:$D$1023,Vega_FX!$D$20,Sensitivities!$C$8:$C$1023,Vega_FX!G499)</f>
        <v>0</v>
      </c>
      <c r="E499" s="19"/>
      <c r="F499" s="19"/>
      <c r="G499" s="19" t="str">
        <f>C499 &amp; ".Vega|FX|" &amp; C340 &amp; "|" &amp; C448</f>
        <v>RA899728209.Vega|FX|GBP/USD|3 year</v>
      </c>
    </row>
    <row r="500" spans="3:7" hidden="1" outlineLevel="1" x14ac:dyDescent="0.25"/>
    <row r="501" spans="3:7" collapsed="1" x14ac:dyDescent="0.25">
      <c r="C501" s="106" t="s">
        <v>64</v>
      </c>
      <c r="D501" s="102">
        <f>SUM(D503:D552)</f>
        <v>0</v>
      </c>
      <c r="E501" s="103">
        <f>$D$15</f>
        <v>1</v>
      </c>
      <c r="F501" s="105">
        <f>D501*E501</f>
        <v>0</v>
      </c>
    </row>
    <row r="502" spans="3:7" hidden="1" outlineLevel="1" x14ac:dyDescent="0.25">
      <c r="C502" s="40" t="s">
        <v>1138</v>
      </c>
      <c r="D502" s="101" t="s">
        <v>116</v>
      </c>
      <c r="E502" s="101" t="s">
        <v>66</v>
      </c>
      <c r="F502" s="101" t="s">
        <v>68</v>
      </c>
      <c r="G502" s="39" t="s">
        <v>57</v>
      </c>
    </row>
    <row r="503" spans="3:7" hidden="1" outlineLevel="1" x14ac:dyDescent="0.25">
      <c r="C503" s="42" t="s">
        <v>3</v>
      </c>
      <c r="D503" s="38">
        <f>SUMIFS(Sensitivities!$E$8:$E$1023,Sensitivities!$D$8:$D$1023,Vega_FX!$D$20,Sensitivities!$C$8:$C$1023,Vega_FX!G503)</f>
        <v>0</v>
      </c>
      <c r="E503" s="38"/>
      <c r="F503" s="38"/>
      <c r="G503" s="38" t="str">
        <f>C503 &amp; ".Vega|FX|" &amp; C340 &amp; "|" &amp; C501</f>
        <v>FRA791220419.Vega|FX|GBP/USD|5 year</v>
      </c>
    </row>
    <row r="504" spans="3:7" hidden="1" outlineLevel="1" x14ac:dyDescent="0.25">
      <c r="C504" s="21" t="s">
        <v>5</v>
      </c>
      <c r="D504" s="19">
        <f>SUMIFS(Sensitivities!$E$8:$E$1023,Sensitivities!$D$8:$D$1023,Vega_FX!$D$20,Sensitivities!$C$8:$C$1023,Vega_FX!G504)</f>
        <v>0</v>
      </c>
      <c r="E504" s="19"/>
      <c r="F504" s="19"/>
      <c r="G504" s="19" t="str">
        <f>C504 &amp; ".Vega|FX|" &amp; C340 &amp; "|" &amp; C501</f>
        <v>FRA983936126.Vega|FX|GBP/USD|5 year</v>
      </c>
    </row>
    <row r="505" spans="3:7" hidden="1" outlineLevel="1" x14ac:dyDescent="0.25">
      <c r="C505" s="21" t="s">
        <v>6</v>
      </c>
      <c r="D505" s="19">
        <f>SUMIFS(Sensitivities!$E$8:$E$1023,Sensitivities!$D$8:$D$1023,Vega_FX!$D$20,Sensitivities!$C$8:$C$1023,Vega_FX!G505)</f>
        <v>0</v>
      </c>
      <c r="E505" s="19"/>
      <c r="F505" s="19"/>
      <c r="G505" s="19" t="str">
        <f>C505 &amp; ".Vega|FX|" &amp; C340 &amp; "|" &amp; C501</f>
        <v>FRA592133890.Vega|FX|GBP/USD|5 year</v>
      </c>
    </row>
    <row r="506" spans="3:7" hidden="1" outlineLevel="1" x14ac:dyDescent="0.25">
      <c r="C506" s="21" t="s">
        <v>7</v>
      </c>
      <c r="D506" s="19">
        <f>SUMIFS(Sensitivities!$E$8:$E$1023,Sensitivities!$D$8:$D$1023,Vega_FX!$D$20,Sensitivities!$C$8:$C$1023,Vega_FX!G506)</f>
        <v>0</v>
      </c>
      <c r="E506" s="19"/>
      <c r="F506" s="19"/>
      <c r="G506" s="19" t="str">
        <f>C506 &amp; ".Vega|FX|" &amp; C340 &amp; "|" &amp; C501</f>
        <v>FRA554616290.Vega|FX|GBP/USD|5 year</v>
      </c>
    </row>
    <row r="507" spans="3:7" hidden="1" outlineLevel="1" x14ac:dyDescent="0.25">
      <c r="C507" s="21" t="s">
        <v>8</v>
      </c>
      <c r="D507" s="19">
        <f>SUMIFS(Sensitivities!$E$8:$E$1023,Sensitivities!$D$8:$D$1023,Vega_FX!$D$20,Sensitivities!$C$8:$C$1023,Vega_FX!G507)</f>
        <v>0</v>
      </c>
      <c r="E507" s="19"/>
      <c r="F507" s="19"/>
      <c r="G507" s="19" t="str">
        <f>C507 &amp; ".Vega|FX|" &amp; C340 &amp; "|" &amp; C501</f>
        <v>FRA822851518.Vega|FX|GBP/USD|5 year</v>
      </c>
    </row>
    <row r="508" spans="3:7" hidden="1" outlineLevel="1" x14ac:dyDescent="0.25">
      <c r="C508" s="21" t="s">
        <v>1140</v>
      </c>
      <c r="D508" s="19">
        <f>SUMIFS(Sensitivities!$E$8:$E$1023,Sensitivities!$D$8:$D$1023,Vega_FX!$D$20,Sensitivities!$C$8:$C$1023,Vega_FX!G508)</f>
        <v>0</v>
      </c>
      <c r="E508" s="19"/>
      <c r="F508" s="19"/>
      <c r="G508" s="19" t="str">
        <f>C508 &amp; ".Vega|FX|" &amp; C340 &amp; "|" &amp; C501</f>
        <v>FRA101797833.Vega|FX|GBP/USD|5 year</v>
      </c>
    </row>
    <row r="509" spans="3:7" hidden="1" outlineLevel="1" x14ac:dyDescent="0.25">
      <c r="C509" s="21" t="s">
        <v>9</v>
      </c>
      <c r="D509" s="19">
        <f>SUMIFS(Sensitivities!$E$8:$E$1023,Sensitivities!$D$8:$D$1023,Vega_FX!$D$20,Sensitivities!$C$8:$C$1023,Vega_FX!G509)</f>
        <v>0</v>
      </c>
      <c r="E509" s="19"/>
      <c r="F509" s="19"/>
      <c r="G509" s="19" t="str">
        <f>C509 &amp; ".Vega|FX|" &amp; C340 &amp; "|" &amp; C501</f>
        <v>IRS190841856.Vega|FX|GBP/USD|5 year</v>
      </c>
    </row>
    <row r="510" spans="3:7" hidden="1" outlineLevel="1" x14ac:dyDescent="0.25">
      <c r="C510" s="21" t="s">
        <v>11</v>
      </c>
      <c r="D510" s="19">
        <f>SUMIFS(Sensitivities!$E$8:$E$1023,Sensitivities!$D$8:$D$1023,Vega_FX!$D$20,Sensitivities!$C$8:$C$1023,Vega_FX!G510)</f>
        <v>0</v>
      </c>
      <c r="E510" s="19"/>
      <c r="F510" s="19"/>
      <c r="G510" s="19" t="str">
        <f>C510 &amp; ".Vega|FX|" &amp; C340 &amp; "|" &amp; C501</f>
        <v>IRS399330126.Vega|FX|GBP/USD|5 year</v>
      </c>
    </row>
    <row r="511" spans="3:7" hidden="1" outlineLevel="1" x14ac:dyDescent="0.25">
      <c r="C511" s="21" t="s">
        <v>12</v>
      </c>
      <c r="D511" s="19">
        <f>SUMIFS(Sensitivities!$E$8:$E$1023,Sensitivities!$D$8:$D$1023,Vega_FX!$D$20,Sensitivities!$C$8:$C$1023,Vega_FX!G511)</f>
        <v>0</v>
      </c>
      <c r="E511" s="19"/>
      <c r="F511" s="19"/>
      <c r="G511" s="19" t="str">
        <f>C511 &amp; ".Vega|FX|" &amp; C340 &amp; "|" &amp; C501</f>
        <v>IRS233250637.Vega|FX|GBP/USD|5 year</v>
      </c>
    </row>
    <row r="512" spans="3:7" hidden="1" outlineLevel="1" x14ac:dyDescent="0.25">
      <c r="C512" s="21" t="s">
        <v>13</v>
      </c>
      <c r="D512" s="19">
        <f>SUMIFS(Sensitivities!$E$8:$E$1023,Sensitivities!$D$8:$D$1023,Vega_FX!$D$20,Sensitivities!$C$8:$C$1023,Vega_FX!G512)</f>
        <v>0</v>
      </c>
      <c r="E512" s="19"/>
      <c r="F512" s="19"/>
      <c r="G512" s="19" t="str">
        <f>C512 &amp; ".Vega|FX|" &amp; C340 &amp; "|" &amp; C501</f>
        <v>CS768096133.Vega|FX|GBP/USD|5 year</v>
      </c>
    </row>
    <row r="513" spans="3:7" hidden="1" outlineLevel="1" x14ac:dyDescent="0.25">
      <c r="C513" s="21" t="s">
        <v>15</v>
      </c>
      <c r="D513" s="19">
        <f>SUMIFS(Sensitivities!$E$8:$E$1023,Sensitivities!$D$8:$D$1023,Vega_FX!$D$20,Sensitivities!$C$8:$C$1023,Vega_FX!G513)</f>
        <v>0</v>
      </c>
      <c r="E513" s="19"/>
      <c r="F513" s="19"/>
      <c r="G513" s="19" t="str">
        <f>C513 &amp; ".Vega|FX|" &amp; C340 &amp; "|" &amp; C501</f>
        <v>CS561670611.Vega|FX|GBP/USD|5 year</v>
      </c>
    </row>
    <row r="514" spans="3:7" hidden="1" outlineLevel="1" x14ac:dyDescent="0.25">
      <c r="C514" s="21" t="s">
        <v>16</v>
      </c>
      <c r="D514" s="19">
        <f>SUMIFS(Sensitivities!$E$8:$E$1023,Sensitivities!$D$8:$D$1023,Vega_FX!$D$20,Sensitivities!$C$8:$C$1023,Vega_FX!G514)</f>
        <v>0</v>
      </c>
      <c r="E514" s="19"/>
      <c r="F514" s="19"/>
      <c r="G514" s="19" t="str">
        <f>C514 &amp; ".Vega|FX|" &amp; C340 &amp; "|" &amp; C501</f>
        <v>CS931854092.Vega|FX|GBP/USD|5 year</v>
      </c>
    </row>
    <row r="515" spans="3:7" hidden="1" outlineLevel="1" x14ac:dyDescent="0.25">
      <c r="C515" s="21" t="s">
        <v>17</v>
      </c>
      <c r="D515" s="19">
        <f>SUMIFS(Sensitivities!$E$8:$E$1023,Sensitivities!$D$8:$D$1023,Vega_FX!$D$20,Sensitivities!$C$8:$C$1023,Vega_FX!G515)</f>
        <v>0</v>
      </c>
      <c r="E515" s="19"/>
      <c r="F515" s="19"/>
      <c r="G515" s="19" t="str">
        <f>C515 &amp; ".Vega|FX|" &amp; C340 &amp; "|" &amp; C501</f>
        <v>IRS307262619.Vega|FX|GBP/USD|5 year</v>
      </c>
    </row>
    <row r="516" spans="3:7" hidden="1" outlineLevel="1" x14ac:dyDescent="0.25">
      <c r="C516" s="21" t="s">
        <v>18</v>
      </c>
      <c r="D516" s="19">
        <f>SUMIFS(Sensitivities!$E$8:$E$1023,Sensitivities!$D$8:$D$1023,Vega_FX!$D$20,Sensitivities!$C$8:$C$1023,Vega_FX!G516)</f>
        <v>0</v>
      </c>
      <c r="E516" s="19"/>
      <c r="F516" s="19"/>
      <c r="G516" s="19" t="str">
        <f>C516 &amp; ".Vega|FX|" &amp; C340 &amp; "|" &amp; C501</f>
        <v>IRS686490893.Vega|FX|GBP/USD|5 year</v>
      </c>
    </row>
    <row r="517" spans="3:7" hidden="1" outlineLevel="1" x14ac:dyDescent="0.25">
      <c r="C517" s="21" t="s">
        <v>19</v>
      </c>
      <c r="D517" s="19">
        <f>SUMIFS(Sensitivities!$E$8:$E$1023,Sensitivities!$D$8:$D$1023,Vega_FX!$D$20,Sensitivities!$C$8:$C$1023,Vega_FX!G517)</f>
        <v>0</v>
      </c>
      <c r="E517" s="19"/>
      <c r="F517" s="19"/>
      <c r="G517" s="19" t="str">
        <f>C517 &amp; ".Vega|FX|" &amp; C340 &amp; "|" &amp; C501</f>
        <v>IRS682313805.Vega|FX|GBP/USD|5 year</v>
      </c>
    </row>
    <row r="518" spans="3:7" hidden="1" outlineLevel="1" x14ac:dyDescent="0.25">
      <c r="C518" s="21" t="s">
        <v>20</v>
      </c>
      <c r="D518" s="19">
        <f>SUMIFS(Sensitivities!$E$8:$E$1023,Sensitivities!$D$8:$D$1023,Vega_FX!$D$20,Sensitivities!$C$8:$C$1023,Vega_FX!G518)</f>
        <v>0</v>
      </c>
      <c r="E518" s="19"/>
      <c r="F518" s="19"/>
      <c r="G518" s="19" t="str">
        <f>C518 &amp; ".Vega|FX|" &amp; C340 &amp; "|" &amp; C501</f>
        <v>IRS545554400.Vega|FX|GBP/USD|5 year</v>
      </c>
    </row>
    <row r="519" spans="3:7" hidden="1" outlineLevel="1" x14ac:dyDescent="0.25">
      <c r="C519" s="21" t="s">
        <v>21</v>
      </c>
      <c r="D519" s="19">
        <f>SUMIFS(Sensitivities!$E$8:$E$1023,Sensitivities!$D$8:$D$1023,Vega_FX!$D$20,Sensitivities!$C$8:$C$1023,Vega_FX!G519)</f>
        <v>0</v>
      </c>
      <c r="E519" s="19"/>
      <c r="F519" s="19"/>
      <c r="G519" s="19" t="str">
        <f>C519 &amp; ".Vega|FX|" &amp; C340 &amp; "|" &amp; C501</f>
        <v>CS821810096.Vega|FX|GBP/USD|5 year</v>
      </c>
    </row>
    <row r="520" spans="3:7" hidden="1" outlineLevel="1" x14ac:dyDescent="0.25">
      <c r="C520" s="21" t="s">
        <v>22</v>
      </c>
      <c r="D520" s="19">
        <f>SUMIFS(Sensitivities!$E$8:$E$1023,Sensitivities!$D$8:$D$1023,Vega_FX!$D$20,Sensitivities!$C$8:$C$1023,Vega_FX!G520)</f>
        <v>0</v>
      </c>
      <c r="E520" s="19"/>
      <c r="F520" s="19"/>
      <c r="G520" s="19" t="str">
        <f>C520 &amp; ".Vega|FX|" &amp; C340 &amp; "|" &amp; C501</f>
        <v>CF832287444.Vega|FX|GBP/USD|5 year</v>
      </c>
    </row>
    <row r="521" spans="3:7" hidden="1" outlineLevel="1" x14ac:dyDescent="0.25">
      <c r="C521" s="21" t="s">
        <v>1141</v>
      </c>
      <c r="D521" s="19">
        <f>SUMIFS(Sensitivities!$E$8:$E$1023,Sensitivities!$D$8:$D$1023,Vega_FX!$D$20,Sensitivities!$C$8:$C$1023,Vega_FX!G521)</f>
        <v>0</v>
      </c>
      <c r="E521" s="19"/>
      <c r="F521" s="19"/>
      <c r="G521" s="19" t="str">
        <f>C521 &amp; ".Vega|FX|" &amp; C340 &amp; "|" &amp; C501</f>
        <v>CF505971413.Vega|FX|GBP/USD|5 year</v>
      </c>
    </row>
    <row r="522" spans="3:7" hidden="1" outlineLevel="1" x14ac:dyDescent="0.25">
      <c r="C522" s="21" t="s">
        <v>24</v>
      </c>
      <c r="D522" s="19">
        <f>SUMIFS(Sensitivities!$E$8:$E$1023,Sensitivities!$D$8:$D$1023,Vega_FX!$D$20,Sensitivities!$C$8:$C$1023,Vega_FX!G522)</f>
        <v>0</v>
      </c>
      <c r="E522" s="19"/>
      <c r="F522" s="19"/>
      <c r="G522" s="19" t="str">
        <f>C522 &amp; ".Vega|FX|" &amp; C340 &amp; "|" &amp; C501</f>
        <v>CF670766805.Vega|FX|GBP/USD|5 year</v>
      </c>
    </row>
    <row r="523" spans="3:7" hidden="1" outlineLevel="1" x14ac:dyDescent="0.25">
      <c r="C523" s="21" t="s">
        <v>25</v>
      </c>
      <c r="D523" s="19">
        <f>SUMIFS(Sensitivities!$E$8:$E$1023,Sensitivities!$D$8:$D$1023,Vega_FX!$D$20,Sensitivities!$C$8:$C$1023,Vega_FX!G523)</f>
        <v>0</v>
      </c>
      <c r="E523" s="19"/>
      <c r="F523" s="19"/>
      <c r="G523" s="19" t="str">
        <f>C523 &amp; ".Vega|FX|" &amp; C340 &amp; "|" &amp; C501</f>
        <v>CF558972956.Vega|FX|GBP/USD|5 year</v>
      </c>
    </row>
    <row r="524" spans="3:7" hidden="1" outlineLevel="1" x14ac:dyDescent="0.25">
      <c r="C524" s="21" t="s">
        <v>26</v>
      </c>
      <c r="D524" s="19">
        <f>SUMIFS(Sensitivities!$E$8:$E$1023,Sensitivities!$D$8:$D$1023,Vega_FX!$D$20,Sensitivities!$C$8:$C$1023,Vega_FX!G524)</f>
        <v>0</v>
      </c>
      <c r="E524" s="19"/>
      <c r="F524" s="19"/>
      <c r="G524" s="19" t="str">
        <f>C524 &amp; ".Vega|FX|" &amp; C340 &amp; "|" &amp; C501</f>
        <v>CF994071627.Vega|FX|GBP/USD|5 year</v>
      </c>
    </row>
    <row r="525" spans="3:7" hidden="1" outlineLevel="1" x14ac:dyDescent="0.25">
      <c r="C525" s="21" t="s">
        <v>27</v>
      </c>
      <c r="D525" s="19">
        <f>SUMIFS(Sensitivities!$E$8:$E$1023,Sensitivities!$D$8:$D$1023,Vega_FX!$D$20,Sensitivities!$C$8:$C$1023,Vega_FX!G525)</f>
        <v>0</v>
      </c>
      <c r="E525" s="19"/>
      <c r="F525" s="19"/>
      <c r="G525" s="19" t="str">
        <f>C525 &amp; ".Vega|FX|" &amp; C340 &amp; "|" &amp; C501</f>
        <v>CF546911893.Vega|FX|GBP/USD|5 year</v>
      </c>
    </row>
    <row r="526" spans="3:7" hidden="1" outlineLevel="1" x14ac:dyDescent="0.25">
      <c r="C526" s="21" t="s">
        <v>28</v>
      </c>
      <c r="D526" s="19">
        <f>SUMIFS(Sensitivities!$E$8:$E$1023,Sensitivities!$D$8:$D$1023,Vega_FX!$D$20,Sensitivities!$C$8:$C$1023,Vega_FX!G526)</f>
        <v>0</v>
      </c>
      <c r="E526" s="19"/>
      <c r="F526" s="19"/>
      <c r="G526" s="19" t="str">
        <f>C526 &amp; ".Vega|FX|" &amp; C340 &amp; "|" &amp; C501</f>
        <v>CF798421943.Vega|FX|GBP/USD|5 year</v>
      </c>
    </row>
    <row r="527" spans="3:7" hidden="1" outlineLevel="1" x14ac:dyDescent="0.25">
      <c r="C527" s="21" t="s">
        <v>29</v>
      </c>
      <c r="D527" s="19">
        <f>SUMIFS(Sensitivities!$E$8:$E$1023,Sensitivities!$D$8:$D$1023,Vega_FX!$D$20,Sensitivities!$C$8:$C$1023,Vega_FX!G527)</f>
        <v>0</v>
      </c>
      <c r="E527" s="19"/>
      <c r="F527" s="19"/>
      <c r="G527" s="19" t="str">
        <f>C527 &amp; ".Vega|FX|" &amp; C340 &amp; "|" &amp; C501</f>
        <v>SWN651253389.Vega|FX|GBP/USD|5 year</v>
      </c>
    </row>
    <row r="528" spans="3:7" hidden="1" outlineLevel="1" x14ac:dyDescent="0.25">
      <c r="C528" s="21" t="s">
        <v>31</v>
      </c>
      <c r="D528" s="19">
        <f>SUMIFS(Sensitivities!$E$8:$E$1023,Sensitivities!$D$8:$D$1023,Vega_FX!$D$20,Sensitivities!$C$8:$C$1023,Vega_FX!G528)</f>
        <v>0</v>
      </c>
      <c r="E528" s="19"/>
      <c r="F528" s="19"/>
      <c r="G528" s="19" t="str">
        <f>C528 &amp; ".Vega|FX|" &amp; C340 &amp; "|" &amp; C501</f>
        <v>FXF690057364.Vega|FX|GBP/USD|5 year</v>
      </c>
    </row>
    <row r="529" spans="3:7" hidden="1" outlineLevel="1" x14ac:dyDescent="0.25">
      <c r="C529" s="21" t="s">
        <v>1142</v>
      </c>
      <c r="D529" s="19">
        <f>SUMIFS(Sensitivities!$E$8:$E$1023,Sensitivities!$D$8:$D$1023,Vega_FX!$D$20,Sensitivities!$C$8:$C$1023,Vega_FX!G529)</f>
        <v>0</v>
      </c>
      <c r="E529" s="19"/>
      <c r="F529" s="19"/>
      <c r="G529" s="19" t="str">
        <f>C529 &amp; ".Vega|FX|" &amp; C340 &amp; "|" &amp; C501</f>
        <v>FXF276314354.Vega|FX|GBP/USD|5 year</v>
      </c>
    </row>
    <row r="530" spans="3:7" hidden="1" outlineLevel="1" x14ac:dyDescent="0.25">
      <c r="C530" s="21" t="s">
        <v>33</v>
      </c>
      <c r="D530" s="19">
        <f>SUMIFS(Sensitivities!$E$8:$E$1023,Sensitivities!$D$8:$D$1023,Vega_FX!$D$20,Sensitivities!$C$8:$C$1023,Vega_FX!G530)</f>
        <v>0</v>
      </c>
      <c r="E530" s="19"/>
      <c r="F530" s="19"/>
      <c r="G530" s="19" t="str">
        <f>C530 &amp; ".Vega|FX|" &amp; C340 &amp; "|" &amp; C501</f>
        <v>FXF811380623.Vega|FX|GBP/USD|5 year</v>
      </c>
    </row>
    <row r="531" spans="3:7" hidden="1" outlineLevel="1" x14ac:dyDescent="0.25">
      <c r="C531" s="21" t="s">
        <v>34</v>
      </c>
      <c r="D531" s="19">
        <f>SUMIFS(Sensitivities!$E$8:$E$1023,Sensitivities!$D$8:$D$1023,Vega_FX!$D$20,Sensitivities!$C$8:$C$1023,Vega_FX!G531)</f>
        <v>0</v>
      </c>
      <c r="E531" s="19"/>
      <c r="F531" s="19"/>
      <c r="G531" s="19" t="str">
        <f>C531 &amp; ".Vega|FX|" &amp; C340 &amp; "|" &amp; C501</f>
        <v>FXF313102980.Vega|FX|GBP/USD|5 year</v>
      </c>
    </row>
    <row r="532" spans="3:7" hidden="1" outlineLevel="1" x14ac:dyDescent="0.25">
      <c r="C532" s="21" t="s">
        <v>35</v>
      </c>
      <c r="D532" s="19">
        <f>SUMIFS(Sensitivities!$E$8:$E$1023,Sensitivities!$D$8:$D$1023,Vega_FX!$D$20,Sensitivities!$C$8:$C$1023,Vega_FX!G532)</f>
        <v>0</v>
      </c>
      <c r="E532" s="19"/>
      <c r="F532" s="19"/>
      <c r="G532" s="19" t="str">
        <f>C532 &amp; ".Vega|FX|" &amp; C340 &amp; "|" &amp; C501</f>
        <v>FXF168255439.Vega|FX|GBP/USD|5 year</v>
      </c>
    </row>
    <row r="533" spans="3:7" hidden="1" outlineLevel="1" x14ac:dyDescent="0.25">
      <c r="C533" s="21" t="s">
        <v>36</v>
      </c>
      <c r="D533" s="19">
        <f>SUMIFS(Sensitivities!$E$8:$E$1023,Sensitivities!$D$8:$D$1023,Vega_FX!$D$20,Sensitivities!$C$8:$C$1023,Vega_FX!G533)</f>
        <v>0</v>
      </c>
      <c r="E533" s="19"/>
      <c r="F533" s="19"/>
      <c r="G533" s="19" t="str">
        <f>C533 &amp; ".Vega|FX|" &amp; C340 &amp; "|" &amp; C501</f>
        <v>FXF177155290.Vega|FX|GBP/USD|5 year</v>
      </c>
    </row>
    <row r="534" spans="3:7" hidden="1" outlineLevel="1" x14ac:dyDescent="0.25">
      <c r="C534" s="21" t="s">
        <v>37</v>
      </c>
      <c r="D534" s="19">
        <f>SUMIFS(Sensitivities!$E$8:$E$1023,Sensitivities!$D$8:$D$1023,Vega_FX!$D$20,Sensitivities!$C$8:$C$1023,Vega_FX!G534)</f>
        <v>0</v>
      </c>
      <c r="E534" s="19"/>
      <c r="F534" s="19"/>
      <c r="G534" s="19" t="str">
        <f>C534 &amp; ".Vega|FX|" &amp; C340 &amp; "|" &amp; C501</f>
        <v>FXF598460264.Vega|FX|GBP/USD|5 year</v>
      </c>
    </row>
    <row r="535" spans="3:7" hidden="1" outlineLevel="1" x14ac:dyDescent="0.25">
      <c r="C535" s="21" t="s">
        <v>38</v>
      </c>
      <c r="D535" s="19">
        <f>SUMIFS(Sensitivities!$E$8:$E$1023,Sensitivities!$D$8:$D$1023,Vega_FX!$D$20,Sensitivities!$C$8:$C$1023,Vega_FX!G535)</f>
        <v>0</v>
      </c>
      <c r="E535" s="19"/>
      <c r="F535" s="19"/>
      <c r="G535" s="19" t="str">
        <f>C535 &amp; ".Vega|FX|" &amp; C340 &amp; "|" &amp; C501</f>
        <v>FXO271821100.Vega|FX|GBP/USD|5 year</v>
      </c>
    </row>
    <row r="536" spans="3:7" hidden="1" outlineLevel="1" x14ac:dyDescent="0.25">
      <c r="C536" s="21" t="s">
        <v>40</v>
      </c>
      <c r="D536" s="19">
        <f>SUMIFS(Sensitivities!$E$8:$E$1023,Sensitivities!$D$8:$D$1023,Vega_FX!$D$20,Sensitivities!$C$8:$C$1023,Vega_FX!G536)</f>
        <v>0</v>
      </c>
      <c r="E536" s="19"/>
      <c r="F536" s="19"/>
      <c r="G536" s="19" t="str">
        <f>C536 &amp; ".Vega|FX|" &amp; C340 &amp; "|" &amp; C501</f>
        <v>FXO136170122.Vega|FX|GBP/USD|5 year</v>
      </c>
    </row>
    <row r="537" spans="3:7" hidden="1" outlineLevel="1" x14ac:dyDescent="0.25">
      <c r="C537" s="21" t="s">
        <v>1139</v>
      </c>
      <c r="D537" s="19">
        <f>SUMIFS(Sensitivities!$E$8:$E$1023,Sensitivities!$D$8:$D$1023,Vega_FX!$D$20,Sensitivities!$C$8:$C$1023,Vega_FX!G537)</f>
        <v>0</v>
      </c>
      <c r="E537" s="19"/>
      <c r="F537" s="19"/>
      <c r="G537" s="19" t="str">
        <f>C537 &amp; ".Vega|FX|" &amp; C340 &amp; "|" &amp; C501</f>
        <v>FXO623149061.Vega|FX|GBP/USD|5 year</v>
      </c>
    </row>
    <row r="538" spans="3:7" hidden="1" outlineLevel="1" x14ac:dyDescent="0.25">
      <c r="C538" s="21" t="s">
        <v>41</v>
      </c>
      <c r="D538" s="19">
        <f>SUMIFS(Sensitivities!$E$8:$E$1023,Sensitivities!$D$8:$D$1023,Vega_FX!$D$20,Sensitivities!$C$8:$C$1023,Vega_FX!G538)</f>
        <v>0</v>
      </c>
      <c r="E538" s="19"/>
      <c r="F538" s="19"/>
      <c r="G538" s="19" t="str">
        <f>C538 &amp; ".Vega|FX|" &amp; C340 &amp; "|" &amp; C501</f>
        <v>FXO676548755.Vega|FX|GBP/USD|5 year</v>
      </c>
    </row>
    <row r="539" spans="3:7" hidden="1" outlineLevel="1" x14ac:dyDescent="0.25">
      <c r="C539" s="21" t="s">
        <v>42</v>
      </c>
      <c r="D539" s="19">
        <f>SUMIFS(Sensitivities!$E$8:$E$1023,Sensitivities!$D$8:$D$1023,Vega_FX!$D$20,Sensitivities!$C$8:$C$1023,Vega_FX!G539)</f>
        <v>0</v>
      </c>
      <c r="E539" s="19"/>
      <c r="F539" s="19"/>
      <c r="G539" s="19" t="str">
        <f>C539 &amp; ".Vega|FX|" &amp; C340 &amp; "|" &amp; C501</f>
        <v>FXO403688438.Vega|FX|GBP/USD|5 year</v>
      </c>
    </row>
    <row r="540" spans="3:7" hidden="1" outlineLevel="1" x14ac:dyDescent="0.25">
      <c r="C540" s="21" t="s">
        <v>43</v>
      </c>
      <c r="D540" s="19">
        <f>SUMIFS(Sensitivities!$E$8:$E$1023,Sensitivities!$D$8:$D$1023,Vega_FX!$D$20,Sensitivities!$C$8:$C$1023,Vega_FX!G540)</f>
        <v>0</v>
      </c>
      <c r="E540" s="19"/>
      <c r="F540" s="19"/>
      <c r="G540" s="19" t="str">
        <f>C540 &amp; ".Vega|FX|" &amp; C340 &amp; "|" &amp; C501</f>
        <v>FXO302436425.Vega|FX|GBP/USD|5 year</v>
      </c>
    </row>
    <row r="541" spans="3:7" hidden="1" outlineLevel="1" x14ac:dyDescent="0.25">
      <c r="C541" s="21" t="s">
        <v>44</v>
      </c>
      <c r="D541" s="19">
        <f>SUMIFS(Sensitivities!$E$8:$E$1023,Sensitivities!$D$8:$D$1023,Vega_FX!$D$20,Sensitivities!$C$8:$C$1023,Vega_FX!G541)</f>
        <v>0</v>
      </c>
      <c r="E541" s="19"/>
      <c r="F541" s="19"/>
      <c r="G541" s="19" t="str">
        <f>C541 &amp; ".Vega|FX|" &amp; C340 &amp; "|" &amp; C501</f>
        <v>FXO920656386.Vega|FX|GBP/USD|5 year</v>
      </c>
    </row>
    <row r="542" spans="3:7" hidden="1" outlineLevel="1" x14ac:dyDescent="0.25">
      <c r="C542" s="21" t="s">
        <v>45</v>
      </c>
      <c r="D542" s="19">
        <f>SUMIFS(Sensitivities!$E$8:$E$1023,Sensitivities!$D$8:$D$1023,Vega_FX!$D$20,Sensitivities!$C$8:$C$1023,Vega_FX!G542)</f>
        <v>0</v>
      </c>
      <c r="E542" s="19"/>
      <c r="F542" s="19"/>
      <c r="G542" s="19" t="str">
        <f>C542 &amp; ".Vega|FX|" &amp; C340 &amp; "|" &amp; C501</f>
        <v>FXO931276392.Vega|FX|GBP/USD|5 year</v>
      </c>
    </row>
    <row r="543" spans="3:7" hidden="1" outlineLevel="1" x14ac:dyDescent="0.25">
      <c r="C543" s="21" t="s">
        <v>46</v>
      </c>
      <c r="D543" s="19">
        <f>SUMIFS(Sensitivities!$E$8:$E$1023,Sensitivities!$D$8:$D$1023,Vega_FX!$D$20,Sensitivities!$C$8:$C$1023,Vega_FX!G543)</f>
        <v>0</v>
      </c>
      <c r="E543" s="19"/>
      <c r="F543" s="19"/>
      <c r="G543" s="19" t="str">
        <f>C543 &amp; ".Vega|FX|" &amp; C340 &amp; "|" &amp; C501</f>
        <v>PRDC295207601.Vega|FX|GBP/USD|5 year</v>
      </c>
    </row>
    <row r="544" spans="3:7" hidden="1" outlineLevel="1" x14ac:dyDescent="0.25">
      <c r="C544" s="21" t="s">
        <v>48</v>
      </c>
      <c r="D544" s="19">
        <f>SUMIFS(Sensitivities!$E$8:$E$1023,Sensitivities!$D$8:$D$1023,Vega_FX!$D$20,Sensitivities!$C$8:$C$1023,Vega_FX!G544)</f>
        <v>0</v>
      </c>
      <c r="E544" s="19"/>
      <c r="F544" s="19"/>
      <c r="G544" s="19" t="str">
        <f>C544 &amp; ".Vega|FX|" &amp; C340 &amp; "|" &amp; C501</f>
        <v>PRDC172891670.Vega|FX|GBP/USD|5 year</v>
      </c>
    </row>
    <row r="545" spans="3:7" hidden="1" outlineLevel="1" x14ac:dyDescent="0.25">
      <c r="C545" s="21" t="s">
        <v>49</v>
      </c>
      <c r="D545" s="19">
        <f>SUMIFS(Sensitivities!$E$8:$E$1023,Sensitivities!$D$8:$D$1023,Vega_FX!$D$20,Sensitivities!$C$8:$C$1023,Vega_FX!G545)</f>
        <v>0</v>
      </c>
      <c r="E545" s="19"/>
      <c r="F545" s="19"/>
      <c r="G545" s="19" t="str">
        <f>C545 &amp; ".Vega|FX|" &amp; C340 &amp; "|" &amp; C501</f>
        <v>PRDC666969162.Vega|FX|GBP/USD|5 year</v>
      </c>
    </row>
    <row r="546" spans="3:7" hidden="1" outlineLevel="1" x14ac:dyDescent="0.25">
      <c r="C546" s="21" t="s">
        <v>50</v>
      </c>
      <c r="D546" s="19">
        <f>SUMIFS(Sensitivities!$E$8:$E$1023,Sensitivities!$D$8:$D$1023,Vega_FX!$D$20,Sensitivities!$C$8:$C$1023,Vega_FX!G546)</f>
        <v>0</v>
      </c>
      <c r="E546" s="19"/>
      <c r="F546" s="19"/>
      <c r="G546" s="19" t="str">
        <f>C546 &amp; ".Vega|FX|" &amp; C340 &amp; "|" &amp; C501</f>
        <v>PRDC591610726.Vega|FX|GBP/USD|5 year</v>
      </c>
    </row>
    <row r="547" spans="3:7" hidden="1" outlineLevel="1" x14ac:dyDescent="0.25">
      <c r="C547" s="21" t="s">
        <v>51</v>
      </c>
      <c r="D547" s="19">
        <f>SUMIFS(Sensitivities!$E$8:$E$1023,Sensitivities!$D$8:$D$1023,Vega_FX!$D$20,Sensitivities!$C$8:$C$1023,Vega_FX!G547)</f>
        <v>0</v>
      </c>
      <c r="E547" s="19"/>
      <c r="F547" s="19"/>
      <c r="G547" s="19" t="str">
        <f>C547 &amp; ".Vega|FX|" &amp; C340 &amp; "|" &amp; C501</f>
        <v>PRDC213021841.Vega|FX|GBP/USD|5 year</v>
      </c>
    </row>
    <row r="548" spans="3:7" hidden="1" outlineLevel="1" x14ac:dyDescent="0.25">
      <c r="C548" s="21" t="s">
        <v>52</v>
      </c>
      <c r="D548" s="19">
        <f>SUMIFS(Sensitivities!$E$8:$E$1023,Sensitivities!$D$8:$D$1023,Vega_FX!$D$20,Sensitivities!$C$8:$C$1023,Vega_FX!G548)</f>
        <v>0</v>
      </c>
      <c r="E548" s="19"/>
      <c r="F548" s="19"/>
      <c r="G548" s="19" t="str">
        <f>C548 &amp; ".Vega|FX|" &amp; C340 &amp; "|" &amp; C501</f>
        <v>RA211261264.Vega|FX|GBP/USD|5 year</v>
      </c>
    </row>
    <row r="549" spans="3:7" hidden="1" outlineLevel="1" x14ac:dyDescent="0.25">
      <c r="C549" s="21" t="s">
        <v>54</v>
      </c>
      <c r="D549" s="19">
        <f>SUMIFS(Sensitivities!$E$8:$E$1023,Sensitivities!$D$8:$D$1023,Vega_FX!$D$20,Sensitivities!$C$8:$C$1023,Vega_FX!G549)</f>
        <v>0</v>
      </c>
      <c r="E549" s="19"/>
      <c r="F549" s="19"/>
      <c r="G549" s="19" t="str">
        <f>C549 &amp; ".Vega|FX|" &amp; C340 &amp; "|" &amp; C501</f>
        <v>RA511169792.Vega|FX|GBP/USD|5 year</v>
      </c>
    </row>
    <row r="550" spans="3:7" hidden="1" outlineLevel="1" x14ac:dyDescent="0.25">
      <c r="C550" s="21" t="s">
        <v>1143</v>
      </c>
      <c r="D550" s="19">
        <f>SUMIFS(Sensitivities!$E$8:$E$1023,Sensitivities!$D$8:$D$1023,Vega_FX!$D$20,Sensitivities!$C$8:$C$1023,Vega_FX!G550)</f>
        <v>0</v>
      </c>
      <c r="E550" s="19"/>
      <c r="F550" s="19"/>
      <c r="G550" s="19" t="str">
        <f>C550 &amp; ".Vega|FX|" &amp; C340 &amp; "|" &amp; C501</f>
        <v>RA844378540.Vega|FX|GBP/USD|5 year</v>
      </c>
    </row>
    <row r="551" spans="3:7" hidden="1" outlineLevel="1" x14ac:dyDescent="0.25">
      <c r="C551" s="21" t="s">
        <v>55</v>
      </c>
      <c r="D551" s="19">
        <f>SUMIFS(Sensitivities!$E$8:$E$1023,Sensitivities!$D$8:$D$1023,Vega_FX!$D$20,Sensitivities!$C$8:$C$1023,Vega_FX!G551)</f>
        <v>0</v>
      </c>
      <c r="E551" s="19"/>
      <c r="F551" s="19"/>
      <c r="G551" s="19" t="str">
        <f>C551 &amp; ".Vega|FX|" &amp; C340 &amp; "|" &amp; C501</f>
        <v>RA488554347.Vega|FX|GBP/USD|5 year</v>
      </c>
    </row>
    <row r="552" spans="3:7" hidden="1" outlineLevel="1" x14ac:dyDescent="0.25">
      <c r="C552" s="21" t="s">
        <v>56</v>
      </c>
      <c r="D552" s="19">
        <f>SUMIFS(Sensitivities!$E$8:$E$1023,Sensitivities!$D$8:$D$1023,Vega_FX!$D$20,Sensitivities!$C$8:$C$1023,Vega_FX!G552)</f>
        <v>0</v>
      </c>
      <c r="E552" s="19"/>
      <c r="F552" s="19"/>
      <c r="G552" s="19" t="str">
        <f>C552 &amp; ".Vega|FX|" &amp; C340 &amp; "|" &amp; C501</f>
        <v>RA899728209.Vega|FX|GBP/USD|5 year</v>
      </c>
    </row>
    <row r="553" spans="3:7" hidden="1" outlineLevel="1" x14ac:dyDescent="0.25"/>
    <row r="554" spans="3:7" collapsed="1" x14ac:dyDescent="0.25">
      <c r="C554" s="106" t="s">
        <v>65</v>
      </c>
      <c r="D554" s="102">
        <f>SUM(D556:D605)</f>
        <v>0</v>
      </c>
      <c r="E554" s="103">
        <f>$D$15</f>
        <v>1</v>
      </c>
      <c r="F554" s="105">
        <f>D554*E554</f>
        <v>0</v>
      </c>
    </row>
    <row r="555" spans="3:7" hidden="1" outlineLevel="1" x14ac:dyDescent="0.25">
      <c r="C555" s="40" t="s">
        <v>1138</v>
      </c>
      <c r="D555" s="101" t="s">
        <v>116</v>
      </c>
      <c r="E555" s="101" t="s">
        <v>66</v>
      </c>
      <c r="F555" s="101" t="s">
        <v>68</v>
      </c>
      <c r="G555" s="39" t="s">
        <v>57</v>
      </c>
    </row>
    <row r="556" spans="3:7" hidden="1" outlineLevel="1" x14ac:dyDescent="0.25">
      <c r="C556" s="42" t="s">
        <v>3</v>
      </c>
      <c r="D556" s="38">
        <f>SUMIFS(Sensitivities!$E$8:$E$1023,Sensitivities!$D$8:$D$1023,Vega_FX!$D$20,Sensitivities!$C$8:$C$1023,Vega_FX!G556)</f>
        <v>0</v>
      </c>
      <c r="E556" s="38"/>
      <c r="F556" s="38"/>
      <c r="G556" s="38" t="str">
        <f>C556 &amp; ".Vega|FX|" &amp; C340 &amp; "|" &amp; C554</f>
        <v>FRA791220419.Vega|FX|GBP/USD|10 year</v>
      </c>
    </row>
    <row r="557" spans="3:7" hidden="1" outlineLevel="1" x14ac:dyDescent="0.25">
      <c r="C557" s="21" t="s">
        <v>5</v>
      </c>
      <c r="D557" s="19">
        <f>SUMIFS(Sensitivities!$E$8:$E$1023,Sensitivities!$D$8:$D$1023,Vega_FX!$D$20,Sensitivities!$C$8:$C$1023,Vega_FX!G557)</f>
        <v>0</v>
      </c>
      <c r="E557" s="19"/>
      <c r="F557" s="19"/>
      <c r="G557" s="19" t="str">
        <f>C557 &amp; ".Vega|FX|" &amp; C340 &amp; "|" &amp; C554</f>
        <v>FRA983936126.Vega|FX|GBP/USD|10 year</v>
      </c>
    </row>
    <row r="558" spans="3:7" hidden="1" outlineLevel="1" x14ac:dyDescent="0.25">
      <c r="C558" s="21" t="s">
        <v>6</v>
      </c>
      <c r="D558" s="19">
        <f>SUMIFS(Sensitivities!$E$8:$E$1023,Sensitivities!$D$8:$D$1023,Vega_FX!$D$20,Sensitivities!$C$8:$C$1023,Vega_FX!G558)</f>
        <v>0</v>
      </c>
      <c r="E558" s="19"/>
      <c r="F558" s="19"/>
      <c r="G558" s="19" t="str">
        <f>C558 &amp; ".Vega|FX|" &amp; C340 &amp; "|" &amp; C554</f>
        <v>FRA592133890.Vega|FX|GBP/USD|10 year</v>
      </c>
    </row>
    <row r="559" spans="3:7" hidden="1" outlineLevel="1" x14ac:dyDescent="0.25">
      <c r="C559" s="21" t="s">
        <v>7</v>
      </c>
      <c r="D559" s="19">
        <f>SUMIFS(Sensitivities!$E$8:$E$1023,Sensitivities!$D$8:$D$1023,Vega_FX!$D$20,Sensitivities!$C$8:$C$1023,Vega_FX!G559)</f>
        <v>0</v>
      </c>
      <c r="E559" s="19"/>
      <c r="F559" s="19"/>
      <c r="G559" s="19" t="str">
        <f>C559 &amp; ".Vega|FX|" &amp; C340 &amp; "|" &amp; C554</f>
        <v>FRA554616290.Vega|FX|GBP/USD|10 year</v>
      </c>
    </row>
    <row r="560" spans="3:7" hidden="1" outlineLevel="1" x14ac:dyDescent="0.25">
      <c r="C560" s="21" t="s">
        <v>8</v>
      </c>
      <c r="D560" s="19">
        <f>SUMIFS(Sensitivities!$E$8:$E$1023,Sensitivities!$D$8:$D$1023,Vega_FX!$D$20,Sensitivities!$C$8:$C$1023,Vega_FX!G560)</f>
        <v>0</v>
      </c>
      <c r="E560" s="19"/>
      <c r="F560" s="19"/>
      <c r="G560" s="19" t="str">
        <f>C560 &amp; ".Vega|FX|" &amp; C340 &amp; "|" &amp; C554</f>
        <v>FRA822851518.Vega|FX|GBP/USD|10 year</v>
      </c>
    </row>
    <row r="561" spans="3:7" hidden="1" outlineLevel="1" x14ac:dyDescent="0.25">
      <c r="C561" s="21" t="s">
        <v>1140</v>
      </c>
      <c r="D561" s="19">
        <f>SUMIFS(Sensitivities!$E$8:$E$1023,Sensitivities!$D$8:$D$1023,Vega_FX!$D$20,Sensitivities!$C$8:$C$1023,Vega_FX!G561)</f>
        <v>0</v>
      </c>
      <c r="E561" s="19"/>
      <c r="F561" s="19"/>
      <c r="G561" s="19" t="str">
        <f>C561 &amp; ".Vega|FX|" &amp; C340 &amp; "|" &amp; C554</f>
        <v>FRA101797833.Vega|FX|GBP/USD|10 year</v>
      </c>
    </row>
    <row r="562" spans="3:7" hidden="1" outlineLevel="1" x14ac:dyDescent="0.25">
      <c r="C562" s="21" t="s">
        <v>9</v>
      </c>
      <c r="D562" s="19">
        <f>SUMIFS(Sensitivities!$E$8:$E$1023,Sensitivities!$D$8:$D$1023,Vega_FX!$D$20,Sensitivities!$C$8:$C$1023,Vega_FX!G562)</f>
        <v>0</v>
      </c>
      <c r="E562" s="19"/>
      <c r="F562" s="19"/>
      <c r="G562" s="19" t="str">
        <f>C562 &amp; ".Vega|FX|" &amp; C340 &amp; "|" &amp; C554</f>
        <v>IRS190841856.Vega|FX|GBP/USD|10 year</v>
      </c>
    </row>
    <row r="563" spans="3:7" hidden="1" outlineLevel="1" x14ac:dyDescent="0.25">
      <c r="C563" s="21" t="s">
        <v>11</v>
      </c>
      <c r="D563" s="19">
        <f>SUMIFS(Sensitivities!$E$8:$E$1023,Sensitivities!$D$8:$D$1023,Vega_FX!$D$20,Sensitivities!$C$8:$C$1023,Vega_FX!G563)</f>
        <v>0</v>
      </c>
      <c r="E563" s="19"/>
      <c r="F563" s="19"/>
      <c r="G563" s="19" t="str">
        <f>C563 &amp; ".Vega|FX|" &amp; C340 &amp; "|" &amp; C554</f>
        <v>IRS399330126.Vega|FX|GBP/USD|10 year</v>
      </c>
    </row>
    <row r="564" spans="3:7" hidden="1" outlineLevel="1" x14ac:dyDescent="0.25">
      <c r="C564" s="21" t="s">
        <v>12</v>
      </c>
      <c r="D564" s="19">
        <f>SUMIFS(Sensitivities!$E$8:$E$1023,Sensitivities!$D$8:$D$1023,Vega_FX!$D$20,Sensitivities!$C$8:$C$1023,Vega_FX!G564)</f>
        <v>0</v>
      </c>
      <c r="E564" s="19"/>
      <c r="F564" s="19"/>
      <c r="G564" s="19" t="str">
        <f>C564 &amp; ".Vega|FX|" &amp; C340 &amp; "|" &amp; C554</f>
        <v>IRS233250637.Vega|FX|GBP/USD|10 year</v>
      </c>
    </row>
    <row r="565" spans="3:7" hidden="1" outlineLevel="1" x14ac:dyDescent="0.25">
      <c r="C565" s="21" t="s">
        <v>13</v>
      </c>
      <c r="D565" s="19">
        <f>SUMIFS(Sensitivities!$E$8:$E$1023,Sensitivities!$D$8:$D$1023,Vega_FX!$D$20,Sensitivities!$C$8:$C$1023,Vega_FX!G565)</f>
        <v>0</v>
      </c>
      <c r="E565" s="19"/>
      <c r="F565" s="19"/>
      <c r="G565" s="19" t="str">
        <f>C565 &amp; ".Vega|FX|" &amp; C340 &amp; "|" &amp; C554</f>
        <v>CS768096133.Vega|FX|GBP/USD|10 year</v>
      </c>
    </row>
    <row r="566" spans="3:7" hidden="1" outlineLevel="1" x14ac:dyDescent="0.25">
      <c r="C566" s="21" t="s">
        <v>15</v>
      </c>
      <c r="D566" s="19">
        <f>SUMIFS(Sensitivities!$E$8:$E$1023,Sensitivities!$D$8:$D$1023,Vega_FX!$D$20,Sensitivities!$C$8:$C$1023,Vega_FX!G566)</f>
        <v>0</v>
      </c>
      <c r="E566" s="19"/>
      <c r="F566" s="19"/>
      <c r="G566" s="19" t="str">
        <f>C566 &amp; ".Vega|FX|" &amp; C340 &amp; "|" &amp; C554</f>
        <v>CS561670611.Vega|FX|GBP/USD|10 year</v>
      </c>
    </row>
    <row r="567" spans="3:7" hidden="1" outlineLevel="1" x14ac:dyDescent="0.25">
      <c r="C567" s="21" t="s">
        <v>16</v>
      </c>
      <c r="D567" s="19">
        <f>SUMIFS(Sensitivities!$E$8:$E$1023,Sensitivities!$D$8:$D$1023,Vega_FX!$D$20,Sensitivities!$C$8:$C$1023,Vega_FX!G567)</f>
        <v>0</v>
      </c>
      <c r="E567" s="19"/>
      <c r="F567" s="19"/>
      <c r="G567" s="19" t="str">
        <f>C567 &amp; ".Vega|FX|" &amp; C340 &amp; "|" &amp; C554</f>
        <v>CS931854092.Vega|FX|GBP/USD|10 year</v>
      </c>
    </row>
    <row r="568" spans="3:7" hidden="1" outlineLevel="1" x14ac:dyDescent="0.25">
      <c r="C568" s="21" t="s">
        <v>17</v>
      </c>
      <c r="D568" s="19">
        <f>SUMIFS(Sensitivities!$E$8:$E$1023,Sensitivities!$D$8:$D$1023,Vega_FX!$D$20,Sensitivities!$C$8:$C$1023,Vega_FX!G568)</f>
        <v>0</v>
      </c>
      <c r="E568" s="19"/>
      <c r="F568" s="19"/>
      <c r="G568" s="19" t="str">
        <f>C568 &amp; ".Vega|FX|" &amp; C340 &amp; "|" &amp; C554</f>
        <v>IRS307262619.Vega|FX|GBP/USD|10 year</v>
      </c>
    </row>
    <row r="569" spans="3:7" hidden="1" outlineLevel="1" x14ac:dyDescent="0.25">
      <c r="C569" s="21" t="s">
        <v>18</v>
      </c>
      <c r="D569" s="19">
        <f>SUMIFS(Sensitivities!$E$8:$E$1023,Sensitivities!$D$8:$D$1023,Vega_FX!$D$20,Sensitivities!$C$8:$C$1023,Vega_FX!G569)</f>
        <v>0</v>
      </c>
      <c r="E569" s="19"/>
      <c r="F569" s="19"/>
      <c r="G569" s="19" t="str">
        <f>C569 &amp; ".Vega|FX|" &amp; C340 &amp; "|" &amp; C554</f>
        <v>IRS686490893.Vega|FX|GBP/USD|10 year</v>
      </c>
    </row>
    <row r="570" spans="3:7" hidden="1" outlineLevel="1" x14ac:dyDescent="0.25">
      <c r="C570" s="21" t="s">
        <v>19</v>
      </c>
      <c r="D570" s="19">
        <f>SUMIFS(Sensitivities!$E$8:$E$1023,Sensitivities!$D$8:$D$1023,Vega_FX!$D$20,Sensitivities!$C$8:$C$1023,Vega_FX!G570)</f>
        <v>0</v>
      </c>
      <c r="E570" s="19"/>
      <c r="F570" s="19"/>
      <c r="G570" s="19" t="str">
        <f>C570 &amp; ".Vega|FX|" &amp; C340 &amp; "|" &amp; C554</f>
        <v>IRS682313805.Vega|FX|GBP/USD|10 year</v>
      </c>
    </row>
    <row r="571" spans="3:7" hidden="1" outlineLevel="1" x14ac:dyDescent="0.25">
      <c r="C571" s="21" t="s">
        <v>20</v>
      </c>
      <c r="D571" s="19">
        <f>SUMIFS(Sensitivities!$E$8:$E$1023,Sensitivities!$D$8:$D$1023,Vega_FX!$D$20,Sensitivities!$C$8:$C$1023,Vega_FX!G571)</f>
        <v>0</v>
      </c>
      <c r="E571" s="19"/>
      <c r="F571" s="19"/>
      <c r="G571" s="19" t="str">
        <f>C571 &amp; ".Vega|FX|" &amp; C340 &amp; "|" &amp; C554</f>
        <v>IRS545554400.Vega|FX|GBP/USD|10 year</v>
      </c>
    </row>
    <row r="572" spans="3:7" hidden="1" outlineLevel="1" x14ac:dyDescent="0.25">
      <c r="C572" s="21" t="s">
        <v>21</v>
      </c>
      <c r="D572" s="19">
        <f>SUMIFS(Sensitivities!$E$8:$E$1023,Sensitivities!$D$8:$D$1023,Vega_FX!$D$20,Sensitivities!$C$8:$C$1023,Vega_FX!G572)</f>
        <v>0</v>
      </c>
      <c r="E572" s="19"/>
      <c r="F572" s="19"/>
      <c r="G572" s="19" t="str">
        <f>C572 &amp; ".Vega|FX|" &amp; C340 &amp; "|" &amp; C554</f>
        <v>CS821810096.Vega|FX|GBP/USD|10 year</v>
      </c>
    </row>
    <row r="573" spans="3:7" hidden="1" outlineLevel="1" x14ac:dyDescent="0.25">
      <c r="C573" s="21" t="s">
        <v>22</v>
      </c>
      <c r="D573" s="19">
        <f>SUMIFS(Sensitivities!$E$8:$E$1023,Sensitivities!$D$8:$D$1023,Vega_FX!$D$20,Sensitivities!$C$8:$C$1023,Vega_FX!G573)</f>
        <v>0</v>
      </c>
      <c r="E573" s="19"/>
      <c r="F573" s="19"/>
      <c r="G573" s="19" t="str">
        <f>C573 &amp; ".Vega|FX|" &amp; C340 &amp; "|" &amp; C554</f>
        <v>CF832287444.Vega|FX|GBP/USD|10 year</v>
      </c>
    </row>
    <row r="574" spans="3:7" hidden="1" outlineLevel="1" x14ac:dyDescent="0.25">
      <c r="C574" s="21" t="s">
        <v>1141</v>
      </c>
      <c r="D574" s="19">
        <f>SUMIFS(Sensitivities!$E$8:$E$1023,Sensitivities!$D$8:$D$1023,Vega_FX!$D$20,Sensitivities!$C$8:$C$1023,Vega_FX!G574)</f>
        <v>0</v>
      </c>
      <c r="E574" s="19"/>
      <c r="F574" s="19"/>
      <c r="G574" s="19" t="str">
        <f>C574 &amp; ".Vega|FX|" &amp; C340 &amp; "|" &amp; C554</f>
        <v>CF505971413.Vega|FX|GBP/USD|10 year</v>
      </c>
    </row>
    <row r="575" spans="3:7" hidden="1" outlineLevel="1" x14ac:dyDescent="0.25">
      <c r="C575" s="21" t="s">
        <v>24</v>
      </c>
      <c r="D575" s="19">
        <f>SUMIFS(Sensitivities!$E$8:$E$1023,Sensitivities!$D$8:$D$1023,Vega_FX!$D$20,Sensitivities!$C$8:$C$1023,Vega_FX!G575)</f>
        <v>0</v>
      </c>
      <c r="E575" s="19"/>
      <c r="F575" s="19"/>
      <c r="G575" s="19" t="str">
        <f>C575 &amp; ".Vega|FX|" &amp; C340 &amp; "|" &amp; C554</f>
        <v>CF670766805.Vega|FX|GBP/USD|10 year</v>
      </c>
    </row>
    <row r="576" spans="3:7" hidden="1" outlineLevel="1" x14ac:dyDescent="0.25">
      <c r="C576" s="21" t="s">
        <v>25</v>
      </c>
      <c r="D576" s="19">
        <f>SUMIFS(Sensitivities!$E$8:$E$1023,Sensitivities!$D$8:$D$1023,Vega_FX!$D$20,Sensitivities!$C$8:$C$1023,Vega_FX!G576)</f>
        <v>0</v>
      </c>
      <c r="E576" s="19"/>
      <c r="F576" s="19"/>
      <c r="G576" s="19" t="str">
        <f>C576 &amp; ".Vega|FX|" &amp; C340 &amp; "|" &amp; C554</f>
        <v>CF558972956.Vega|FX|GBP/USD|10 year</v>
      </c>
    </row>
    <row r="577" spans="3:7" hidden="1" outlineLevel="1" x14ac:dyDescent="0.25">
      <c r="C577" s="21" t="s">
        <v>26</v>
      </c>
      <c r="D577" s="19">
        <f>SUMIFS(Sensitivities!$E$8:$E$1023,Sensitivities!$D$8:$D$1023,Vega_FX!$D$20,Sensitivities!$C$8:$C$1023,Vega_FX!G577)</f>
        <v>0</v>
      </c>
      <c r="E577" s="19"/>
      <c r="F577" s="19"/>
      <c r="G577" s="19" t="str">
        <f>C577 &amp; ".Vega|FX|" &amp; C340 &amp; "|" &amp; C554</f>
        <v>CF994071627.Vega|FX|GBP/USD|10 year</v>
      </c>
    </row>
    <row r="578" spans="3:7" hidden="1" outlineLevel="1" x14ac:dyDescent="0.25">
      <c r="C578" s="21" t="s">
        <v>27</v>
      </c>
      <c r="D578" s="19">
        <f>SUMIFS(Sensitivities!$E$8:$E$1023,Sensitivities!$D$8:$D$1023,Vega_FX!$D$20,Sensitivities!$C$8:$C$1023,Vega_FX!G578)</f>
        <v>0</v>
      </c>
      <c r="E578" s="19"/>
      <c r="F578" s="19"/>
      <c r="G578" s="19" t="str">
        <f>C578 &amp; ".Vega|FX|" &amp; C340 &amp; "|" &amp; C554</f>
        <v>CF546911893.Vega|FX|GBP/USD|10 year</v>
      </c>
    </row>
    <row r="579" spans="3:7" hidden="1" outlineLevel="1" x14ac:dyDescent="0.25">
      <c r="C579" s="21" t="s">
        <v>28</v>
      </c>
      <c r="D579" s="19">
        <f>SUMIFS(Sensitivities!$E$8:$E$1023,Sensitivities!$D$8:$D$1023,Vega_FX!$D$20,Sensitivities!$C$8:$C$1023,Vega_FX!G579)</f>
        <v>0</v>
      </c>
      <c r="E579" s="19"/>
      <c r="F579" s="19"/>
      <c r="G579" s="19" t="str">
        <f>C579 &amp; ".Vega|FX|" &amp; C340 &amp; "|" &amp; C554</f>
        <v>CF798421943.Vega|FX|GBP/USD|10 year</v>
      </c>
    </row>
    <row r="580" spans="3:7" hidden="1" outlineLevel="1" x14ac:dyDescent="0.25">
      <c r="C580" s="21" t="s">
        <v>29</v>
      </c>
      <c r="D580" s="19">
        <f>SUMIFS(Sensitivities!$E$8:$E$1023,Sensitivities!$D$8:$D$1023,Vega_FX!$D$20,Sensitivities!$C$8:$C$1023,Vega_FX!G580)</f>
        <v>0</v>
      </c>
      <c r="E580" s="19"/>
      <c r="F580" s="19"/>
      <c r="G580" s="19" t="str">
        <f>C580 &amp; ".Vega|FX|" &amp; C340 &amp; "|" &amp; C554</f>
        <v>SWN651253389.Vega|FX|GBP/USD|10 year</v>
      </c>
    </row>
    <row r="581" spans="3:7" hidden="1" outlineLevel="1" x14ac:dyDescent="0.25">
      <c r="C581" s="21" t="s">
        <v>31</v>
      </c>
      <c r="D581" s="19">
        <f>SUMIFS(Sensitivities!$E$8:$E$1023,Sensitivities!$D$8:$D$1023,Vega_FX!$D$20,Sensitivities!$C$8:$C$1023,Vega_FX!G581)</f>
        <v>0</v>
      </c>
      <c r="E581" s="19"/>
      <c r="F581" s="19"/>
      <c r="G581" s="19" t="str">
        <f>C581 &amp; ".Vega|FX|" &amp; C340 &amp; "|" &amp; C554</f>
        <v>FXF690057364.Vega|FX|GBP/USD|10 year</v>
      </c>
    </row>
    <row r="582" spans="3:7" hidden="1" outlineLevel="1" x14ac:dyDescent="0.25">
      <c r="C582" s="21" t="s">
        <v>1142</v>
      </c>
      <c r="D582" s="19">
        <f>SUMIFS(Sensitivities!$E$8:$E$1023,Sensitivities!$D$8:$D$1023,Vega_FX!$D$20,Sensitivities!$C$8:$C$1023,Vega_FX!G582)</f>
        <v>0</v>
      </c>
      <c r="E582" s="19"/>
      <c r="F582" s="19"/>
      <c r="G582" s="19" t="str">
        <f>C582 &amp; ".Vega|FX|" &amp; C340 &amp; "|" &amp; C554</f>
        <v>FXF276314354.Vega|FX|GBP/USD|10 year</v>
      </c>
    </row>
    <row r="583" spans="3:7" hidden="1" outlineLevel="1" x14ac:dyDescent="0.25">
      <c r="C583" s="21" t="s">
        <v>33</v>
      </c>
      <c r="D583" s="19">
        <f>SUMIFS(Sensitivities!$E$8:$E$1023,Sensitivities!$D$8:$D$1023,Vega_FX!$D$20,Sensitivities!$C$8:$C$1023,Vega_FX!G583)</f>
        <v>0</v>
      </c>
      <c r="E583" s="19"/>
      <c r="F583" s="19"/>
      <c r="G583" s="19" t="str">
        <f>C583 &amp; ".Vega|FX|" &amp; C340 &amp; "|" &amp; C554</f>
        <v>FXF811380623.Vega|FX|GBP/USD|10 year</v>
      </c>
    </row>
    <row r="584" spans="3:7" hidden="1" outlineLevel="1" x14ac:dyDescent="0.25">
      <c r="C584" s="21" t="s">
        <v>34</v>
      </c>
      <c r="D584" s="19">
        <f>SUMIFS(Sensitivities!$E$8:$E$1023,Sensitivities!$D$8:$D$1023,Vega_FX!$D$20,Sensitivities!$C$8:$C$1023,Vega_FX!G584)</f>
        <v>0</v>
      </c>
      <c r="E584" s="19"/>
      <c r="F584" s="19"/>
      <c r="G584" s="19" t="str">
        <f>C584 &amp; ".Vega|FX|" &amp; C340 &amp; "|" &amp; C554</f>
        <v>FXF313102980.Vega|FX|GBP/USD|10 year</v>
      </c>
    </row>
    <row r="585" spans="3:7" hidden="1" outlineLevel="1" x14ac:dyDescent="0.25">
      <c r="C585" s="21" t="s">
        <v>35</v>
      </c>
      <c r="D585" s="19">
        <f>SUMIFS(Sensitivities!$E$8:$E$1023,Sensitivities!$D$8:$D$1023,Vega_FX!$D$20,Sensitivities!$C$8:$C$1023,Vega_FX!G585)</f>
        <v>0</v>
      </c>
      <c r="E585" s="19"/>
      <c r="F585" s="19"/>
      <c r="G585" s="19" t="str">
        <f>C585 &amp; ".Vega|FX|" &amp; C340 &amp; "|" &amp; C554</f>
        <v>FXF168255439.Vega|FX|GBP/USD|10 year</v>
      </c>
    </row>
    <row r="586" spans="3:7" hidden="1" outlineLevel="1" x14ac:dyDescent="0.25">
      <c r="C586" s="21" t="s">
        <v>36</v>
      </c>
      <c r="D586" s="19">
        <f>SUMIFS(Sensitivities!$E$8:$E$1023,Sensitivities!$D$8:$D$1023,Vega_FX!$D$20,Sensitivities!$C$8:$C$1023,Vega_FX!G586)</f>
        <v>0</v>
      </c>
      <c r="E586" s="19"/>
      <c r="F586" s="19"/>
      <c r="G586" s="19" t="str">
        <f>C586 &amp; ".Vega|FX|" &amp; C340 &amp; "|" &amp; C554</f>
        <v>FXF177155290.Vega|FX|GBP/USD|10 year</v>
      </c>
    </row>
    <row r="587" spans="3:7" hidden="1" outlineLevel="1" x14ac:dyDescent="0.25">
      <c r="C587" s="21" t="s">
        <v>37</v>
      </c>
      <c r="D587" s="19">
        <f>SUMIFS(Sensitivities!$E$8:$E$1023,Sensitivities!$D$8:$D$1023,Vega_FX!$D$20,Sensitivities!$C$8:$C$1023,Vega_FX!G587)</f>
        <v>0</v>
      </c>
      <c r="E587" s="19"/>
      <c r="F587" s="19"/>
      <c r="G587" s="19" t="str">
        <f>C587 &amp; ".Vega|FX|" &amp; C340 &amp; "|" &amp; C554</f>
        <v>FXF598460264.Vega|FX|GBP/USD|10 year</v>
      </c>
    </row>
    <row r="588" spans="3:7" hidden="1" outlineLevel="1" x14ac:dyDescent="0.25">
      <c r="C588" s="21" t="s">
        <v>38</v>
      </c>
      <c r="D588" s="19">
        <f>SUMIFS(Sensitivities!$E$8:$E$1023,Sensitivities!$D$8:$D$1023,Vega_FX!$D$20,Sensitivities!$C$8:$C$1023,Vega_FX!G588)</f>
        <v>0</v>
      </c>
      <c r="E588" s="19"/>
      <c r="F588" s="19"/>
      <c r="G588" s="19" t="str">
        <f>C588 &amp; ".Vega|FX|" &amp; C340 &amp; "|" &amp; C554</f>
        <v>FXO271821100.Vega|FX|GBP/USD|10 year</v>
      </c>
    </row>
    <row r="589" spans="3:7" hidden="1" outlineLevel="1" x14ac:dyDescent="0.25">
      <c r="C589" s="21" t="s">
        <v>40</v>
      </c>
      <c r="D589" s="19">
        <f>SUMIFS(Sensitivities!$E$8:$E$1023,Sensitivities!$D$8:$D$1023,Vega_FX!$D$20,Sensitivities!$C$8:$C$1023,Vega_FX!G589)</f>
        <v>0</v>
      </c>
      <c r="E589" s="19"/>
      <c r="F589" s="19"/>
      <c r="G589" s="19" t="str">
        <f>C589 &amp; ".Vega|FX|" &amp; C340 &amp; "|" &amp; C554</f>
        <v>FXO136170122.Vega|FX|GBP/USD|10 year</v>
      </c>
    </row>
    <row r="590" spans="3:7" hidden="1" outlineLevel="1" x14ac:dyDescent="0.25">
      <c r="C590" s="21" t="s">
        <v>1139</v>
      </c>
      <c r="D590" s="19">
        <f>SUMIFS(Sensitivities!$E$8:$E$1023,Sensitivities!$D$8:$D$1023,Vega_FX!$D$20,Sensitivities!$C$8:$C$1023,Vega_FX!G590)</f>
        <v>0</v>
      </c>
      <c r="E590" s="19"/>
      <c r="F590" s="19"/>
      <c r="G590" s="19" t="str">
        <f>C590 &amp; ".Vega|FX|" &amp; C340 &amp; "|" &amp; C554</f>
        <v>FXO623149061.Vega|FX|GBP/USD|10 year</v>
      </c>
    </row>
    <row r="591" spans="3:7" hidden="1" outlineLevel="1" x14ac:dyDescent="0.25">
      <c r="C591" s="21" t="s">
        <v>41</v>
      </c>
      <c r="D591" s="19">
        <f>SUMIFS(Sensitivities!$E$8:$E$1023,Sensitivities!$D$8:$D$1023,Vega_FX!$D$20,Sensitivities!$C$8:$C$1023,Vega_FX!G591)</f>
        <v>0</v>
      </c>
      <c r="E591" s="19"/>
      <c r="F591" s="19"/>
      <c r="G591" s="19" t="str">
        <f>C591 &amp; ".Vega|FX|" &amp; C340 &amp; "|" &amp; C554</f>
        <v>FXO676548755.Vega|FX|GBP/USD|10 year</v>
      </c>
    </row>
    <row r="592" spans="3:7" hidden="1" outlineLevel="1" x14ac:dyDescent="0.25">
      <c r="C592" s="21" t="s">
        <v>42</v>
      </c>
      <c r="D592" s="19">
        <f>SUMIFS(Sensitivities!$E$8:$E$1023,Sensitivities!$D$8:$D$1023,Vega_FX!$D$20,Sensitivities!$C$8:$C$1023,Vega_FX!G592)</f>
        <v>0</v>
      </c>
      <c r="E592" s="19"/>
      <c r="F592" s="19"/>
      <c r="G592" s="19" t="str">
        <f>C592 &amp; ".Vega|FX|" &amp; C340 &amp; "|" &amp; C554</f>
        <v>FXO403688438.Vega|FX|GBP/USD|10 year</v>
      </c>
    </row>
    <row r="593" spans="3:7" hidden="1" outlineLevel="1" x14ac:dyDescent="0.25">
      <c r="C593" s="21" t="s">
        <v>43</v>
      </c>
      <c r="D593" s="19">
        <f>SUMIFS(Sensitivities!$E$8:$E$1023,Sensitivities!$D$8:$D$1023,Vega_FX!$D$20,Sensitivities!$C$8:$C$1023,Vega_FX!G593)</f>
        <v>0</v>
      </c>
      <c r="E593" s="19"/>
      <c r="F593" s="19"/>
      <c r="G593" s="19" t="str">
        <f>C593 &amp; ".Vega|FX|" &amp; C340 &amp; "|" &amp; C554</f>
        <v>FXO302436425.Vega|FX|GBP/USD|10 year</v>
      </c>
    </row>
    <row r="594" spans="3:7" hidden="1" outlineLevel="1" x14ac:dyDescent="0.25">
      <c r="C594" s="21" t="s">
        <v>44</v>
      </c>
      <c r="D594" s="19">
        <f>SUMIFS(Sensitivities!$E$8:$E$1023,Sensitivities!$D$8:$D$1023,Vega_FX!$D$20,Sensitivities!$C$8:$C$1023,Vega_FX!G594)</f>
        <v>0</v>
      </c>
      <c r="E594" s="19"/>
      <c r="F594" s="19"/>
      <c r="G594" s="19" t="str">
        <f>C594 &amp; ".Vega|FX|" &amp; C340 &amp; "|" &amp; C554</f>
        <v>FXO920656386.Vega|FX|GBP/USD|10 year</v>
      </c>
    </row>
    <row r="595" spans="3:7" hidden="1" outlineLevel="1" x14ac:dyDescent="0.25">
      <c r="C595" s="21" t="s">
        <v>45</v>
      </c>
      <c r="D595" s="19">
        <f>SUMIFS(Sensitivities!$E$8:$E$1023,Sensitivities!$D$8:$D$1023,Vega_FX!$D$20,Sensitivities!$C$8:$C$1023,Vega_FX!G595)</f>
        <v>0</v>
      </c>
      <c r="E595" s="19"/>
      <c r="F595" s="19"/>
      <c r="G595" s="19" t="str">
        <f>C595 &amp; ".Vega|FX|" &amp; C340 &amp; "|" &amp; C554</f>
        <v>FXO931276392.Vega|FX|GBP/USD|10 year</v>
      </c>
    </row>
    <row r="596" spans="3:7" hidden="1" outlineLevel="1" x14ac:dyDescent="0.25">
      <c r="C596" s="21" t="s">
        <v>46</v>
      </c>
      <c r="D596" s="19">
        <f>SUMIFS(Sensitivities!$E$8:$E$1023,Sensitivities!$D$8:$D$1023,Vega_FX!$D$20,Sensitivities!$C$8:$C$1023,Vega_FX!G596)</f>
        <v>0</v>
      </c>
      <c r="E596" s="19"/>
      <c r="F596" s="19"/>
      <c r="G596" s="19" t="str">
        <f>C596 &amp; ".Vega|FX|" &amp; C340 &amp; "|" &amp; C554</f>
        <v>PRDC295207601.Vega|FX|GBP/USD|10 year</v>
      </c>
    </row>
    <row r="597" spans="3:7" hidden="1" outlineLevel="1" x14ac:dyDescent="0.25">
      <c r="C597" s="21" t="s">
        <v>48</v>
      </c>
      <c r="D597" s="19">
        <f>SUMIFS(Sensitivities!$E$8:$E$1023,Sensitivities!$D$8:$D$1023,Vega_FX!$D$20,Sensitivities!$C$8:$C$1023,Vega_FX!G597)</f>
        <v>0</v>
      </c>
      <c r="E597" s="19"/>
      <c r="F597" s="19"/>
      <c r="G597" s="19" t="str">
        <f>C597 &amp; ".Vega|FX|" &amp; C340 &amp; "|" &amp; C554</f>
        <v>PRDC172891670.Vega|FX|GBP/USD|10 year</v>
      </c>
    </row>
    <row r="598" spans="3:7" hidden="1" outlineLevel="1" x14ac:dyDescent="0.25">
      <c r="C598" s="21" t="s">
        <v>49</v>
      </c>
      <c r="D598" s="19">
        <f>SUMIFS(Sensitivities!$E$8:$E$1023,Sensitivities!$D$8:$D$1023,Vega_FX!$D$20,Sensitivities!$C$8:$C$1023,Vega_FX!G598)</f>
        <v>0</v>
      </c>
      <c r="E598" s="19"/>
      <c r="F598" s="19"/>
      <c r="G598" s="19" t="str">
        <f>C598 &amp; ".Vega|FX|" &amp; C340 &amp; "|" &amp; C554</f>
        <v>PRDC666969162.Vega|FX|GBP/USD|10 year</v>
      </c>
    </row>
    <row r="599" spans="3:7" hidden="1" outlineLevel="1" x14ac:dyDescent="0.25">
      <c r="C599" s="21" t="s">
        <v>50</v>
      </c>
      <c r="D599" s="19">
        <f>SUMIFS(Sensitivities!$E$8:$E$1023,Sensitivities!$D$8:$D$1023,Vega_FX!$D$20,Sensitivities!$C$8:$C$1023,Vega_FX!G599)</f>
        <v>0</v>
      </c>
      <c r="E599" s="19"/>
      <c r="F599" s="19"/>
      <c r="G599" s="19" t="str">
        <f>C599 &amp; ".Vega|FX|" &amp; C340 &amp; "|" &amp; C554</f>
        <v>PRDC591610726.Vega|FX|GBP/USD|10 year</v>
      </c>
    </row>
    <row r="600" spans="3:7" hidden="1" outlineLevel="1" x14ac:dyDescent="0.25">
      <c r="C600" s="21" t="s">
        <v>51</v>
      </c>
      <c r="D600" s="19">
        <f>SUMIFS(Sensitivities!$E$8:$E$1023,Sensitivities!$D$8:$D$1023,Vega_FX!$D$20,Sensitivities!$C$8:$C$1023,Vega_FX!G600)</f>
        <v>0</v>
      </c>
      <c r="E600" s="19"/>
      <c r="F600" s="19"/>
      <c r="G600" s="19" t="str">
        <f>C600 &amp; ".Vega|FX|" &amp; C340 &amp; "|" &amp; C554</f>
        <v>PRDC213021841.Vega|FX|GBP/USD|10 year</v>
      </c>
    </row>
    <row r="601" spans="3:7" hidden="1" outlineLevel="1" x14ac:dyDescent="0.25">
      <c r="C601" s="21" t="s">
        <v>52</v>
      </c>
      <c r="D601" s="19">
        <f>SUMIFS(Sensitivities!$E$8:$E$1023,Sensitivities!$D$8:$D$1023,Vega_FX!$D$20,Sensitivities!$C$8:$C$1023,Vega_FX!G601)</f>
        <v>0</v>
      </c>
      <c r="E601" s="19"/>
      <c r="F601" s="19"/>
      <c r="G601" s="19" t="str">
        <f>C601 &amp; ".Vega|FX|" &amp; C340 &amp; "|" &amp; C554</f>
        <v>RA211261264.Vega|FX|GBP/USD|10 year</v>
      </c>
    </row>
    <row r="602" spans="3:7" hidden="1" outlineLevel="1" x14ac:dyDescent="0.25">
      <c r="C602" s="21" t="s">
        <v>54</v>
      </c>
      <c r="D602" s="19">
        <f>SUMIFS(Sensitivities!$E$8:$E$1023,Sensitivities!$D$8:$D$1023,Vega_FX!$D$20,Sensitivities!$C$8:$C$1023,Vega_FX!G602)</f>
        <v>0</v>
      </c>
      <c r="E602" s="19"/>
      <c r="F602" s="19"/>
      <c r="G602" s="19" t="str">
        <f>C602 &amp; ".Vega|FX|" &amp; C340 &amp; "|" &amp; C554</f>
        <v>RA511169792.Vega|FX|GBP/USD|10 year</v>
      </c>
    </row>
    <row r="603" spans="3:7" hidden="1" outlineLevel="1" x14ac:dyDescent="0.25">
      <c r="C603" s="21" t="s">
        <v>1143</v>
      </c>
      <c r="D603" s="19">
        <f>SUMIFS(Sensitivities!$E$8:$E$1023,Sensitivities!$D$8:$D$1023,Vega_FX!$D$20,Sensitivities!$C$8:$C$1023,Vega_FX!G603)</f>
        <v>0</v>
      </c>
      <c r="E603" s="19"/>
      <c r="F603" s="19"/>
      <c r="G603" s="19" t="str">
        <f>C603 &amp; ".Vega|FX|" &amp; C340 &amp; "|" &amp; C554</f>
        <v>RA844378540.Vega|FX|GBP/USD|10 year</v>
      </c>
    </row>
    <row r="604" spans="3:7" hidden="1" outlineLevel="1" x14ac:dyDescent="0.25">
      <c r="C604" s="21" t="s">
        <v>55</v>
      </c>
      <c r="D604" s="19">
        <f>SUMIFS(Sensitivities!$E$8:$E$1023,Sensitivities!$D$8:$D$1023,Vega_FX!$D$20,Sensitivities!$C$8:$C$1023,Vega_FX!G604)</f>
        <v>0</v>
      </c>
      <c r="E604" s="19"/>
      <c r="F604" s="19"/>
      <c r="G604" s="19" t="str">
        <f>C604 &amp; ".Vega|FX|" &amp; C340 &amp; "|" &amp; C554</f>
        <v>RA488554347.Vega|FX|GBP/USD|10 year</v>
      </c>
    </row>
    <row r="605" spans="3:7" hidden="1" outlineLevel="1" x14ac:dyDescent="0.25">
      <c r="C605" s="21" t="s">
        <v>56</v>
      </c>
      <c r="D605" s="19">
        <f>SUMIFS(Sensitivities!$E$8:$E$1023,Sensitivities!$D$8:$D$1023,Vega_FX!$D$20,Sensitivities!$C$8:$C$1023,Vega_FX!G605)</f>
        <v>0</v>
      </c>
      <c r="E605" s="19"/>
      <c r="F605" s="19"/>
      <c r="G605" s="19" t="str">
        <f>C605 &amp; ".Vega|FX|" &amp; C340 &amp; "|" &amp; C554</f>
        <v>RA899728209.Vega|FX|GBP/USD|10 year</v>
      </c>
    </row>
    <row r="606" spans="3:7" hidden="1" outlineLevel="1" x14ac:dyDescent="0.25"/>
    <row r="608" spans="3:7" x14ac:dyDescent="0.25">
      <c r="C608" s="4" t="s">
        <v>90</v>
      </c>
    </row>
    <row r="609" spans="3:7" x14ac:dyDescent="0.25">
      <c r="C609" s="40" t="s">
        <v>60</v>
      </c>
      <c r="D609" s="74" t="s">
        <v>116</v>
      </c>
      <c r="E609" s="74" t="s">
        <v>66</v>
      </c>
      <c r="F609" s="104" t="s">
        <v>68</v>
      </c>
    </row>
    <row r="610" spans="3:7" collapsed="1" x14ac:dyDescent="0.25">
      <c r="C610" s="100" t="s">
        <v>61</v>
      </c>
      <c r="D610" s="102">
        <f>SUM(D612:D661)</f>
        <v>165236.540934444</v>
      </c>
      <c r="E610" s="103">
        <f>$D$15</f>
        <v>1</v>
      </c>
      <c r="F610" s="105">
        <f>D610*E610</f>
        <v>165236.540934444</v>
      </c>
    </row>
    <row r="611" spans="3:7" hidden="1" outlineLevel="1" x14ac:dyDescent="0.25">
      <c r="C611" s="40" t="s">
        <v>1138</v>
      </c>
      <c r="D611" s="101" t="s">
        <v>116</v>
      </c>
      <c r="E611" s="101" t="s">
        <v>66</v>
      </c>
      <c r="F611" s="101" t="s">
        <v>68</v>
      </c>
      <c r="G611" s="39" t="s">
        <v>57</v>
      </c>
    </row>
    <row r="612" spans="3:7" hidden="1" outlineLevel="1" x14ac:dyDescent="0.25">
      <c r="C612" s="42" t="s">
        <v>3</v>
      </c>
      <c r="D612" s="38">
        <f>SUMIFS(Sensitivities!$E$8:$E$1023,Sensitivities!$D$8:$D$1023,Vega_FX!$D$20,Sensitivities!$C$8:$C$1023,Vega_FX!G612)</f>
        <v>0</v>
      </c>
      <c r="E612" s="38"/>
      <c r="F612" s="38"/>
      <c r="G612" s="38" t="str">
        <f>C612 &amp; ".Vega|FX|" &amp; C608 &amp; "|" &amp; C610</f>
        <v>FRA791220419.Vega|FX|JPY/USD|0.5 year</v>
      </c>
    </row>
    <row r="613" spans="3:7" hidden="1" outlineLevel="1" x14ac:dyDescent="0.25">
      <c r="C613" s="21" t="s">
        <v>5</v>
      </c>
      <c r="D613" s="19">
        <f>SUMIFS(Sensitivities!$E$8:$E$1023,Sensitivities!$D$8:$D$1023,Vega_FX!$D$20,Sensitivities!$C$8:$C$1023,Vega_FX!G613)</f>
        <v>0</v>
      </c>
      <c r="E613" s="19"/>
      <c r="F613" s="19"/>
      <c r="G613" s="19" t="str">
        <f>C613 &amp; ".Vega|FX|" &amp; C608 &amp; "|" &amp; C610</f>
        <v>FRA983936126.Vega|FX|JPY/USD|0.5 year</v>
      </c>
    </row>
    <row r="614" spans="3:7" hidden="1" outlineLevel="1" x14ac:dyDescent="0.25">
      <c r="C614" s="21" t="s">
        <v>6</v>
      </c>
      <c r="D614" s="19">
        <f>SUMIFS(Sensitivities!$E$8:$E$1023,Sensitivities!$D$8:$D$1023,Vega_FX!$D$20,Sensitivities!$C$8:$C$1023,Vega_FX!G614)</f>
        <v>0</v>
      </c>
      <c r="E614" s="19"/>
      <c r="F614" s="19"/>
      <c r="G614" s="19" t="str">
        <f>C614 &amp; ".Vega|FX|" &amp; C608 &amp; "|" &amp; C610</f>
        <v>FRA592133890.Vega|FX|JPY/USD|0.5 year</v>
      </c>
    </row>
    <row r="615" spans="3:7" hidden="1" outlineLevel="1" x14ac:dyDescent="0.25">
      <c r="C615" s="21" t="s">
        <v>7</v>
      </c>
      <c r="D615" s="19">
        <f>SUMIFS(Sensitivities!$E$8:$E$1023,Sensitivities!$D$8:$D$1023,Vega_FX!$D$20,Sensitivities!$C$8:$C$1023,Vega_FX!G615)</f>
        <v>0</v>
      </c>
      <c r="E615" s="19"/>
      <c r="F615" s="19"/>
      <c r="G615" s="19" t="str">
        <f>C615 &amp; ".Vega|FX|" &amp; C608 &amp; "|" &amp; C610</f>
        <v>FRA554616290.Vega|FX|JPY/USD|0.5 year</v>
      </c>
    </row>
    <row r="616" spans="3:7" hidden="1" outlineLevel="1" x14ac:dyDescent="0.25">
      <c r="C616" s="21" t="s">
        <v>8</v>
      </c>
      <c r="D616" s="19">
        <f>SUMIFS(Sensitivities!$E$8:$E$1023,Sensitivities!$D$8:$D$1023,Vega_FX!$D$20,Sensitivities!$C$8:$C$1023,Vega_FX!G616)</f>
        <v>0</v>
      </c>
      <c r="E616" s="19"/>
      <c r="F616" s="19"/>
      <c r="G616" s="19" t="str">
        <f>C616 &amp; ".Vega|FX|" &amp; C608 &amp; "|" &amp; C610</f>
        <v>FRA822851518.Vega|FX|JPY/USD|0.5 year</v>
      </c>
    </row>
    <row r="617" spans="3:7" hidden="1" outlineLevel="1" x14ac:dyDescent="0.25">
      <c r="C617" s="21" t="s">
        <v>1140</v>
      </c>
      <c r="D617" s="19">
        <f>SUMIFS(Sensitivities!$E$8:$E$1023,Sensitivities!$D$8:$D$1023,Vega_FX!$D$20,Sensitivities!$C$8:$C$1023,Vega_FX!G617)</f>
        <v>0</v>
      </c>
      <c r="E617" s="19"/>
      <c r="F617" s="19"/>
      <c r="G617" s="19" t="str">
        <f>C617 &amp; ".Vega|FX|" &amp; C608 &amp; "|" &amp; C610</f>
        <v>FRA101797833.Vega|FX|JPY/USD|0.5 year</v>
      </c>
    </row>
    <row r="618" spans="3:7" hidden="1" outlineLevel="1" x14ac:dyDescent="0.25">
      <c r="C618" s="21" t="s">
        <v>9</v>
      </c>
      <c r="D618" s="19">
        <f>SUMIFS(Sensitivities!$E$8:$E$1023,Sensitivities!$D$8:$D$1023,Vega_FX!$D$20,Sensitivities!$C$8:$C$1023,Vega_FX!G618)</f>
        <v>0</v>
      </c>
      <c r="E618" s="19"/>
      <c r="F618" s="19"/>
      <c r="G618" s="19" t="str">
        <f>C618 &amp; ".Vega|FX|" &amp; C608 &amp; "|" &amp; C610</f>
        <v>IRS190841856.Vega|FX|JPY/USD|0.5 year</v>
      </c>
    </row>
    <row r="619" spans="3:7" hidden="1" outlineLevel="1" x14ac:dyDescent="0.25">
      <c r="C619" s="21" t="s">
        <v>11</v>
      </c>
      <c r="D619" s="19">
        <f>SUMIFS(Sensitivities!$E$8:$E$1023,Sensitivities!$D$8:$D$1023,Vega_FX!$D$20,Sensitivities!$C$8:$C$1023,Vega_FX!G619)</f>
        <v>0</v>
      </c>
      <c r="E619" s="19"/>
      <c r="F619" s="19"/>
      <c r="G619" s="19" t="str">
        <f>C619 &amp; ".Vega|FX|" &amp; C608 &amp; "|" &amp; C610</f>
        <v>IRS399330126.Vega|FX|JPY/USD|0.5 year</v>
      </c>
    </row>
    <row r="620" spans="3:7" hidden="1" outlineLevel="1" x14ac:dyDescent="0.25">
      <c r="C620" s="21" t="s">
        <v>12</v>
      </c>
      <c r="D620" s="19">
        <f>SUMIFS(Sensitivities!$E$8:$E$1023,Sensitivities!$D$8:$D$1023,Vega_FX!$D$20,Sensitivities!$C$8:$C$1023,Vega_FX!G620)</f>
        <v>0</v>
      </c>
      <c r="E620" s="19"/>
      <c r="F620" s="19"/>
      <c r="G620" s="19" t="str">
        <f>C620 &amp; ".Vega|FX|" &amp; C608 &amp; "|" &amp; C610</f>
        <v>IRS233250637.Vega|FX|JPY/USD|0.5 year</v>
      </c>
    </row>
    <row r="621" spans="3:7" hidden="1" outlineLevel="1" x14ac:dyDescent="0.25">
      <c r="C621" s="21" t="s">
        <v>13</v>
      </c>
      <c r="D621" s="19">
        <f>SUMIFS(Sensitivities!$E$8:$E$1023,Sensitivities!$D$8:$D$1023,Vega_FX!$D$20,Sensitivities!$C$8:$C$1023,Vega_FX!G621)</f>
        <v>0</v>
      </c>
      <c r="E621" s="19"/>
      <c r="F621" s="19"/>
      <c r="G621" s="19" t="str">
        <f>C621 &amp; ".Vega|FX|" &amp; C608 &amp; "|" &amp; C610</f>
        <v>CS768096133.Vega|FX|JPY/USD|0.5 year</v>
      </c>
    </row>
    <row r="622" spans="3:7" hidden="1" outlineLevel="1" x14ac:dyDescent="0.25">
      <c r="C622" s="21" t="s">
        <v>15</v>
      </c>
      <c r="D622" s="19">
        <f>SUMIFS(Sensitivities!$E$8:$E$1023,Sensitivities!$D$8:$D$1023,Vega_FX!$D$20,Sensitivities!$C$8:$C$1023,Vega_FX!G622)</f>
        <v>0</v>
      </c>
      <c r="E622" s="19"/>
      <c r="F622" s="19"/>
      <c r="G622" s="19" t="str">
        <f>C622 &amp; ".Vega|FX|" &amp; C608 &amp; "|" &amp; C610</f>
        <v>CS561670611.Vega|FX|JPY/USD|0.5 year</v>
      </c>
    </row>
    <row r="623" spans="3:7" hidden="1" outlineLevel="1" x14ac:dyDescent="0.25">
      <c r="C623" s="21" t="s">
        <v>16</v>
      </c>
      <c r="D623" s="19">
        <f>SUMIFS(Sensitivities!$E$8:$E$1023,Sensitivities!$D$8:$D$1023,Vega_FX!$D$20,Sensitivities!$C$8:$C$1023,Vega_FX!G623)</f>
        <v>0</v>
      </c>
      <c r="E623" s="19"/>
      <c r="F623" s="19"/>
      <c r="G623" s="19" t="str">
        <f>C623 &amp; ".Vega|FX|" &amp; C608 &amp; "|" &amp; C610</f>
        <v>CS931854092.Vega|FX|JPY/USD|0.5 year</v>
      </c>
    </row>
    <row r="624" spans="3:7" hidden="1" outlineLevel="1" x14ac:dyDescent="0.25">
      <c r="C624" s="21" t="s">
        <v>17</v>
      </c>
      <c r="D624" s="19">
        <f>SUMIFS(Sensitivities!$E$8:$E$1023,Sensitivities!$D$8:$D$1023,Vega_FX!$D$20,Sensitivities!$C$8:$C$1023,Vega_FX!G624)</f>
        <v>0</v>
      </c>
      <c r="E624" s="19"/>
      <c r="F624" s="19"/>
      <c r="G624" s="19" t="str">
        <f>C624 &amp; ".Vega|FX|" &amp; C608 &amp; "|" &amp; C610</f>
        <v>IRS307262619.Vega|FX|JPY/USD|0.5 year</v>
      </c>
    </row>
    <row r="625" spans="3:7" hidden="1" outlineLevel="1" x14ac:dyDescent="0.25">
      <c r="C625" s="21" t="s">
        <v>18</v>
      </c>
      <c r="D625" s="19">
        <f>SUMIFS(Sensitivities!$E$8:$E$1023,Sensitivities!$D$8:$D$1023,Vega_FX!$D$20,Sensitivities!$C$8:$C$1023,Vega_FX!G625)</f>
        <v>0</v>
      </c>
      <c r="E625" s="19"/>
      <c r="F625" s="19"/>
      <c r="G625" s="19" t="str">
        <f>C625 &amp; ".Vega|FX|" &amp; C608 &amp; "|" &amp; C610</f>
        <v>IRS686490893.Vega|FX|JPY/USD|0.5 year</v>
      </c>
    </row>
    <row r="626" spans="3:7" hidden="1" outlineLevel="1" x14ac:dyDescent="0.25">
      <c r="C626" s="21" t="s">
        <v>19</v>
      </c>
      <c r="D626" s="19">
        <f>SUMIFS(Sensitivities!$E$8:$E$1023,Sensitivities!$D$8:$D$1023,Vega_FX!$D$20,Sensitivities!$C$8:$C$1023,Vega_FX!G626)</f>
        <v>0</v>
      </c>
      <c r="E626" s="19"/>
      <c r="F626" s="19"/>
      <c r="G626" s="19" t="str">
        <f>C626 &amp; ".Vega|FX|" &amp; C608 &amp; "|" &amp; C610</f>
        <v>IRS682313805.Vega|FX|JPY/USD|0.5 year</v>
      </c>
    </row>
    <row r="627" spans="3:7" hidden="1" outlineLevel="1" x14ac:dyDescent="0.25">
      <c r="C627" s="21" t="s">
        <v>20</v>
      </c>
      <c r="D627" s="19">
        <f>SUMIFS(Sensitivities!$E$8:$E$1023,Sensitivities!$D$8:$D$1023,Vega_FX!$D$20,Sensitivities!$C$8:$C$1023,Vega_FX!G627)</f>
        <v>0</v>
      </c>
      <c r="E627" s="19"/>
      <c r="F627" s="19"/>
      <c r="G627" s="19" t="str">
        <f>C627 &amp; ".Vega|FX|" &amp; C608 &amp; "|" &amp; C610</f>
        <v>IRS545554400.Vega|FX|JPY/USD|0.5 year</v>
      </c>
    </row>
    <row r="628" spans="3:7" hidden="1" outlineLevel="1" x14ac:dyDescent="0.25">
      <c r="C628" s="21" t="s">
        <v>21</v>
      </c>
      <c r="D628" s="19">
        <f>SUMIFS(Sensitivities!$E$8:$E$1023,Sensitivities!$D$8:$D$1023,Vega_FX!$D$20,Sensitivities!$C$8:$C$1023,Vega_FX!G628)</f>
        <v>0</v>
      </c>
      <c r="E628" s="19"/>
      <c r="F628" s="19"/>
      <c r="G628" s="19" t="str">
        <f>C628 &amp; ".Vega|FX|" &amp; C608 &amp; "|" &amp; C610</f>
        <v>CS821810096.Vega|FX|JPY/USD|0.5 year</v>
      </c>
    </row>
    <row r="629" spans="3:7" hidden="1" outlineLevel="1" x14ac:dyDescent="0.25">
      <c r="C629" s="21" t="s">
        <v>22</v>
      </c>
      <c r="D629" s="19">
        <f>SUMIFS(Sensitivities!$E$8:$E$1023,Sensitivities!$D$8:$D$1023,Vega_FX!$D$20,Sensitivities!$C$8:$C$1023,Vega_FX!G629)</f>
        <v>0</v>
      </c>
      <c r="E629" s="19"/>
      <c r="F629" s="19"/>
      <c r="G629" s="19" t="str">
        <f>C629 &amp; ".Vega|FX|" &amp; C608 &amp; "|" &amp; C610</f>
        <v>CF832287444.Vega|FX|JPY/USD|0.5 year</v>
      </c>
    </row>
    <row r="630" spans="3:7" hidden="1" outlineLevel="1" x14ac:dyDescent="0.25">
      <c r="C630" s="21" t="s">
        <v>1141</v>
      </c>
      <c r="D630" s="19">
        <f>SUMIFS(Sensitivities!$E$8:$E$1023,Sensitivities!$D$8:$D$1023,Vega_FX!$D$20,Sensitivities!$C$8:$C$1023,Vega_FX!G630)</f>
        <v>0</v>
      </c>
      <c r="E630" s="19"/>
      <c r="F630" s="19"/>
      <c r="G630" s="19" t="str">
        <f>C630 &amp; ".Vega|FX|" &amp; C608 &amp; "|" &amp; C610</f>
        <v>CF505971413.Vega|FX|JPY/USD|0.5 year</v>
      </c>
    </row>
    <row r="631" spans="3:7" hidden="1" outlineLevel="1" x14ac:dyDescent="0.25">
      <c r="C631" s="21" t="s">
        <v>24</v>
      </c>
      <c r="D631" s="19">
        <f>SUMIFS(Sensitivities!$E$8:$E$1023,Sensitivities!$D$8:$D$1023,Vega_FX!$D$20,Sensitivities!$C$8:$C$1023,Vega_FX!G631)</f>
        <v>0</v>
      </c>
      <c r="E631" s="19"/>
      <c r="F631" s="19"/>
      <c r="G631" s="19" t="str">
        <f>C631 &amp; ".Vega|FX|" &amp; C608 &amp; "|" &amp; C610</f>
        <v>CF670766805.Vega|FX|JPY/USD|0.5 year</v>
      </c>
    </row>
    <row r="632" spans="3:7" hidden="1" outlineLevel="1" x14ac:dyDescent="0.25">
      <c r="C632" s="21" t="s">
        <v>25</v>
      </c>
      <c r="D632" s="19">
        <f>SUMIFS(Sensitivities!$E$8:$E$1023,Sensitivities!$D$8:$D$1023,Vega_FX!$D$20,Sensitivities!$C$8:$C$1023,Vega_FX!G632)</f>
        <v>0</v>
      </c>
      <c r="E632" s="19"/>
      <c r="F632" s="19"/>
      <c r="G632" s="19" t="str">
        <f>C632 &amp; ".Vega|FX|" &amp; C608 &amp; "|" &amp; C610</f>
        <v>CF558972956.Vega|FX|JPY/USD|0.5 year</v>
      </c>
    </row>
    <row r="633" spans="3:7" hidden="1" outlineLevel="1" x14ac:dyDescent="0.25">
      <c r="C633" s="21" t="s">
        <v>26</v>
      </c>
      <c r="D633" s="19">
        <f>SUMIFS(Sensitivities!$E$8:$E$1023,Sensitivities!$D$8:$D$1023,Vega_FX!$D$20,Sensitivities!$C$8:$C$1023,Vega_FX!G633)</f>
        <v>0</v>
      </c>
      <c r="E633" s="19"/>
      <c r="F633" s="19"/>
      <c r="G633" s="19" t="str">
        <f>C633 &amp; ".Vega|FX|" &amp; C608 &amp; "|" &amp; C610</f>
        <v>CF994071627.Vega|FX|JPY/USD|0.5 year</v>
      </c>
    </row>
    <row r="634" spans="3:7" hidden="1" outlineLevel="1" x14ac:dyDescent="0.25">
      <c r="C634" s="21" t="s">
        <v>27</v>
      </c>
      <c r="D634" s="19">
        <f>SUMIFS(Sensitivities!$E$8:$E$1023,Sensitivities!$D$8:$D$1023,Vega_FX!$D$20,Sensitivities!$C$8:$C$1023,Vega_FX!G634)</f>
        <v>0</v>
      </c>
      <c r="E634" s="19"/>
      <c r="F634" s="19"/>
      <c r="G634" s="19" t="str">
        <f>C634 &amp; ".Vega|FX|" &amp; C608 &amp; "|" &amp; C610</f>
        <v>CF546911893.Vega|FX|JPY/USD|0.5 year</v>
      </c>
    </row>
    <row r="635" spans="3:7" hidden="1" outlineLevel="1" x14ac:dyDescent="0.25">
      <c r="C635" s="21" t="s">
        <v>28</v>
      </c>
      <c r="D635" s="19">
        <f>SUMIFS(Sensitivities!$E$8:$E$1023,Sensitivities!$D$8:$D$1023,Vega_FX!$D$20,Sensitivities!$C$8:$C$1023,Vega_FX!G635)</f>
        <v>0</v>
      </c>
      <c r="E635" s="19"/>
      <c r="F635" s="19"/>
      <c r="G635" s="19" t="str">
        <f>C635 &amp; ".Vega|FX|" &amp; C608 &amp; "|" &amp; C610</f>
        <v>CF798421943.Vega|FX|JPY/USD|0.5 year</v>
      </c>
    </row>
    <row r="636" spans="3:7" hidden="1" outlineLevel="1" x14ac:dyDescent="0.25">
      <c r="C636" s="21" t="s">
        <v>29</v>
      </c>
      <c r="D636" s="19">
        <f>SUMIFS(Sensitivities!$E$8:$E$1023,Sensitivities!$D$8:$D$1023,Vega_FX!$D$20,Sensitivities!$C$8:$C$1023,Vega_FX!G636)</f>
        <v>0</v>
      </c>
      <c r="E636" s="19"/>
      <c r="F636" s="19"/>
      <c r="G636" s="19" t="str">
        <f>C636 &amp; ".Vega|FX|" &amp; C608 &amp; "|" &amp; C610</f>
        <v>SWN651253389.Vega|FX|JPY/USD|0.5 year</v>
      </c>
    </row>
    <row r="637" spans="3:7" hidden="1" outlineLevel="1" x14ac:dyDescent="0.25">
      <c r="C637" s="21" t="s">
        <v>31</v>
      </c>
      <c r="D637" s="19">
        <f>SUMIFS(Sensitivities!$E$8:$E$1023,Sensitivities!$D$8:$D$1023,Vega_FX!$D$20,Sensitivities!$C$8:$C$1023,Vega_FX!G637)</f>
        <v>0</v>
      </c>
      <c r="E637" s="19"/>
      <c r="F637" s="19"/>
      <c r="G637" s="19" t="str">
        <f>C637 &amp; ".Vega|FX|" &amp; C608 &amp; "|" &amp; C610</f>
        <v>FXF690057364.Vega|FX|JPY/USD|0.5 year</v>
      </c>
    </row>
    <row r="638" spans="3:7" hidden="1" outlineLevel="1" x14ac:dyDescent="0.25">
      <c r="C638" s="21" t="s">
        <v>1142</v>
      </c>
      <c r="D638" s="19">
        <f>SUMIFS(Sensitivities!$E$8:$E$1023,Sensitivities!$D$8:$D$1023,Vega_FX!$D$20,Sensitivities!$C$8:$C$1023,Vega_FX!G638)</f>
        <v>0</v>
      </c>
      <c r="E638" s="19"/>
      <c r="F638" s="19"/>
      <c r="G638" s="19" t="str">
        <f>C638 &amp; ".Vega|FX|" &amp; C608 &amp; "|" &amp; C610</f>
        <v>FXF276314354.Vega|FX|JPY/USD|0.5 year</v>
      </c>
    </row>
    <row r="639" spans="3:7" hidden="1" outlineLevel="1" x14ac:dyDescent="0.25">
      <c r="C639" s="21" t="s">
        <v>33</v>
      </c>
      <c r="D639" s="19">
        <f>SUMIFS(Sensitivities!$E$8:$E$1023,Sensitivities!$D$8:$D$1023,Vega_FX!$D$20,Sensitivities!$C$8:$C$1023,Vega_FX!G639)</f>
        <v>0</v>
      </c>
      <c r="E639" s="19"/>
      <c r="F639" s="19"/>
      <c r="G639" s="19" t="str">
        <f>C639 &amp; ".Vega|FX|" &amp; C608 &amp; "|" &amp; C610</f>
        <v>FXF811380623.Vega|FX|JPY/USD|0.5 year</v>
      </c>
    </row>
    <row r="640" spans="3:7" hidden="1" outlineLevel="1" x14ac:dyDescent="0.25">
      <c r="C640" s="21" t="s">
        <v>34</v>
      </c>
      <c r="D640" s="19">
        <f>SUMIFS(Sensitivities!$E$8:$E$1023,Sensitivities!$D$8:$D$1023,Vega_FX!$D$20,Sensitivities!$C$8:$C$1023,Vega_FX!G640)</f>
        <v>0</v>
      </c>
      <c r="E640" s="19"/>
      <c r="F640" s="19"/>
      <c r="G640" s="19" t="str">
        <f>C640 &amp; ".Vega|FX|" &amp; C608 &amp; "|" &amp; C610</f>
        <v>FXF313102980.Vega|FX|JPY/USD|0.5 year</v>
      </c>
    </row>
    <row r="641" spans="3:7" hidden="1" outlineLevel="1" x14ac:dyDescent="0.25">
      <c r="C641" s="21" t="s">
        <v>35</v>
      </c>
      <c r="D641" s="19">
        <f>SUMIFS(Sensitivities!$E$8:$E$1023,Sensitivities!$D$8:$D$1023,Vega_FX!$D$20,Sensitivities!$C$8:$C$1023,Vega_FX!G641)</f>
        <v>0</v>
      </c>
      <c r="E641" s="19"/>
      <c r="F641" s="19"/>
      <c r="G641" s="19" t="str">
        <f>C641 &amp; ".Vega|FX|" &amp; C608 &amp; "|" &amp; C610</f>
        <v>FXF168255439.Vega|FX|JPY/USD|0.5 year</v>
      </c>
    </row>
    <row r="642" spans="3:7" hidden="1" outlineLevel="1" x14ac:dyDescent="0.25">
      <c r="C642" s="21" t="s">
        <v>36</v>
      </c>
      <c r="D642" s="19">
        <f>SUMIFS(Sensitivities!$E$8:$E$1023,Sensitivities!$D$8:$D$1023,Vega_FX!$D$20,Sensitivities!$C$8:$C$1023,Vega_FX!G642)</f>
        <v>0</v>
      </c>
      <c r="E642" s="19"/>
      <c r="F642" s="19"/>
      <c r="G642" s="19" t="str">
        <f>C642 &amp; ".Vega|FX|" &amp; C608 &amp; "|" &amp; C610</f>
        <v>FXF177155290.Vega|FX|JPY/USD|0.5 year</v>
      </c>
    </row>
    <row r="643" spans="3:7" hidden="1" outlineLevel="1" x14ac:dyDescent="0.25">
      <c r="C643" s="21" t="s">
        <v>37</v>
      </c>
      <c r="D643" s="19">
        <f>SUMIFS(Sensitivities!$E$8:$E$1023,Sensitivities!$D$8:$D$1023,Vega_FX!$D$20,Sensitivities!$C$8:$C$1023,Vega_FX!G643)</f>
        <v>0</v>
      </c>
      <c r="E643" s="19"/>
      <c r="F643" s="19"/>
      <c r="G643" s="19" t="str">
        <f>C643 &amp; ".Vega|FX|" &amp; C608 &amp; "|" &amp; C610</f>
        <v>FXF598460264.Vega|FX|JPY/USD|0.5 year</v>
      </c>
    </row>
    <row r="644" spans="3:7" hidden="1" outlineLevel="1" x14ac:dyDescent="0.25">
      <c r="C644" s="21" t="s">
        <v>38</v>
      </c>
      <c r="D644" s="19">
        <f>SUMIFS(Sensitivities!$E$8:$E$1023,Sensitivities!$D$8:$D$1023,Vega_FX!$D$20,Sensitivities!$C$8:$C$1023,Vega_FX!G644)</f>
        <v>0</v>
      </c>
      <c r="E644" s="19"/>
      <c r="F644" s="19"/>
      <c r="G644" s="19" t="str">
        <f>C644 &amp; ".Vega|FX|" &amp; C608 &amp; "|" &amp; C610</f>
        <v>FXO271821100.Vega|FX|JPY/USD|0.5 year</v>
      </c>
    </row>
    <row r="645" spans="3:7" hidden="1" outlineLevel="1" x14ac:dyDescent="0.25">
      <c r="C645" s="21" t="s">
        <v>40</v>
      </c>
      <c r="D645" s="19">
        <f>SUMIFS(Sensitivities!$E$8:$E$1023,Sensitivities!$D$8:$D$1023,Vega_FX!$D$20,Sensitivities!$C$8:$C$1023,Vega_FX!G645)</f>
        <v>165236.540934444</v>
      </c>
      <c r="E645" s="19"/>
      <c r="F645" s="19"/>
      <c r="G645" s="19" t="str">
        <f>C645 &amp; ".Vega|FX|" &amp; C608 &amp; "|" &amp; C610</f>
        <v>FXO136170122.Vega|FX|JPY/USD|0.5 year</v>
      </c>
    </row>
    <row r="646" spans="3:7" hidden="1" outlineLevel="1" x14ac:dyDescent="0.25">
      <c r="C646" s="21" t="s">
        <v>1139</v>
      </c>
      <c r="D646" s="19">
        <f>SUMIFS(Sensitivities!$E$8:$E$1023,Sensitivities!$D$8:$D$1023,Vega_FX!$D$20,Sensitivities!$C$8:$C$1023,Vega_FX!G646)</f>
        <v>0</v>
      </c>
      <c r="E646" s="19"/>
      <c r="F646" s="19"/>
      <c r="G646" s="19" t="str">
        <f>C646 &amp; ".Vega|FX|" &amp; C608 &amp; "|" &amp; C610</f>
        <v>FXO623149061.Vega|FX|JPY/USD|0.5 year</v>
      </c>
    </row>
    <row r="647" spans="3:7" hidden="1" outlineLevel="1" x14ac:dyDescent="0.25">
      <c r="C647" s="21" t="s">
        <v>41</v>
      </c>
      <c r="D647" s="19">
        <f>SUMIFS(Sensitivities!$E$8:$E$1023,Sensitivities!$D$8:$D$1023,Vega_FX!$D$20,Sensitivities!$C$8:$C$1023,Vega_FX!G647)</f>
        <v>0</v>
      </c>
      <c r="E647" s="19"/>
      <c r="F647" s="19"/>
      <c r="G647" s="19" t="str">
        <f>C647 &amp; ".Vega|FX|" &amp; C608 &amp; "|" &amp; C610</f>
        <v>FXO676548755.Vega|FX|JPY/USD|0.5 year</v>
      </c>
    </row>
    <row r="648" spans="3:7" hidden="1" outlineLevel="1" x14ac:dyDescent="0.25">
      <c r="C648" s="21" t="s">
        <v>42</v>
      </c>
      <c r="D648" s="19">
        <f>SUMIFS(Sensitivities!$E$8:$E$1023,Sensitivities!$D$8:$D$1023,Vega_FX!$D$20,Sensitivities!$C$8:$C$1023,Vega_FX!G648)</f>
        <v>0</v>
      </c>
      <c r="E648" s="19"/>
      <c r="F648" s="19"/>
      <c r="G648" s="19" t="str">
        <f>C648 &amp; ".Vega|FX|" &amp; C608 &amp; "|" &amp; C610</f>
        <v>FXO403688438.Vega|FX|JPY/USD|0.5 year</v>
      </c>
    </row>
    <row r="649" spans="3:7" hidden="1" outlineLevel="1" x14ac:dyDescent="0.25">
      <c r="C649" s="21" t="s">
        <v>43</v>
      </c>
      <c r="D649" s="19">
        <f>SUMIFS(Sensitivities!$E$8:$E$1023,Sensitivities!$D$8:$D$1023,Vega_FX!$D$20,Sensitivities!$C$8:$C$1023,Vega_FX!G649)</f>
        <v>0</v>
      </c>
      <c r="E649" s="19"/>
      <c r="F649" s="19"/>
      <c r="G649" s="19" t="str">
        <f>C649 &amp; ".Vega|FX|" &amp; C608 &amp; "|" &amp; C610</f>
        <v>FXO302436425.Vega|FX|JPY/USD|0.5 year</v>
      </c>
    </row>
    <row r="650" spans="3:7" hidden="1" outlineLevel="1" x14ac:dyDescent="0.25">
      <c r="C650" s="21" t="s">
        <v>44</v>
      </c>
      <c r="D650" s="19">
        <f>SUMIFS(Sensitivities!$E$8:$E$1023,Sensitivities!$D$8:$D$1023,Vega_FX!$D$20,Sensitivities!$C$8:$C$1023,Vega_FX!G650)</f>
        <v>0</v>
      </c>
      <c r="E650" s="19"/>
      <c r="F650" s="19"/>
      <c r="G650" s="19" t="str">
        <f>C650 &amp; ".Vega|FX|" &amp; C608 &amp; "|" &amp; C610</f>
        <v>FXO920656386.Vega|FX|JPY/USD|0.5 year</v>
      </c>
    </row>
    <row r="651" spans="3:7" hidden="1" outlineLevel="1" x14ac:dyDescent="0.25">
      <c r="C651" s="21" t="s">
        <v>45</v>
      </c>
      <c r="D651" s="19">
        <f>SUMIFS(Sensitivities!$E$8:$E$1023,Sensitivities!$D$8:$D$1023,Vega_FX!$D$20,Sensitivities!$C$8:$C$1023,Vega_FX!G651)</f>
        <v>0</v>
      </c>
      <c r="E651" s="19"/>
      <c r="F651" s="19"/>
      <c r="G651" s="19" t="str">
        <f>C651 &amp; ".Vega|FX|" &amp; C608 &amp; "|" &amp; C610</f>
        <v>FXO931276392.Vega|FX|JPY/USD|0.5 year</v>
      </c>
    </row>
    <row r="652" spans="3:7" hidden="1" outlineLevel="1" x14ac:dyDescent="0.25">
      <c r="C652" s="21" t="s">
        <v>46</v>
      </c>
      <c r="D652" s="19">
        <f>SUMIFS(Sensitivities!$E$8:$E$1023,Sensitivities!$D$8:$D$1023,Vega_FX!$D$20,Sensitivities!$C$8:$C$1023,Vega_FX!G652)</f>
        <v>0</v>
      </c>
      <c r="E652" s="19"/>
      <c r="F652" s="19"/>
      <c r="G652" s="19" t="str">
        <f>C652 &amp; ".Vega|FX|" &amp; C608 &amp; "|" &amp; C610</f>
        <v>PRDC295207601.Vega|FX|JPY/USD|0.5 year</v>
      </c>
    </row>
    <row r="653" spans="3:7" hidden="1" outlineLevel="1" x14ac:dyDescent="0.25">
      <c r="C653" s="21" t="s">
        <v>48</v>
      </c>
      <c r="D653" s="19">
        <f>SUMIFS(Sensitivities!$E$8:$E$1023,Sensitivities!$D$8:$D$1023,Vega_FX!$D$20,Sensitivities!$C$8:$C$1023,Vega_FX!G653)</f>
        <v>0</v>
      </c>
      <c r="E653" s="19"/>
      <c r="F653" s="19"/>
      <c r="G653" s="19" t="str">
        <f>C653 &amp; ".Vega|FX|" &amp; C608 &amp; "|" &amp; C610</f>
        <v>PRDC172891670.Vega|FX|JPY/USD|0.5 year</v>
      </c>
    </row>
    <row r="654" spans="3:7" hidden="1" outlineLevel="1" x14ac:dyDescent="0.25">
      <c r="C654" s="21" t="s">
        <v>49</v>
      </c>
      <c r="D654" s="19">
        <f>SUMIFS(Sensitivities!$E$8:$E$1023,Sensitivities!$D$8:$D$1023,Vega_FX!$D$20,Sensitivities!$C$8:$C$1023,Vega_FX!G654)</f>
        <v>0</v>
      </c>
      <c r="E654" s="19"/>
      <c r="F654" s="19"/>
      <c r="G654" s="19" t="str">
        <f>C654 &amp; ".Vega|FX|" &amp; C608 &amp; "|" &amp; C610</f>
        <v>PRDC666969162.Vega|FX|JPY/USD|0.5 year</v>
      </c>
    </row>
    <row r="655" spans="3:7" hidden="1" outlineLevel="1" x14ac:dyDescent="0.25">
      <c r="C655" s="21" t="s">
        <v>50</v>
      </c>
      <c r="D655" s="19">
        <f>SUMIFS(Sensitivities!$E$8:$E$1023,Sensitivities!$D$8:$D$1023,Vega_FX!$D$20,Sensitivities!$C$8:$C$1023,Vega_FX!G655)</f>
        <v>0</v>
      </c>
      <c r="E655" s="19"/>
      <c r="F655" s="19"/>
      <c r="G655" s="19" t="str">
        <f>C655 &amp; ".Vega|FX|" &amp; C608 &amp; "|" &amp; C610</f>
        <v>PRDC591610726.Vega|FX|JPY/USD|0.5 year</v>
      </c>
    </row>
    <row r="656" spans="3:7" hidden="1" outlineLevel="1" x14ac:dyDescent="0.25">
      <c r="C656" s="21" t="s">
        <v>51</v>
      </c>
      <c r="D656" s="19">
        <f>SUMIFS(Sensitivities!$E$8:$E$1023,Sensitivities!$D$8:$D$1023,Vega_FX!$D$20,Sensitivities!$C$8:$C$1023,Vega_FX!G656)</f>
        <v>0</v>
      </c>
      <c r="E656" s="19"/>
      <c r="F656" s="19"/>
      <c r="G656" s="19" t="str">
        <f>C656 &amp; ".Vega|FX|" &amp; C608 &amp; "|" &amp; C610</f>
        <v>PRDC213021841.Vega|FX|JPY/USD|0.5 year</v>
      </c>
    </row>
    <row r="657" spans="3:7" hidden="1" outlineLevel="1" x14ac:dyDescent="0.25">
      <c r="C657" s="21" t="s">
        <v>52</v>
      </c>
      <c r="D657" s="19">
        <f>SUMIFS(Sensitivities!$E$8:$E$1023,Sensitivities!$D$8:$D$1023,Vega_FX!$D$20,Sensitivities!$C$8:$C$1023,Vega_FX!G657)</f>
        <v>0</v>
      </c>
      <c r="E657" s="19"/>
      <c r="F657" s="19"/>
      <c r="G657" s="19" t="str">
        <f>C657 &amp; ".Vega|FX|" &amp; C608 &amp; "|" &amp; C610</f>
        <v>RA211261264.Vega|FX|JPY/USD|0.5 year</v>
      </c>
    </row>
    <row r="658" spans="3:7" hidden="1" outlineLevel="1" x14ac:dyDescent="0.25">
      <c r="C658" s="21" t="s">
        <v>54</v>
      </c>
      <c r="D658" s="19">
        <f>SUMIFS(Sensitivities!$E$8:$E$1023,Sensitivities!$D$8:$D$1023,Vega_FX!$D$20,Sensitivities!$C$8:$C$1023,Vega_FX!G658)</f>
        <v>0</v>
      </c>
      <c r="E658" s="19"/>
      <c r="F658" s="19"/>
      <c r="G658" s="19" t="str">
        <f>C658 &amp; ".Vega|FX|" &amp; C608 &amp; "|" &amp; C610</f>
        <v>RA511169792.Vega|FX|JPY/USD|0.5 year</v>
      </c>
    </row>
    <row r="659" spans="3:7" hidden="1" outlineLevel="1" x14ac:dyDescent="0.25">
      <c r="C659" s="21" t="s">
        <v>1143</v>
      </c>
      <c r="D659" s="19">
        <f>SUMIFS(Sensitivities!$E$8:$E$1023,Sensitivities!$D$8:$D$1023,Vega_FX!$D$20,Sensitivities!$C$8:$C$1023,Vega_FX!G659)</f>
        <v>0</v>
      </c>
      <c r="E659" s="19"/>
      <c r="F659" s="19"/>
      <c r="G659" s="19" t="str">
        <f>C659 &amp; ".Vega|FX|" &amp; C608 &amp; "|" &amp; C610</f>
        <v>RA844378540.Vega|FX|JPY/USD|0.5 year</v>
      </c>
    </row>
    <row r="660" spans="3:7" hidden="1" outlineLevel="1" x14ac:dyDescent="0.25">
      <c r="C660" s="21" t="s">
        <v>55</v>
      </c>
      <c r="D660" s="19">
        <f>SUMIFS(Sensitivities!$E$8:$E$1023,Sensitivities!$D$8:$D$1023,Vega_FX!$D$20,Sensitivities!$C$8:$C$1023,Vega_FX!G660)</f>
        <v>0</v>
      </c>
      <c r="E660" s="19"/>
      <c r="F660" s="19"/>
      <c r="G660" s="19" t="str">
        <f>C660 &amp; ".Vega|FX|" &amp; C608 &amp; "|" &amp; C610</f>
        <v>RA488554347.Vega|FX|JPY/USD|0.5 year</v>
      </c>
    </row>
    <row r="661" spans="3:7" hidden="1" outlineLevel="1" x14ac:dyDescent="0.25">
      <c r="C661" s="21" t="s">
        <v>56</v>
      </c>
      <c r="D661" s="19">
        <f>SUMIFS(Sensitivities!$E$8:$E$1023,Sensitivities!$D$8:$D$1023,Vega_FX!$D$20,Sensitivities!$C$8:$C$1023,Vega_FX!G661)</f>
        <v>0</v>
      </c>
      <c r="E661" s="19"/>
      <c r="F661" s="19"/>
      <c r="G661" s="19" t="str">
        <f>C661 &amp; ".Vega|FX|" &amp; C608 &amp; "|" &amp; C610</f>
        <v>RA899728209.Vega|FX|JPY/USD|0.5 year</v>
      </c>
    </row>
    <row r="662" spans="3:7" hidden="1" outlineLevel="1" x14ac:dyDescent="0.25">
      <c r="C662" s="10"/>
      <c r="D662" s="13"/>
      <c r="E662" s="11"/>
      <c r="F662" s="12"/>
      <c r="G662" s="12"/>
    </row>
    <row r="663" spans="3:7" collapsed="1" x14ac:dyDescent="0.25">
      <c r="C663" s="106" t="s">
        <v>62</v>
      </c>
      <c r="D663" s="102">
        <f>SUM(D665:D714)</f>
        <v>176993.065160795</v>
      </c>
      <c r="E663" s="103">
        <f>$D$15</f>
        <v>1</v>
      </c>
      <c r="F663" s="105">
        <f>D663*E663</f>
        <v>176993.065160795</v>
      </c>
    </row>
    <row r="664" spans="3:7" hidden="1" outlineLevel="1" x14ac:dyDescent="0.25">
      <c r="C664" s="40" t="s">
        <v>1138</v>
      </c>
      <c r="D664" s="101" t="s">
        <v>116</v>
      </c>
      <c r="E664" s="101" t="s">
        <v>66</v>
      </c>
      <c r="F664" s="101" t="s">
        <v>68</v>
      </c>
      <c r="G664" s="39" t="s">
        <v>57</v>
      </c>
    </row>
    <row r="665" spans="3:7" hidden="1" outlineLevel="1" x14ac:dyDescent="0.25">
      <c r="C665" s="42" t="s">
        <v>3</v>
      </c>
      <c r="D665" s="38">
        <f>SUMIFS(Sensitivities!$E$8:$E$1023,Sensitivities!$D$8:$D$1023,Vega_FX!$D$20,Sensitivities!$C$8:$C$1023,Vega_FX!G665)</f>
        <v>0</v>
      </c>
      <c r="E665" s="38"/>
      <c r="F665" s="38"/>
      <c r="G665" s="38" t="str">
        <f>C665 &amp; ".Vega|FX|" &amp; C608 &amp; "|" &amp; C663</f>
        <v>FRA791220419.Vega|FX|JPY/USD|1 year</v>
      </c>
    </row>
    <row r="666" spans="3:7" hidden="1" outlineLevel="1" x14ac:dyDescent="0.25">
      <c r="C666" s="21" t="s">
        <v>5</v>
      </c>
      <c r="D666" s="19">
        <f>SUMIFS(Sensitivities!$E$8:$E$1023,Sensitivities!$D$8:$D$1023,Vega_FX!$D$20,Sensitivities!$C$8:$C$1023,Vega_FX!G666)</f>
        <v>0</v>
      </c>
      <c r="E666" s="19"/>
      <c r="F666" s="19"/>
      <c r="G666" s="19" t="str">
        <f>C666 &amp; ".Vega|FX|" &amp; C608 &amp; "|" &amp; C663</f>
        <v>FRA983936126.Vega|FX|JPY/USD|1 year</v>
      </c>
    </row>
    <row r="667" spans="3:7" hidden="1" outlineLevel="1" x14ac:dyDescent="0.25">
      <c r="C667" s="21" t="s">
        <v>6</v>
      </c>
      <c r="D667" s="19">
        <f>SUMIFS(Sensitivities!$E$8:$E$1023,Sensitivities!$D$8:$D$1023,Vega_FX!$D$20,Sensitivities!$C$8:$C$1023,Vega_FX!G667)</f>
        <v>0</v>
      </c>
      <c r="E667" s="19"/>
      <c r="F667" s="19"/>
      <c r="G667" s="19" t="str">
        <f>C667 &amp; ".Vega|FX|" &amp; C608 &amp; "|" &amp; C663</f>
        <v>FRA592133890.Vega|FX|JPY/USD|1 year</v>
      </c>
    </row>
    <row r="668" spans="3:7" hidden="1" outlineLevel="1" x14ac:dyDescent="0.25">
      <c r="C668" s="21" t="s">
        <v>7</v>
      </c>
      <c r="D668" s="19">
        <f>SUMIFS(Sensitivities!$E$8:$E$1023,Sensitivities!$D$8:$D$1023,Vega_FX!$D$20,Sensitivities!$C$8:$C$1023,Vega_FX!G668)</f>
        <v>0</v>
      </c>
      <c r="E668" s="19"/>
      <c r="F668" s="19"/>
      <c r="G668" s="19" t="str">
        <f>C668 &amp; ".Vega|FX|" &amp; C608 &amp; "|" &amp; C663</f>
        <v>FRA554616290.Vega|FX|JPY/USD|1 year</v>
      </c>
    </row>
    <row r="669" spans="3:7" hidden="1" outlineLevel="1" x14ac:dyDescent="0.25">
      <c r="C669" s="21" t="s">
        <v>8</v>
      </c>
      <c r="D669" s="19">
        <f>SUMIFS(Sensitivities!$E$8:$E$1023,Sensitivities!$D$8:$D$1023,Vega_FX!$D$20,Sensitivities!$C$8:$C$1023,Vega_FX!G669)</f>
        <v>0</v>
      </c>
      <c r="E669" s="19"/>
      <c r="F669" s="19"/>
      <c r="G669" s="19" t="str">
        <f>C669 &amp; ".Vega|FX|" &amp; C608 &amp; "|" &amp; C663</f>
        <v>FRA822851518.Vega|FX|JPY/USD|1 year</v>
      </c>
    </row>
    <row r="670" spans="3:7" hidden="1" outlineLevel="1" x14ac:dyDescent="0.25">
      <c r="C670" s="21" t="s">
        <v>1140</v>
      </c>
      <c r="D670" s="19">
        <f>SUMIFS(Sensitivities!$E$8:$E$1023,Sensitivities!$D$8:$D$1023,Vega_FX!$D$20,Sensitivities!$C$8:$C$1023,Vega_FX!G670)</f>
        <v>0</v>
      </c>
      <c r="E670" s="19"/>
      <c r="F670" s="19"/>
      <c r="G670" s="19" t="str">
        <f>C670 &amp; ".Vega|FX|" &amp; C608 &amp; "|" &amp; C663</f>
        <v>FRA101797833.Vega|FX|JPY/USD|1 year</v>
      </c>
    </row>
    <row r="671" spans="3:7" hidden="1" outlineLevel="1" x14ac:dyDescent="0.25">
      <c r="C671" s="21" t="s">
        <v>9</v>
      </c>
      <c r="D671" s="19">
        <f>SUMIFS(Sensitivities!$E$8:$E$1023,Sensitivities!$D$8:$D$1023,Vega_FX!$D$20,Sensitivities!$C$8:$C$1023,Vega_FX!G671)</f>
        <v>0</v>
      </c>
      <c r="E671" s="19"/>
      <c r="F671" s="19"/>
      <c r="G671" s="19" t="str">
        <f>C671 &amp; ".Vega|FX|" &amp; C608 &amp; "|" &amp; C663</f>
        <v>IRS190841856.Vega|FX|JPY/USD|1 year</v>
      </c>
    </row>
    <row r="672" spans="3:7" hidden="1" outlineLevel="1" x14ac:dyDescent="0.25">
      <c r="C672" s="21" t="s">
        <v>11</v>
      </c>
      <c r="D672" s="19">
        <f>SUMIFS(Sensitivities!$E$8:$E$1023,Sensitivities!$D$8:$D$1023,Vega_FX!$D$20,Sensitivities!$C$8:$C$1023,Vega_FX!G672)</f>
        <v>0</v>
      </c>
      <c r="E672" s="19"/>
      <c r="F672" s="19"/>
      <c r="G672" s="19" t="str">
        <f>C672 &amp; ".Vega|FX|" &amp; C608 &amp; "|" &amp; C663</f>
        <v>IRS399330126.Vega|FX|JPY/USD|1 year</v>
      </c>
    </row>
    <row r="673" spans="3:7" hidden="1" outlineLevel="1" x14ac:dyDescent="0.25">
      <c r="C673" s="21" t="s">
        <v>12</v>
      </c>
      <c r="D673" s="19">
        <f>SUMIFS(Sensitivities!$E$8:$E$1023,Sensitivities!$D$8:$D$1023,Vega_FX!$D$20,Sensitivities!$C$8:$C$1023,Vega_FX!G673)</f>
        <v>0</v>
      </c>
      <c r="E673" s="19"/>
      <c r="F673" s="19"/>
      <c r="G673" s="19" t="str">
        <f>C673 &amp; ".Vega|FX|" &amp; C608 &amp; "|" &amp; C663</f>
        <v>IRS233250637.Vega|FX|JPY/USD|1 year</v>
      </c>
    </row>
    <row r="674" spans="3:7" hidden="1" outlineLevel="1" x14ac:dyDescent="0.25">
      <c r="C674" s="21" t="s">
        <v>13</v>
      </c>
      <c r="D674" s="19">
        <f>SUMIFS(Sensitivities!$E$8:$E$1023,Sensitivities!$D$8:$D$1023,Vega_FX!$D$20,Sensitivities!$C$8:$C$1023,Vega_FX!G674)</f>
        <v>0</v>
      </c>
      <c r="E674" s="19"/>
      <c r="F674" s="19"/>
      <c r="G674" s="19" t="str">
        <f>C674 &amp; ".Vega|FX|" &amp; C608 &amp; "|" &amp; C663</f>
        <v>CS768096133.Vega|FX|JPY/USD|1 year</v>
      </c>
    </row>
    <row r="675" spans="3:7" hidden="1" outlineLevel="1" x14ac:dyDescent="0.25">
      <c r="C675" s="21" t="s">
        <v>15</v>
      </c>
      <c r="D675" s="19">
        <f>SUMIFS(Sensitivities!$E$8:$E$1023,Sensitivities!$D$8:$D$1023,Vega_FX!$D$20,Sensitivities!$C$8:$C$1023,Vega_FX!G675)</f>
        <v>0</v>
      </c>
      <c r="E675" s="19"/>
      <c r="F675" s="19"/>
      <c r="G675" s="19" t="str">
        <f>C675 &amp; ".Vega|FX|" &amp; C608 &amp; "|" &amp; C663</f>
        <v>CS561670611.Vega|FX|JPY/USD|1 year</v>
      </c>
    </row>
    <row r="676" spans="3:7" hidden="1" outlineLevel="1" x14ac:dyDescent="0.25">
      <c r="C676" s="21" t="s">
        <v>16</v>
      </c>
      <c r="D676" s="19">
        <f>SUMIFS(Sensitivities!$E$8:$E$1023,Sensitivities!$D$8:$D$1023,Vega_FX!$D$20,Sensitivities!$C$8:$C$1023,Vega_FX!G676)</f>
        <v>0</v>
      </c>
      <c r="E676" s="19"/>
      <c r="F676" s="19"/>
      <c r="G676" s="19" t="str">
        <f>C676 &amp; ".Vega|FX|" &amp; C608 &amp; "|" &amp; C663</f>
        <v>CS931854092.Vega|FX|JPY/USD|1 year</v>
      </c>
    </row>
    <row r="677" spans="3:7" hidden="1" outlineLevel="1" x14ac:dyDescent="0.25">
      <c r="C677" s="21" t="s">
        <v>17</v>
      </c>
      <c r="D677" s="19">
        <f>SUMIFS(Sensitivities!$E$8:$E$1023,Sensitivities!$D$8:$D$1023,Vega_FX!$D$20,Sensitivities!$C$8:$C$1023,Vega_FX!G677)</f>
        <v>0</v>
      </c>
      <c r="E677" s="19"/>
      <c r="F677" s="19"/>
      <c r="G677" s="19" t="str">
        <f>C677 &amp; ".Vega|FX|" &amp; C608 &amp; "|" &amp; C663</f>
        <v>IRS307262619.Vega|FX|JPY/USD|1 year</v>
      </c>
    </row>
    <row r="678" spans="3:7" hidden="1" outlineLevel="1" x14ac:dyDescent="0.25">
      <c r="C678" s="21" t="s">
        <v>18</v>
      </c>
      <c r="D678" s="19">
        <f>SUMIFS(Sensitivities!$E$8:$E$1023,Sensitivities!$D$8:$D$1023,Vega_FX!$D$20,Sensitivities!$C$8:$C$1023,Vega_FX!G678)</f>
        <v>0</v>
      </c>
      <c r="E678" s="19"/>
      <c r="F678" s="19"/>
      <c r="G678" s="19" t="str">
        <f>C678 &amp; ".Vega|FX|" &amp; C608 &amp; "|" &amp; C663</f>
        <v>IRS686490893.Vega|FX|JPY/USD|1 year</v>
      </c>
    </row>
    <row r="679" spans="3:7" hidden="1" outlineLevel="1" x14ac:dyDescent="0.25">
      <c r="C679" s="21" t="s">
        <v>19</v>
      </c>
      <c r="D679" s="19">
        <f>SUMIFS(Sensitivities!$E$8:$E$1023,Sensitivities!$D$8:$D$1023,Vega_FX!$D$20,Sensitivities!$C$8:$C$1023,Vega_FX!G679)</f>
        <v>0</v>
      </c>
      <c r="E679" s="19"/>
      <c r="F679" s="19"/>
      <c r="G679" s="19" t="str">
        <f>C679 &amp; ".Vega|FX|" &amp; C608 &amp; "|" &amp; C663</f>
        <v>IRS682313805.Vega|FX|JPY/USD|1 year</v>
      </c>
    </row>
    <row r="680" spans="3:7" hidden="1" outlineLevel="1" x14ac:dyDescent="0.25">
      <c r="C680" s="21" t="s">
        <v>20</v>
      </c>
      <c r="D680" s="19">
        <f>SUMIFS(Sensitivities!$E$8:$E$1023,Sensitivities!$D$8:$D$1023,Vega_FX!$D$20,Sensitivities!$C$8:$C$1023,Vega_FX!G680)</f>
        <v>0</v>
      </c>
      <c r="E680" s="19"/>
      <c r="F680" s="19"/>
      <c r="G680" s="19" t="str">
        <f>C680 &amp; ".Vega|FX|" &amp; C608 &amp; "|" &amp; C663</f>
        <v>IRS545554400.Vega|FX|JPY/USD|1 year</v>
      </c>
    </row>
    <row r="681" spans="3:7" hidden="1" outlineLevel="1" x14ac:dyDescent="0.25">
      <c r="C681" s="21" t="s">
        <v>21</v>
      </c>
      <c r="D681" s="19">
        <f>SUMIFS(Sensitivities!$E$8:$E$1023,Sensitivities!$D$8:$D$1023,Vega_FX!$D$20,Sensitivities!$C$8:$C$1023,Vega_FX!G681)</f>
        <v>0</v>
      </c>
      <c r="E681" s="19"/>
      <c r="F681" s="19"/>
      <c r="G681" s="19" t="str">
        <f>C681 &amp; ".Vega|FX|" &amp; C608 &amp; "|" &amp; C663</f>
        <v>CS821810096.Vega|FX|JPY/USD|1 year</v>
      </c>
    </row>
    <row r="682" spans="3:7" hidden="1" outlineLevel="1" x14ac:dyDescent="0.25">
      <c r="C682" s="21" t="s">
        <v>22</v>
      </c>
      <c r="D682" s="19">
        <f>SUMIFS(Sensitivities!$E$8:$E$1023,Sensitivities!$D$8:$D$1023,Vega_FX!$D$20,Sensitivities!$C$8:$C$1023,Vega_FX!G682)</f>
        <v>0</v>
      </c>
      <c r="E682" s="19"/>
      <c r="F682" s="19"/>
      <c r="G682" s="19" t="str">
        <f>C682 &amp; ".Vega|FX|" &amp; C608 &amp; "|" &amp; C663</f>
        <v>CF832287444.Vega|FX|JPY/USD|1 year</v>
      </c>
    </row>
    <row r="683" spans="3:7" hidden="1" outlineLevel="1" x14ac:dyDescent="0.25">
      <c r="C683" s="21" t="s">
        <v>1141</v>
      </c>
      <c r="D683" s="19">
        <f>SUMIFS(Sensitivities!$E$8:$E$1023,Sensitivities!$D$8:$D$1023,Vega_FX!$D$20,Sensitivities!$C$8:$C$1023,Vega_FX!G683)</f>
        <v>0</v>
      </c>
      <c r="E683" s="19"/>
      <c r="F683" s="19"/>
      <c r="G683" s="19" t="str">
        <f>C683 &amp; ".Vega|FX|" &amp; C608 &amp; "|" &amp; C663</f>
        <v>CF505971413.Vega|FX|JPY/USD|1 year</v>
      </c>
    </row>
    <row r="684" spans="3:7" hidden="1" outlineLevel="1" x14ac:dyDescent="0.25">
      <c r="C684" s="21" t="s">
        <v>24</v>
      </c>
      <c r="D684" s="19">
        <f>SUMIFS(Sensitivities!$E$8:$E$1023,Sensitivities!$D$8:$D$1023,Vega_FX!$D$20,Sensitivities!$C$8:$C$1023,Vega_FX!G684)</f>
        <v>0</v>
      </c>
      <c r="E684" s="19"/>
      <c r="F684" s="19"/>
      <c r="G684" s="19" t="str">
        <f>C684 &amp; ".Vega|FX|" &amp; C608 &amp; "|" &amp; C663</f>
        <v>CF670766805.Vega|FX|JPY/USD|1 year</v>
      </c>
    </row>
    <row r="685" spans="3:7" hidden="1" outlineLevel="1" x14ac:dyDescent="0.25">
      <c r="C685" s="21" t="s">
        <v>25</v>
      </c>
      <c r="D685" s="19">
        <f>SUMIFS(Sensitivities!$E$8:$E$1023,Sensitivities!$D$8:$D$1023,Vega_FX!$D$20,Sensitivities!$C$8:$C$1023,Vega_FX!G685)</f>
        <v>0</v>
      </c>
      <c r="E685" s="19"/>
      <c r="F685" s="19"/>
      <c r="G685" s="19" t="str">
        <f>C685 &amp; ".Vega|FX|" &amp; C608 &amp; "|" &amp; C663</f>
        <v>CF558972956.Vega|FX|JPY/USD|1 year</v>
      </c>
    </row>
    <row r="686" spans="3:7" hidden="1" outlineLevel="1" x14ac:dyDescent="0.25">
      <c r="C686" s="21" t="s">
        <v>26</v>
      </c>
      <c r="D686" s="19">
        <f>SUMIFS(Sensitivities!$E$8:$E$1023,Sensitivities!$D$8:$D$1023,Vega_FX!$D$20,Sensitivities!$C$8:$C$1023,Vega_FX!G686)</f>
        <v>0</v>
      </c>
      <c r="E686" s="19"/>
      <c r="F686" s="19"/>
      <c r="G686" s="19" t="str">
        <f>C686 &amp; ".Vega|FX|" &amp; C608 &amp; "|" &amp; C663</f>
        <v>CF994071627.Vega|FX|JPY/USD|1 year</v>
      </c>
    </row>
    <row r="687" spans="3:7" hidden="1" outlineLevel="1" x14ac:dyDescent="0.25">
      <c r="C687" s="21" t="s">
        <v>27</v>
      </c>
      <c r="D687" s="19">
        <f>SUMIFS(Sensitivities!$E$8:$E$1023,Sensitivities!$D$8:$D$1023,Vega_FX!$D$20,Sensitivities!$C$8:$C$1023,Vega_FX!G687)</f>
        <v>0</v>
      </c>
      <c r="E687" s="19"/>
      <c r="F687" s="19"/>
      <c r="G687" s="19" t="str">
        <f>C687 &amp; ".Vega|FX|" &amp; C608 &amp; "|" &amp; C663</f>
        <v>CF546911893.Vega|FX|JPY/USD|1 year</v>
      </c>
    </row>
    <row r="688" spans="3:7" hidden="1" outlineLevel="1" x14ac:dyDescent="0.25">
      <c r="C688" s="21" t="s">
        <v>28</v>
      </c>
      <c r="D688" s="19">
        <f>SUMIFS(Sensitivities!$E$8:$E$1023,Sensitivities!$D$8:$D$1023,Vega_FX!$D$20,Sensitivities!$C$8:$C$1023,Vega_FX!G688)</f>
        <v>0</v>
      </c>
      <c r="E688" s="19"/>
      <c r="F688" s="19"/>
      <c r="G688" s="19" t="str">
        <f>C688 &amp; ".Vega|FX|" &amp; C608 &amp; "|" &amp; C663</f>
        <v>CF798421943.Vega|FX|JPY/USD|1 year</v>
      </c>
    </row>
    <row r="689" spans="3:7" hidden="1" outlineLevel="1" x14ac:dyDescent="0.25">
      <c r="C689" s="21" t="s">
        <v>29</v>
      </c>
      <c r="D689" s="19">
        <f>SUMIFS(Sensitivities!$E$8:$E$1023,Sensitivities!$D$8:$D$1023,Vega_FX!$D$20,Sensitivities!$C$8:$C$1023,Vega_FX!G689)</f>
        <v>0</v>
      </c>
      <c r="E689" s="19"/>
      <c r="F689" s="19"/>
      <c r="G689" s="19" t="str">
        <f>C689 &amp; ".Vega|FX|" &amp; C608 &amp; "|" &amp; C663</f>
        <v>SWN651253389.Vega|FX|JPY/USD|1 year</v>
      </c>
    </row>
    <row r="690" spans="3:7" hidden="1" outlineLevel="1" x14ac:dyDescent="0.25">
      <c r="C690" s="21" t="s">
        <v>31</v>
      </c>
      <c r="D690" s="19">
        <f>SUMIFS(Sensitivities!$E$8:$E$1023,Sensitivities!$D$8:$D$1023,Vega_FX!$D$20,Sensitivities!$C$8:$C$1023,Vega_FX!G690)</f>
        <v>0</v>
      </c>
      <c r="E690" s="19"/>
      <c r="F690" s="19"/>
      <c r="G690" s="19" t="str">
        <f>C690 &amp; ".Vega|FX|" &amp; C608 &amp; "|" &amp; C663</f>
        <v>FXF690057364.Vega|FX|JPY/USD|1 year</v>
      </c>
    </row>
    <row r="691" spans="3:7" hidden="1" outlineLevel="1" x14ac:dyDescent="0.25">
      <c r="C691" s="21" t="s">
        <v>1142</v>
      </c>
      <c r="D691" s="19">
        <f>SUMIFS(Sensitivities!$E$8:$E$1023,Sensitivities!$D$8:$D$1023,Vega_FX!$D$20,Sensitivities!$C$8:$C$1023,Vega_FX!G691)</f>
        <v>0</v>
      </c>
      <c r="E691" s="19"/>
      <c r="F691" s="19"/>
      <c r="G691" s="19" t="str">
        <f>C691 &amp; ".Vega|FX|" &amp; C608 &amp; "|" &amp; C663</f>
        <v>FXF276314354.Vega|FX|JPY/USD|1 year</v>
      </c>
    </row>
    <row r="692" spans="3:7" hidden="1" outlineLevel="1" x14ac:dyDescent="0.25">
      <c r="C692" s="21" t="s">
        <v>33</v>
      </c>
      <c r="D692" s="19">
        <f>SUMIFS(Sensitivities!$E$8:$E$1023,Sensitivities!$D$8:$D$1023,Vega_FX!$D$20,Sensitivities!$C$8:$C$1023,Vega_FX!G692)</f>
        <v>0</v>
      </c>
      <c r="E692" s="19"/>
      <c r="F692" s="19"/>
      <c r="G692" s="19" t="str">
        <f>C692 &amp; ".Vega|FX|" &amp; C608 &amp; "|" &amp; C663</f>
        <v>FXF811380623.Vega|FX|JPY/USD|1 year</v>
      </c>
    </row>
    <row r="693" spans="3:7" hidden="1" outlineLevel="1" x14ac:dyDescent="0.25">
      <c r="C693" s="21" t="s">
        <v>34</v>
      </c>
      <c r="D693" s="19">
        <f>SUMIFS(Sensitivities!$E$8:$E$1023,Sensitivities!$D$8:$D$1023,Vega_FX!$D$20,Sensitivities!$C$8:$C$1023,Vega_FX!G693)</f>
        <v>0</v>
      </c>
      <c r="E693" s="19"/>
      <c r="F693" s="19"/>
      <c r="G693" s="19" t="str">
        <f>C693 &amp; ".Vega|FX|" &amp; C608 &amp; "|" &amp; C663</f>
        <v>FXF313102980.Vega|FX|JPY/USD|1 year</v>
      </c>
    </row>
    <row r="694" spans="3:7" hidden="1" outlineLevel="1" x14ac:dyDescent="0.25">
      <c r="C694" s="21" t="s">
        <v>35</v>
      </c>
      <c r="D694" s="19">
        <f>SUMIFS(Sensitivities!$E$8:$E$1023,Sensitivities!$D$8:$D$1023,Vega_FX!$D$20,Sensitivities!$C$8:$C$1023,Vega_FX!G694)</f>
        <v>0</v>
      </c>
      <c r="E694" s="19"/>
      <c r="F694" s="19"/>
      <c r="G694" s="19" t="str">
        <f>C694 &amp; ".Vega|FX|" &amp; C608 &amp; "|" &amp; C663</f>
        <v>FXF168255439.Vega|FX|JPY/USD|1 year</v>
      </c>
    </row>
    <row r="695" spans="3:7" hidden="1" outlineLevel="1" x14ac:dyDescent="0.25">
      <c r="C695" s="21" t="s">
        <v>36</v>
      </c>
      <c r="D695" s="19">
        <f>SUMIFS(Sensitivities!$E$8:$E$1023,Sensitivities!$D$8:$D$1023,Vega_FX!$D$20,Sensitivities!$C$8:$C$1023,Vega_FX!G695)</f>
        <v>0</v>
      </c>
      <c r="E695" s="19"/>
      <c r="F695" s="19"/>
      <c r="G695" s="19" t="str">
        <f>C695 &amp; ".Vega|FX|" &amp; C608 &amp; "|" &amp; C663</f>
        <v>FXF177155290.Vega|FX|JPY/USD|1 year</v>
      </c>
    </row>
    <row r="696" spans="3:7" hidden="1" outlineLevel="1" x14ac:dyDescent="0.25">
      <c r="C696" s="21" t="s">
        <v>37</v>
      </c>
      <c r="D696" s="19">
        <f>SUMIFS(Sensitivities!$E$8:$E$1023,Sensitivities!$D$8:$D$1023,Vega_FX!$D$20,Sensitivities!$C$8:$C$1023,Vega_FX!G696)</f>
        <v>0</v>
      </c>
      <c r="E696" s="19"/>
      <c r="F696" s="19"/>
      <c r="G696" s="19" t="str">
        <f>C696 &amp; ".Vega|FX|" &amp; C608 &amp; "|" &amp; C663</f>
        <v>FXF598460264.Vega|FX|JPY/USD|1 year</v>
      </c>
    </row>
    <row r="697" spans="3:7" hidden="1" outlineLevel="1" x14ac:dyDescent="0.25">
      <c r="C697" s="21" t="s">
        <v>38</v>
      </c>
      <c r="D697" s="19">
        <f>SUMIFS(Sensitivities!$E$8:$E$1023,Sensitivities!$D$8:$D$1023,Vega_FX!$D$20,Sensitivities!$C$8:$C$1023,Vega_FX!G697)</f>
        <v>0</v>
      </c>
      <c r="E697" s="19"/>
      <c r="F697" s="19"/>
      <c r="G697" s="19" t="str">
        <f>C697 &amp; ".Vega|FX|" &amp; C608 &amp; "|" &amp; C663</f>
        <v>FXO271821100.Vega|FX|JPY/USD|1 year</v>
      </c>
    </row>
    <row r="698" spans="3:7" hidden="1" outlineLevel="1" x14ac:dyDescent="0.25">
      <c r="C698" s="21" t="s">
        <v>40</v>
      </c>
      <c r="D698" s="19">
        <f>SUMIFS(Sensitivities!$E$8:$E$1023,Sensitivities!$D$8:$D$1023,Vega_FX!$D$20,Sensitivities!$C$8:$C$1023,Vega_FX!G698)</f>
        <v>176993.065160795</v>
      </c>
      <c r="E698" s="19"/>
      <c r="F698" s="19"/>
      <c r="G698" s="19" t="str">
        <f>C698 &amp; ".Vega|FX|" &amp; C608 &amp; "|" &amp; C663</f>
        <v>FXO136170122.Vega|FX|JPY/USD|1 year</v>
      </c>
    </row>
    <row r="699" spans="3:7" hidden="1" outlineLevel="1" x14ac:dyDescent="0.25">
      <c r="C699" s="21" t="s">
        <v>1139</v>
      </c>
      <c r="D699" s="19">
        <f>SUMIFS(Sensitivities!$E$8:$E$1023,Sensitivities!$D$8:$D$1023,Vega_FX!$D$20,Sensitivities!$C$8:$C$1023,Vega_FX!G699)</f>
        <v>0</v>
      </c>
      <c r="E699" s="19"/>
      <c r="F699" s="19"/>
      <c r="G699" s="19" t="str">
        <f>C699 &amp; ".Vega|FX|" &amp; C608 &amp; "|" &amp; C663</f>
        <v>FXO623149061.Vega|FX|JPY/USD|1 year</v>
      </c>
    </row>
    <row r="700" spans="3:7" hidden="1" outlineLevel="1" x14ac:dyDescent="0.25">
      <c r="C700" s="21" t="s">
        <v>41</v>
      </c>
      <c r="D700" s="19">
        <f>SUMIFS(Sensitivities!$E$8:$E$1023,Sensitivities!$D$8:$D$1023,Vega_FX!$D$20,Sensitivities!$C$8:$C$1023,Vega_FX!G700)</f>
        <v>0</v>
      </c>
      <c r="E700" s="19"/>
      <c r="F700" s="19"/>
      <c r="G700" s="19" t="str">
        <f>C700 &amp; ".Vega|FX|" &amp; C608 &amp; "|" &amp; C663</f>
        <v>FXO676548755.Vega|FX|JPY/USD|1 year</v>
      </c>
    </row>
    <row r="701" spans="3:7" hidden="1" outlineLevel="1" x14ac:dyDescent="0.25">
      <c r="C701" s="21" t="s">
        <v>42</v>
      </c>
      <c r="D701" s="19">
        <f>SUMIFS(Sensitivities!$E$8:$E$1023,Sensitivities!$D$8:$D$1023,Vega_FX!$D$20,Sensitivities!$C$8:$C$1023,Vega_FX!G701)</f>
        <v>0</v>
      </c>
      <c r="E701" s="19"/>
      <c r="F701" s="19"/>
      <c r="G701" s="19" t="str">
        <f>C701 &amp; ".Vega|FX|" &amp; C608 &amp; "|" &amp; C663</f>
        <v>FXO403688438.Vega|FX|JPY/USD|1 year</v>
      </c>
    </row>
    <row r="702" spans="3:7" hidden="1" outlineLevel="1" x14ac:dyDescent="0.25">
      <c r="C702" s="21" t="s">
        <v>43</v>
      </c>
      <c r="D702" s="19">
        <f>SUMIFS(Sensitivities!$E$8:$E$1023,Sensitivities!$D$8:$D$1023,Vega_FX!$D$20,Sensitivities!$C$8:$C$1023,Vega_FX!G702)</f>
        <v>0</v>
      </c>
      <c r="E702" s="19"/>
      <c r="F702" s="19"/>
      <c r="G702" s="19" t="str">
        <f>C702 &amp; ".Vega|FX|" &amp; C608 &amp; "|" &amp; C663</f>
        <v>FXO302436425.Vega|FX|JPY/USD|1 year</v>
      </c>
    </row>
    <row r="703" spans="3:7" hidden="1" outlineLevel="1" x14ac:dyDescent="0.25">
      <c r="C703" s="21" t="s">
        <v>44</v>
      </c>
      <c r="D703" s="19">
        <f>SUMIFS(Sensitivities!$E$8:$E$1023,Sensitivities!$D$8:$D$1023,Vega_FX!$D$20,Sensitivities!$C$8:$C$1023,Vega_FX!G703)</f>
        <v>0</v>
      </c>
      <c r="E703" s="19"/>
      <c r="F703" s="19"/>
      <c r="G703" s="19" t="str">
        <f>C703 &amp; ".Vega|FX|" &amp; C608 &amp; "|" &amp; C663</f>
        <v>FXO920656386.Vega|FX|JPY/USD|1 year</v>
      </c>
    </row>
    <row r="704" spans="3:7" hidden="1" outlineLevel="1" x14ac:dyDescent="0.25">
      <c r="C704" s="21" t="s">
        <v>45</v>
      </c>
      <c r="D704" s="19">
        <f>SUMIFS(Sensitivities!$E$8:$E$1023,Sensitivities!$D$8:$D$1023,Vega_FX!$D$20,Sensitivities!$C$8:$C$1023,Vega_FX!G704)</f>
        <v>0</v>
      </c>
      <c r="E704" s="19"/>
      <c r="F704" s="19"/>
      <c r="G704" s="19" t="str">
        <f>C704 &amp; ".Vega|FX|" &amp; C608 &amp; "|" &amp; C663</f>
        <v>FXO931276392.Vega|FX|JPY/USD|1 year</v>
      </c>
    </row>
    <row r="705" spans="3:7" hidden="1" outlineLevel="1" x14ac:dyDescent="0.25">
      <c r="C705" s="21" t="s">
        <v>46</v>
      </c>
      <c r="D705" s="19">
        <f>SUMIFS(Sensitivities!$E$8:$E$1023,Sensitivities!$D$8:$D$1023,Vega_FX!$D$20,Sensitivities!$C$8:$C$1023,Vega_FX!G705)</f>
        <v>0</v>
      </c>
      <c r="E705" s="19"/>
      <c r="F705" s="19"/>
      <c r="G705" s="19" t="str">
        <f>C705 &amp; ".Vega|FX|" &amp; C608 &amp; "|" &amp; C663</f>
        <v>PRDC295207601.Vega|FX|JPY/USD|1 year</v>
      </c>
    </row>
    <row r="706" spans="3:7" hidden="1" outlineLevel="1" x14ac:dyDescent="0.25">
      <c r="C706" s="21" t="s">
        <v>48</v>
      </c>
      <c r="D706" s="19">
        <f>SUMIFS(Sensitivities!$E$8:$E$1023,Sensitivities!$D$8:$D$1023,Vega_FX!$D$20,Sensitivities!$C$8:$C$1023,Vega_FX!G706)</f>
        <v>0</v>
      </c>
      <c r="E706" s="19"/>
      <c r="F706" s="19"/>
      <c r="G706" s="19" t="str">
        <f>C706 &amp; ".Vega|FX|" &amp; C608 &amp; "|" &amp; C663</f>
        <v>PRDC172891670.Vega|FX|JPY/USD|1 year</v>
      </c>
    </row>
    <row r="707" spans="3:7" hidden="1" outlineLevel="1" x14ac:dyDescent="0.25">
      <c r="C707" s="21" t="s">
        <v>49</v>
      </c>
      <c r="D707" s="19">
        <f>SUMIFS(Sensitivities!$E$8:$E$1023,Sensitivities!$D$8:$D$1023,Vega_FX!$D$20,Sensitivities!$C$8:$C$1023,Vega_FX!G707)</f>
        <v>0</v>
      </c>
      <c r="E707" s="19"/>
      <c r="F707" s="19"/>
      <c r="G707" s="19" t="str">
        <f>C707 &amp; ".Vega|FX|" &amp; C608 &amp; "|" &amp; C663</f>
        <v>PRDC666969162.Vega|FX|JPY/USD|1 year</v>
      </c>
    </row>
    <row r="708" spans="3:7" hidden="1" outlineLevel="1" x14ac:dyDescent="0.25">
      <c r="C708" s="21" t="s">
        <v>50</v>
      </c>
      <c r="D708" s="19">
        <f>SUMIFS(Sensitivities!$E$8:$E$1023,Sensitivities!$D$8:$D$1023,Vega_FX!$D$20,Sensitivities!$C$8:$C$1023,Vega_FX!G708)</f>
        <v>0</v>
      </c>
      <c r="E708" s="19"/>
      <c r="F708" s="19"/>
      <c r="G708" s="19" t="str">
        <f>C708 &amp; ".Vega|FX|" &amp; C608 &amp; "|" &amp; C663</f>
        <v>PRDC591610726.Vega|FX|JPY/USD|1 year</v>
      </c>
    </row>
    <row r="709" spans="3:7" hidden="1" outlineLevel="1" x14ac:dyDescent="0.25">
      <c r="C709" s="21" t="s">
        <v>51</v>
      </c>
      <c r="D709" s="19">
        <f>SUMIFS(Sensitivities!$E$8:$E$1023,Sensitivities!$D$8:$D$1023,Vega_FX!$D$20,Sensitivities!$C$8:$C$1023,Vega_FX!G709)</f>
        <v>0</v>
      </c>
      <c r="E709" s="19"/>
      <c r="F709" s="19"/>
      <c r="G709" s="19" t="str">
        <f>C709 &amp; ".Vega|FX|" &amp; C608 &amp; "|" &amp; C663</f>
        <v>PRDC213021841.Vega|FX|JPY/USD|1 year</v>
      </c>
    </row>
    <row r="710" spans="3:7" hidden="1" outlineLevel="1" x14ac:dyDescent="0.25">
      <c r="C710" s="21" t="s">
        <v>52</v>
      </c>
      <c r="D710" s="19">
        <f>SUMIFS(Sensitivities!$E$8:$E$1023,Sensitivities!$D$8:$D$1023,Vega_FX!$D$20,Sensitivities!$C$8:$C$1023,Vega_FX!G710)</f>
        <v>0</v>
      </c>
      <c r="E710" s="19"/>
      <c r="F710" s="19"/>
      <c r="G710" s="19" t="str">
        <f>C710 &amp; ".Vega|FX|" &amp; C608 &amp; "|" &amp; C663</f>
        <v>RA211261264.Vega|FX|JPY/USD|1 year</v>
      </c>
    </row>
    <row r="711" spans="3:7" hidden="1" outlineLevel="1" x14ac:dyDescent="0.25">
      <c r="C711" s="21" t="s">
        <v>54</v>
      </c>
      <c r="D711" s="19">
        <f>SUMIFS(Sensitivities!$E$8:$E$1023,Sensitivities!$D$8:$D$1023,Vega_FX!$D$20,Sensitivities!$C$8:$C$1023,Vega_FX!G711)</f>
        <v>0</v>
      </c>
      <c r="E711" s="19"/>
      <c r="F711" s="19"/>
      <c r="G711" s="19" t="str">
        <f>C711 &amp; ".Vega|FX|" &amp; C608 &amp; "|" &amp; C663</f>
        <v>RA511169792.Vega|FX|JPY/USD|1 year</v>
      </c>
    </row>
    <row r="712" spans="3:7" hidden="1" outlineLevel="1" x14ac:dyDescent="0.25">
      <c r="C712" s="21" t="s">
        <v>1143</v>
      </c>
      <c r="D712" s="19">
        <f>SUMIFS(Sensitivities!$E$8:$E$1023,Sensitivities!$D$8:$D$1023,Vega_FX!$D$20,Sensitivities!$C$8:$C$1023,Vega_FX!G712)</f>
        <v>0</v>
      </c>
      <c r="E712" s="19"/>
      <c r="F712" s="19"/>
      <c r="G712" s="19" t="str">
        <f>C712 &amp; ".Vega|FX|" &amp; C608 &amp; "|" &amp; C663</f>
        <v>RA844378540.Vega|FX|JPY/USD|1 year</v>
      </c>
    </row>
    <row r="713" spans="3:7" hidden="1" outlineLevel="1" x14ac:dyDescent="0.25">
      <c r="C713" s="21" t="s">
        <v>55</v>
      </c>
      <c r="D713" s="19">
        <f>SUMIFS(Sensitivities!$E$8:$E$1023,Sensitivities!$D$8:$D$1023,Vega_FX!$D$20,Sensitivities!$C$8:$C$1023,Vega_FX!G713)</f>
        <v>0</v>
      </c>
      <c r="E713" s="19"/>
      <c r="F713" s="19"/>
      <c r="G713" s="19" t="str">
        <f>C713 &amp; ".Vega|FX|" &amp; C608 &amp; "|" &amp; C663</f>
        <v>RA488554347.Vega|FX|JPY/USD|1 year</v>
      </c>
    </row>
    <row r="714" spans="3:7" hidden="1" outlineLevel="1" x14ac:dyDescent="0.25">
      <c r="C714" s="21" t="s">
        <v>56</v>
      </c>
      <c r="D714" s="19">
        <f>SUMIFS(Sensitivities!$E$8:$E$1023,Sensitivities!$D$8:$D$1023,Vega_FX!$D$20,Sensitivities!$C$8:$C$1023,Vega_FX!G714)</f>
        <v>0</v>
      </c>
      <c r="E714" s="19"/>
      <c r="F714" s="19"/>
      <c r="G714" s="19" t="str">
        <f>C714 &amp; ".Vega|FX|" &amp; C608 &amp; "|" &amp; C663</f>
        <v>RA899728209.Vega|FX|JPY/USD|1 year</v>
      </c>
    </row>
    <row r="715" spans="3:7" hidden="1" outlineLevel="1" x14ac:dyDescent="0.25">
      <c r="C715" s="10"/>
      <c r="D715" s="13"/>
      <c r="E715" s="11"/>
      <c r="F715" s="12"/>
      <c r="G715" s="12"/>
    </row>
    <row r="716" spans="3:7" collapsed="1" x14ac:dyDescent="0.25">
      <c r="C716" s="106" t="s">
        <v>63</v>
      </c>
      <c r="D716" s="102">
        <f>SUM(D718:D767)</f>
        <v>0</v>
      </c>
      <c r="E716" s="103">
        <f>$D$15</f>
        <v>1</v>
      </c>
      <c r="F716" s="105">
        <f>D716*E716</f>
        <v>0</v>
      </c>
    </row>
    <row r="717" spans="3:7" hidden="1" outlineLevel="1" x14ac:dyDescent="0.25">
      <c r="C717" s="40" t="s">
        <v>1138</v>
      </c>
      <c r="D717" s="101" t="s">
        <v>116</v>
      </c>
      <c r="E717" s="101" t="s">
        <v>66</v>
      </c>
      <c r="F717" s="101" t="s">
        <v>68</v>
      </c>
      <c r="G717" s="39" t="s">
        <v>57</v>
      </c>
    </row>
    <row r="718" spans="3:7" hidden="1" outlineLevel="1" x14ac:dyDescent="0.25">
      <c r="C718" s="42" t="s">
        <v>3</v>
      </c>
      <c r="D718" s="38">
        <f>SUMIFS(Sensitivities!$E$8:$E$1023,Sensitivities!$D$8:$D$1023,Vega_FX!$D$20,Sensitivities!$C$8:$C$1023,Vega_FX!G718)</f>
        <v>0</v>
      </c>
      <c r="E718" s="38"/>
      <c r="F718" s="38"/>
      <c r="G718" s="38" t="str">
        <f>C718 &amp; ".Vega|FX|" &amp; C608 &amp; "|" &amp; C716</f>
        <v>FRA791220419.Vega|FX|JPY/USD|3 year</v>
      </c>
    </row>
    <row r="719" spans="3:7" hidden="1" outlineLevel="1" x14ac:dyDescent="0.25">
      <c r="C719" s="21" t="s">
        <v>5</v>
      </c>
      <c r="D719" s="19">
        <f>SUMIFS(Sensitivities!$E$8:$E$1023,Sensitivities!$D$8:$D$1023,Vega_FX!$D$20,Sensitivities!$C$8:$C$1023,Vega_FX!G719)</f>
        <v>0</v>
      </c>
      <c r="E719" s="19"/>
      <c r="F719" s="19"/>
      <c r="G719" s="19" t="str">
        <f>C719 &amp; ".Vega|FX|" &amp; C608 &amp; "|" &amp; C716</f>
        <v>FRA983936126.Vega|FX|JPY/USD|3 year</v>
      </c>
    </row>
    <row r="720" spans="3:7" hidden="1" outlineLevel="1" x14ac:dyDescent="0.25">
      <c r="C720" s="21" t="s">
        <v>6</v>
      </c>
      <c r="D720" s="19">
        <f>SUMIFS(Sensitivities!$E$8:$E$1023,Sensitivities!$D$8:$D$1023,Vega_FX!$D$20,Sensitivities!$C$8:$C$1023,Vega_FX!G720)</f>
        <v>0</v>
      </c>
      <c r="E720" s="19"/>
      <c r="F720" s="19"/>
      <c r="G720" s="19" t="str">
        <f>C720 &amp; ".Vega|FX|" &amp; C608 &amp; "|" &amp; C716</f>
        <v>FRA592133890.Vega|FX|JPY/USD|3 year</v>
      </c>
    </row>
    <row r="721" spans="3:7" hidden="1" outlineLevel="1" x14ac:dyDescent="0.25">
      <c r="C721" s="21" t="s">
        <v>7</v>
      </c>
      <c r="D721" s="19">
        <f>SUMIFS(Sensitivities!$E$8:$E$1023,Sensitivities!$D$8:$D$1023,Vega_FX!$D$20,Sensitivities!$C$8:$C$1023,Vega_FX!G721)</f>
        <v>0</v>
      </c>
      <c r="E721" s="19"/>
      <c r="F721" s="19"/>
      <c r="G721" s="19" t="str">
        <f>C721 &amp; ".Vega|FX|" &amp; C608 &amp; "|" &amp; C716</f>
        <v>FRA554616290.Vega|FX|JPY/USD|3 year</v>
      </c>
    </row>
    <row r="722" spans="3:7" hidden="1" outlineLevel="1" x14ac:dyDescent="0.25">
      <c r="C722" s="21" t="s">
        <v>8</v>
      </c>
      <c r="D722" s="19">
        <f>SUMIFS(Sensitivities!$E$8:$E$1023,Sensitivities!$D$8:$D$1023,Vega_FX!$D$20,Sensitivities!$C$8:$C$1023,Vega_FX!G722)</f>
        <v>0</v>
      </c>
      <c r="E722" s="19"/>
      <c r="F722" s="19"/>
      <c r="G722" s="19" t="str">
        <f>C722 &amp; ".Vega|FX|" &amp; C608 &amp; "|" &amp; C716</f>
        <v>FRA822851518.Vega|FX|JPY/USD|3 year</v>
      </c>
    </row>
    <row r="723" spans="3:7" hidden="1" outlineLevel="1" x14ac:dyDescent="0.25">
      <c r="C723" s="21" t="s">
        <v>1140</v>
      </c>
      <c r="D723" s="19">
        <f>SUMIFS(Sensitivities!$E$8:$E$1023,Sensitivities!$D$8:$D$1023,Vega_FX!$D$20,Sensitivities!$C$8:$C$1023,Vega_FX!G723)</f>
        <v>0</v>
      </c>
      <c r="E723" s="19"/>
      <c r="F723" s="19"/>
      <c r="G723" s="19" t="str">
        <f>C723 &amp; ".Vega|FX|" &amp; C608 &amp; "|" &amp; C716</f>
        <v>FRA101797833.Vega|FX|JPY/USD|3 year</v>
      </c>
    </row>
    <row r="724" spans="3:7" hidden="1" outlineLevel="1" x14ac:dyDescent="0.25">
      <c r="C724" s="21" t="s">
        <v>9</v>
      </c>
      <c r="D724" s="19">
        <f>SUMIFS(Sensitivities!$E$8:$E$1023,Sensitivities!$D$8:$D$1023,Vega_FX!$D$20,Sensitivities!$C$8:$C$1023,Vega_FX!G724)</f>
        <v>0</v>
      </c>
      <c r="E724" s="19"/>
      <c r="F724" s="19"/>
      <c r="G724" s="19" t="str">
        <f>C724 &amp; ".Vega|FX|" &amp; C608 &amp; "|" &amp; C716</f>
        <v>IRS190841856.Vega|FX|JPY/USD|3 year</v>
      </c>
    </row>
    <row r="725" spans="3:7" hidden="1" outlineLevel="1" x14ac:dyDescent="0.25">
      <c r="C725" s="21" t="s">
        <v>11</v>
      </c>
      <c r="D725" s="19">
        <f>SUMIFS(Sensitivities!$E$8:$E$1023,Sensitivities!$D$8:$D$1023,Vega_FX!$D$20,Sensitivities!$C$8:$C$1023,Vega_FX!G725)</f>
        <v>0</v>
      </c>
      <c r="E725" s="19"/>
      <c r="F725" s="19"/>
      <c r="G725" s="19" t="str">
        <f>C725 &amp; ".Vega|FX|" &amp; C608 &amp; "|" &amp; C716</f>
        <v>IRS399330126.Vega|FX|JPY/USD|3 year</v>
      </c>
    </row>
    <row r="726" spans="3:7" hidden="1" outlineLevel="1" x14ac:dyDescent="0.25">
      <c r="C726" s="21" t="s">
        <v>12</v>
      </c>
      <c r="D726" s="19">
        <f>SUMIFS(Sensitivities!$E$8:$E$1023,Sensitivities!$D$8:$D$1023,Vega_FX!$D$20,Sensitivities!$C$8:$C$1023,Vega_FX!G726)</f>
        <v>0</v>
      </c>
      <c r="E726" s="19"/>
      <c r="F726" s="19"/>
      <c r="G726" s="19" t="str">
        <f>C726 &amp; ".Vega|FX|" &amp; C608 &amp; "|" &amp; C716</f>
        <v>IRS233250637.Vega|FX|JPY/USD|3 year</v>
      </c>
    </row>
    <row r="727" spans="3:7" hidden="1" outlineLevel="1" x14ac:dyDescent="0.25">
      <c r="C727" s="21" t="s">
        <v>13</v>
      </c>
      <c r="D727" s="19">
        <f>SUMIFS(Sensitivities!$E$8:$E$1023,Sensitivities!$D$8:$D$1023,Vega_FX!$D$20,Sensitivities!$C$8:$C$1023,Vega_FX!G727)</f>
        <v>0</v>
      </c>
      <c r="E727" s="19"/>
      <c r="F727" s="19"/>
      <c r="G727" s="19" t="str">
        <f>C727 &amp; ".Vega|FX|" &amp; C608 &amp; "|" &amp; C716</f>
        <v>CS768096133.Vega|FX|JPY/USD|3 year</v>
      </c>
    </row>
    <row r="728" spans="3:7" hidden="1" outlineLevel="1" x14ac:dyDescent="0.25">
      <c r="C728" s="21" t="s">
        <v>15</v>
      </c>
      <c r="D728" s="19">
        <f>SUMIFS(Sensitivities!$E$8:$E$1023,Sensitivities!$D$8:$D$1023,Vega_FX!$D$20,Sensitivities!$C$8:$C$1023,Vega_FX!G728)</f>
        <v>0</v>
      </c>
      <c r="E728" s="19"/>
      <c r="F728" s="19"/>
      <c r="G728" s="19" t="str">
        <f>C728 &amp; ".Vega|FX|" &amp; C608 &amp; "|" &amp; C716</f>
        <v>CS561670611.Vega|FX|JPY/USD|3 year</v>
      </c>
    </row>
    <row r="729" spans="3:7" hidden="1" outlineLevel="1" x14ac:dyDescent="0.25">
      <c r="C729" s="21" t="s">
        <v>16</v>
      </c>
      <c r="D729" s="19">
        <f>SUMIFS(Sensitivities!$E$8:$E$1023,Sensitivities!$D$8:$D$1023,Vega_FX!$D$20,Sensitivities!$C$8:$C$1023,Vega_FX!G729)</f>
        <v>0</v>
      </c>
      <c r="E729" s="19"/>
      <c r="F729" s="19"/>
      <c r="G729" s="19" t="str">
        <f>C729 &amp; ".Vega|FX|" &amp; C608 &amp; "|" &amp; C716</f>
        <v>CS931854092.Vega|FX|JPY/USD|3 year</v>
      </c>
    </row>
    <row r="730" spans="3:7" hidden="1" outlineLevel="1" x14ac:dyDescent="0.25">
      <c r="C730" s="21" t="s">
        <v>17</v>
      </c>
      <c r="D730" s="19">
        <f>SUMIFS(Sensitivities!$E$8:$E$1023,Sensitivities!$D$8:$D$1023,Vega_FX!$D$20,Sensitivities!$C$8:$C$1023,Vega_FX!G730)</f>
        <v>0</v>
      </c>
      <c r="E730" s="19"/>
      <c r="F730" s="19"/>
      <c r="G730" s="19" t="str">
        <f>C730 &amp; ".Vega|FX|" &amp; C608 &amp; "|" &amp; C716</f>
        <v>IRS307262619.Vega|FX|JPY/USD|3 year</v>
      </c>
    </row>
    <row r="731" spans="3:7" hidden="1" outlineLevel="1" x14ac:dyDescent="0.25">
      <c r="C731" s="21" t="s">
        <v>18</v>
      </c>
      <c r="D731" s="19">
        <f>SUMIFS(Sensitivities!$E$8:$E$1023,Sensitivities!$D$8:$D$1023,Vega_FX!$D$20,Sensitivities!$C$8:$C$1023,Vega_FX!G731)</f>
        <v>0</v>
      </c>
      <c r="E731" s="19"/>
      <c r="F731" s="19"/>
      <c r="G731" s="19" t="str">
        <f>C731 &amp; ".Vega|FX|" &amp; C608 &amp; "|" &amp; C716</f>
        <v>IRS686490893.Vega|FX|JPY/USD|3 year</v>
      </c>
    </row>
    <row r="732" spans="3:7" hidden="1" outlineLevel="1" x14ac:dyDescent="0.25">
      <c r="C732" s="21" t="s">
        <v>19</v>
      </c>
      <c r="D732" s="19">
        <f>SUMIFS(Sensitivities!$E$8:$E$1023,Sensitivities!$D$8:$D$1023,Vega_FX!$D$20,Sensitivities!$C$8:$C$1023,Vega_FX!G732)</f>
        <v>0</v>
      </c>
      <c r="E732" s="19"/>
      <c r="F732" s="19"/>
      <c r="G732" s="19" t="str">
        <f>C732 &amp; ".Vega|FX|" &amp; C608 &amp; "|" &amp; C716</f>
        <v>IRS682313805.Vega|FX|JPY/USD|3 year</v>
      </c>
    </row>
    <row r="733" spans="3:7" hidden="1" outlineLevel="1" x14ac:dyDescent="0.25">
      <c r="C733" s="21" t="s">
        <v>20</v>
      </c>
      <c r="D733" s="19">
        <f>SUMIFS(Sensitivities!$E$8:$E$1023,Sensitivities!$D$8:$D$1023,Vega_FX!$D$20,Sensitivities!$C$8:$C$1023,Vega_FX!G733)</f>
        <v>0</v>
      </c>
      <c r="E733" s="19"/>
      <c r="F733" s="19"/>
      <c r="G733" s="19" t="str">
        <f>C733 &amp; ".Vega|FX|" &amp; C608 &amp; "|" &amp; C716</f>
        <v>IRS545554400.Vega|FX|JPY/USD|3 year</v>
      </c>
    </row>
    <row r="734" spans="3:7" hidden="1" outlineLevel="1" x14ac:dyDescent="0.25">
      <c r="C734" s="21" t="s">
        <v>21</v>
      </c>
      <c r="D734" s="19">
        <f>SUMIFS(Sensitivities!$E$8:$E$1023,Sensitivities!$D$8:$D$1023,Vega_FX!$D$20,Sensitivities!$C$8:$C$1023,Vega_FX!G734)</f>
        <v>0</v>
      </c>
      <c r="E734" s="19"/>
      <c r="F734" s="19"/>
      <c r="G734" s="19" t="str">
        <f>C734 &amp; ".Vega|FX|" &amp; C608 &amp; "|" &amp; C716</f>
        <v>CS821810096.Vega|FX|JPY/USD|3 year</v>
      </c>
    </row>
    <row r="735" spans="3:7" hidden="1" outlineLevel="1" x14ac:dyDescent="0.25">
      <c r="C735" s="21" t="s">
        <v>22</v>
      </c>
      <c r="D735" s="19">
        <f>SUMIFS(Sensitivities!$E$8:$E$1023,Sensitivities!$D$8:$D$1023,Vega_FX!$D$20,Sensitivities!$C$8:$C$1023,Vega_FX!G735)</f>
        <v>0</v>
      </c>
      <c r="E735" s="19"/>
      <c r="F735" s="19"/>
      <c r="G735" s="19" t="str">
        <f>C735 &amp; ".Vega|FX|" &amp; C608 &amp; "|" &amp; C716</f>
        <v>CF832287444.Vega|FX|JPY/USD|3 year</v>
      </c>
    </row>
    <row r="736" spans="3:7" hidden="1" outlineLevel="1" x14ac:dyDescent="0.25">
      <c r="C736" s="21" t="s">
        <v>1141</v>
      </c>
      <c r="D736" s="19">
        <f>SUMIFS(Sensitivities!$E$8:$E$1023,Sensitivities!$D$8:$D$1023,Vega_FX!$D$20,Sensitivities!$C$8:$C$1023,Vega_FX!G736)</f>
        <v>0</v>
      </c>
      <c r="E736" s="19"/>
      <c r="F736" s="19"/>
      <c r="G736" s="19" t="str">
        <f>C736 &amp; ".Vega|FX|" &amp; C608 &amp; "|" &amp; C716</f>
        <v>CF505971413.Vega|FX|JPY/USD|3 year</v>
      </c>
    </row>
    <row r="737" spans="3:7" hidden="1" outlineLevel="1" x14ac:dyDescent="0.25">
      <c r="C737" s="21" t="s">
        <v>24</v>
      </c>
      <c r="D737" s="19">
        <f>SUMIFS(Sensitivities!$E$8:$E$1023,Sensitivities!$D$8:$D$1023,Vega_FX!$D$20,Sensitivities!$C$8:$C$1023,Vega_FX!G737)</f>
        <v>0</v>
      </c>
      <c r="E737" s="19"/>
      <c r="F737" s="19"/>
      <c r="G737" s="19" t="str">
        <f>C737 &amp; ".Vega|FX|" &amp; C608 &amp; "|" &amp; C716</f>
        <v>CF670766805.Vega|FX|JPY/USD|3 year</v>
      </c>
    </row>
    <row r="738" spans="3:7" hidden="1" outlineLevel="1" x14ac:dyDescent="0.25">
      <c r="C738" s="21" t="s">
        <v>25</v>
      </c>
      <c r="D738" s="19">
        <f>SUMIFS(Sensitivities!$E$8:$E$1023,Sensitivities!$D$8:$D$1023,Vega_FX!$D$20,Sensitivities!$C$8:$C$1023,Vega_FX!G738)</f>
        <v>0</v>
      </c>
      <c r="E738" s="19"/>
      <c r="F738" s="19"/>
      <c r="G738" s="19" t="str">
        <f>C738 &amp; ".Vega|FX|" &amp; C608 &amp; "|" &amp; C716</f>
        <v>CF558972956.Vega|FX|JPY/USD|3 year</v>
      </c>
    </row>
    <row r="739" spans="3:7" hidden="1" outlineLevel="1" x14ac:dyDescent="0.25">
      <c r="C739" s="21" t="s">
        <v>26</v>
      </c>
      <c r="D739" s="19">
        <f>SUMIFS(Sensitivities!$E$8:$E$1023,Sensitivities!$D$8:$D$1023,Vega_FX!$D$20,Sensitivities!$C$8:$C$1023,Vega_FX!G739)</f>
        <v>0</v>
      </c>
      <c r="E739" s="19"/>
      <c r="F739" s="19"/>
      <c r="G739" s="19" t="str">
        <f>C739 &amp; ".Vega|FX|" &amp; C608 &amp; "|" &amp; C716</f>
        <v>CF994071627.Vega|FX|JPY/USD|3 year</v>
      </c>
    </row>
    <row r="740" spans="3:7" hidden="1" outlineLevel="1" x14ac:dyDescent="0.25">
      <c r="C740" s="21" t="s">
        <v>27</v>
      </c>
      <c r="D740" s="19">
        <f>SUMIFS(Sensitivities!$E$8:$E$1023,Sensitivities!$D$8:$D$1023,Vega_FX!$D$20,Sensitivities!$C$8:$C$1023,Vega_FX!G740)</f>
        <v>0</v>
      </c>
      <c r="E740" s="19"/>
      <c r="F740" s="19"/>
      <c r="G740" s="19" t="str">
        <f>C740 &amp; ".Vega|FX|" &amp; C608 &amp; "|" &amp; C716</f>
        <v>CF546911893.Vega|FX|JPY/USD|3 year</v>
      </c>
    </row>
    <row r="741" spans="3:7" hidden="1" outlineLevel="1" x14ac:dyDescent="0.25">
      <c r="C741" s="21" t="s">
        <v>28</v>
      </c>
      <c r="D741" s="19">
        <f>SUMIFS(Sensitivities!$E$8:$E$1023,Sensitivities!$D$8:$D$1023,Vega_FX!$D$20,Sensitivities!$C$8:$C$1023,Vega_FX!G741)</f>
        <v>0</v>
      </c>
      <c r="E741" s="19"/>
      <c r="F741" s="19"/>
      <c r="G741" s="19" t="str">
        <f>C741 &amp; ".Vega|FX|" &amp; C608 &amp; "|" &amp; C716</f>
        <v>CF798421943.Vega|FX|JPY/USD|3 year</v>
      </c>
    </row>
    <row r="742" spans="3:7" hidden="1" outlineLevel="1" x14ac:dyDescent="0.25">
      <c r="C742" s="21" t="s">
        <v>29</v>
      </c>
      <c r="D742" s="19">
        <f>SUMIFS(Sensitivities!$E$8:$E$1023,Sensitivities!$D$8:$D$1023,Vega_FX!$D$20,Sensitivities!$C$8:$C$1023,Vega_FX!G742)</f>
        <v>0</v>
      </c>
      <c r="E742" s="19"/>
      <c r="F742" s="19"/>
      <c r="G742" s="19" t="str">
        <f>C742 &amp; ".Vega|FX|" &amp; C608 &amp; "|" &amp; C716</f>
        <v>SWN651253389.Vega|FX|JPY/USD|3 year</v>
      </c>
    </row>
    <row r="743" spans="3:7" hidden="1" outlineLevel="1" x14ac:dyDescent="0.25">
      <c r="C743" s="21" t="s">
        <v>31</v>
      </c>
      <c r="D743" s="19">
        <f>SUMIFS(Sensitivities!$E$8:$E$1023,Sensitivities!$D$8:$D$1023,Vega_FX!$D$20,Sensitivities!$C$8:$C$1023,Vega_FX!G743)</f>
        <v>0</v>
      </c>
      <c r="E743" s="19"/>
      <c r="F743" s="19"/>
      <c r="G743" s="19" t="str">
        <f>C743 &amp; ".Vega|FX|" &amp; C608 &amp; "|" &amp; C716</f>
        <v>FXF690057364.Vega|FX|JPY/USD|3 year</v>
      </c>
    </row>
    <row r="744" spans="3:7" hidden="1" outlineLevel="1" x14ac:dyDescent="0.25">
      <c r="C744" s="21" t="s">
        <v>1142</v>
      </c>
      <c r="D744" s="19">
        <f>SUMIFS(Sensitivities!$E$8:$E$1023,Sensitivities!$D$8:$D$1023,Vega_FX!$D$20,Sensitivities!$C$8:$C$1023,Vega_FX!G744)</f>
        <v>0</v>
      </c>
      <c r="E744" s="19"/>
      <c r="F744" s="19"/>
      <c r="G744" s="19" t="str">
        <f>C744 &amp; ".Vega|FX|" &amp; C608 &amp; "|" &amp; C716</f>
        <v>FXF276314354.Vega|FX|JPY/USD|3 year</v>
      </c>
    </row>
    <row r="745" spans="3:7" hidden="1" outlineLevel="1" x14ac:dyDescent="0.25">
      <c r="C745" s="21" t="s">
        <v>33</v>
      </c>
      <c r="D745" s="19">
        <f>SUMIFS(Sensitivities!$E$8:$E$1023,Sensitivities!$D$8:$D$1023,Vega_FX!$D$20,Sensitivities!$C$8:$C$1023,Vega_FX!G745)</f>
        <v>0</v>
      </c>
      <c r="E745" s="19"/>
      <c r="F745" s="19"/>
      <c r="G745" s="19" t="str">
        <f>C745 &amp; ".Vega|FX|" &amp; C608 &amp; "|" &amp; C716</f>
        <v>FXF811380623.Vega|FX|JPY/USD|3 year</v>
      </c>
    </row>
    <row r="746" spans="3:7" hidden="1" outlineLevel="1" x14ac:dyDescent="0.25">
      <c r="C746" s="21" t="s">
        <v>34</v>
      </c>
      <c r="D746" s="19">
        <f>SUMIFS(Sensitivities!$E$8:$E$1023,Sensitivities!$D$8:$D$1023,Vega_FX!$D$20,Sensitivities!$C$8:$C$1023,Vega_FX!G746)</f>
        <v>0</v>
      </c>
      <c r="E746" s="19"/>
      <c r="F746" s="19"/>
      <c r="G746" s="19" t="str">
        <f>C746 &amp; ".Vega|FX|" &amp; C608 &amp; "|" &amp; C716</f>
        <v>FXF313102980.Vega|FX|JPY/USD|3 year</v>
      </c>
    </row>
    <row r="747" spans="3:7" hidden="1" outlineLevel="1" x14ac:dyDescent="0.25">
      <c r="C747" s="21" t="s">
        <v>35</v>
      </c>
      <c r="D747" s="19">
        <f>SUMIFS(Sensitivities!$E$8:$E$1023,Sensitivities!$D$8:$D$1023,Vega_FX!$D$20,Sensitivities!$C$8:$C$1023,Vega_FX!G747)</f>
        <v>0</v>
      </c>
      <c r="E747" s="19"/>
      <c r="F747" s="19"/>
      <c r="G747" s="19" t="str">
        <f>C747 &amp; ".Vega|FX|" &amp; C608 &amp; "|" &amp; C716</f>
        <v>FXF168255439.Vega|FX|JPY/USD|3 year</v>
      </c>
    </row>
    <row r="748" spans="3:7" hidden="1" outlineLevel="1" x14ac:dyDescent="0.25">
      <c r="C748" s="21" t="s">
        <v>36</v>
      </c>
      <c r="D748" s="19">
        <f>SUMIFS(Sensitivities!$E$8:$E$1023,Sensitivities!$D$8:$D$1023,Vega_FX!$D$20,Sensitivities!$C$8:$C$1023,Vega_FX!G748)</f>
        <v>0</v>
      </c>
      <c r="E748" s="19"/>
      <c r="F748" s="19"/>
      <c r="G748" s="19" t="str">
        <f>C748 &amp; ".Vega|FX|" &amp; C608 &amp; "|" &amp; C716</f>
        <v>FXF177155290.Vega|FX|JPY/USD|3 year</v>
      </c>
    </row>
    <row r="749" spans="3:7" hidden="1" outlineLevel="1" x14ac:dyDescent="0.25">
      <c r="C749" s="21" t="s">
        <v>37</v>
      </c>
      <c r="D749" s="19">
        <f>SUMIFS(Sensitivities!$E$8:$E$1023,Sensitivities!$D$8:$D$1023,Vega_FX!$D$20,Sensitivities!$C$8:$C$1023,Vega_FX!G749)</f>
        <v>0</v>
      </c>
      <c r="E749" s="19"/>
      <c r="F749" s="19"/>
      <c r="G749" s="19" t="str">
        <f>C749 &amp; ".Vega|FX|" &amp; C608 &amp; "|" &amp; C716</f>
        <v>FXF598460264.Vega|FX|JPY/USD|3 year</v>
      </c>
    </row>
    <row r="750" spans="3:7" hidden="1" outlineLevel="1" x14ac:dyDescent="0.25">
      <c r="C750" s="21" t="s">
        <v>38</v>
      </c>
      <c r="D750" s="19">
        <f>SUMIFS(Sensitivities!$E$8:$E$1023,Sensitivities!$D$8:$D$1023,Vega_FX!$D$20,Sensitivities!$C$8:$C$1023,Vega_FX!G750)</f>
        <v>0</v>
      </c>
      <c r="E750" s="19"/>
      <c r="F750" s="19"/>
      <c r="G750" s="19" t="str">
        <f>C750 &amp; ".Vega|FX|" &amp; C608 &amp; "|" &amp; C716</f>
        <v>FXO271821100.Vega|FX|JPY/USD|3 year</v>
      </c>
    </row>
    <row r="751" spans="3:7" hidden="1" outlineLevel="1" x14ac:dyDescent="0.25">
      <c r="C751" s="21" t="s">
        <v>40</v>
      </c>
      <c r="D751" s="19">
        <f>SUMIFS(Sensitivities!$E$8:$E$1023,Sensitivities!$D$8:$D$1023,Vega_FX!$D$20,Sensitivities!$C$8:$C$1023,Vega_FX!G751)</f>
        <v>0</v>
      </c>
      <c r="E751" s="19"/>
      <c r="F751" s="19"/>
      <c r="G751" s="19" t="str">
        <f>C751 &amp; ".Vega|FX|" &amp; C608 &amp; "|" &amp; C716</f>
        <v>FXO136170122.Vega|FX|JPY/USD|3 year</v>
      </c>
    </row>
    <row r="752" spans="3:7" hidden="1" outlineLevel="1" x14ac:dyDescent="0.25">
      <c r="C752" s="21" t="s">
        <v>1139</v>
      </c>
      <c r="D752" s="19">
        <f>SUMIFS(Sensitivities!$E$8:$E$1023,Sensitivities!$D$8:$D$1023,Vega_FX!$D$20,Sensitivities!$C$8:$C$1023,Vega_FX!G752)</f>
        <v>0</v>
      </c>
      <c r="E752" s="19"/>
      <c r="F752" s="19"/>
      <c r="G752" s="19" t="str">
        <f>C752 &amp; ".Vega|FX|" &amp; C608 &amp; "|" &amp; C716</f>
        <v>FXO623149061.Vega|FX|JPY/USD|3 year</v>
      </c>
    </row>
    <row r="753" spans="3:7" hidden="1" outlineLevel="1" x14ac:dyDescent="0.25">
      <c r="C753" s="21" t="s">
        <v>41</v>
      </c>
      <c r="D753" s="19">
        <f>SUMIFS(Sensitivities!$E$8:$E$1023,Sensitivities!$D$8:$D$1023,Vega_FX!$D$20,Sensitivities!$C$8:$C$1023,Vega_FX!G753)</f>
        <v>0</v>
      </c>
      <c r="E753" s="19"/>
      <c r="F753" s="19"/>
      <c r="G753" s="19" t="str">
        <f>C753 &amp; ".Vega|FX|" &amp; C608 &amp; "|" &amp; C716</f>
        <v>FXO676548755.Vega|FX|JPY/USD|3 year</v>
      </c>
    </row>
    <row r="754" spans="3:7" hidden="1" outlineLevel="1" x14ac:dyDescent="0.25">
      <c r="C754" s="21" t="s">
        <v>42</v>
      </c>
      <c r="D754" s="19">
        <f>SUMIFS(Sensitivities!$E$8:$E$1023,Sensitivities!$D$8:$D$1023,Vega_FX!$D$20,Sensitivities!$C$8:$C$1023,Vega_FX!G754)</f>
        <v>0</v>
      </c>
      <c r="E754" s="19"/>
      <c r="F754" s="19"/>
      <c r="G754" s="19" t="str">
        <f>C754 &amp; ".Vega|FX|" &amp; C608 &amp; "|" &amp; C716</f>
        <v>FXO403688438.Vega|FX|JPY/USD|3 year</v>
      </c>
    </row>
    <row r="755" spans="3:7" hidden="1" outlineLevel="1" x14ac:dyDescent="0.25">
      <c r="C755" s="21" t="s">
        <v>43</v>
      </c>
      <c r="D755" s="19">
        <f>SUMIFS(Sensitivities!$E$8:$E$1023,Sensitivities!$D$8:$D$1023,Vega_FX!$D$20,Sensitivities!$C$8:$C$1023,Vega_FX!G755)</f>
        <v>0</v>
      </c>
      <c r="E755" s="19"/>
      <c r="F755" s="19"/>
      <c r="G755" s="19" t="str">
        <f>C755 &amp; ".Vega|FX|" &amp; C608 &amp; "|" &amp; C716</f>
        <v>FXO302436425.Vega|FX|JPY/USD|3 year</v>
      </c>
    </row>
    <row r="756" spans="3:7" hidden="1" outlineLevel="1" x14ac:dyDescent="0.25">
      <c r="C756" s="21" t="s">
        <v>44</v>
      </c>
      <c r="D756" s="19">
        <f>SUMIFS(Sensitivities!$E$8:$E$1023,Sensitivities!$D$8:$D$1023,Vega_FX!$D$20,Sensitivities!$C$8:$C$1023,Vega_FX!G756)</f>
        <v>0</v>
      </c>
      <c r="E756" s="19"/>
      <c r="F756" s="19"/>
      <c r="G756" s="19" t="str">
        <f>C756 &amp; ".Vega|FX|" &amp; C608 &amp; "|" &amp; C716</f>
        <v>FXO920656386.Vega|FX|JPY/USD|3 year</v>
      </c>
    </row>
    <row r="757" spans="3:7" hidden="1" outlineLevel="1" x14ac:dyDescent="0.25">
      <c r="C757" s="21" t="s">
        <v>45</v>
      </c>
      <c r="D757" s="19">
        <f>SUMIFS(Sensitivities!$E$8:$E$1023,Sensitivities!$D$8:$D$1023,Vega_FX!$D$20,Sensitivities!$C$8:$C$1023,Vega_FX!G757)</f>
        <v>0</v>
      </c>
      <c r="E757" s="19"/>
      <c r="F757" s="19"/>
      <c r="G757" s="19" t="str">
        <f>C757 &amp; ".Vega|FX|" &amp; C608 &amp; "|" &amp; C716</f>
        <v>FXO931276392.Vega|FX|JPY/USD|3 year</v>
      </c>
    </row>
    <row r="758" spans="3:7" hidden="1" outlineLevel="1" x14ac:dyDescent="0.25">
      <c r="C758" s="21" t="s">
        <v>46</v>
      </c>
      <c r="D758" s="19">
        <f>SUMIFS(Sensitivities!$E$8:$E$1023,Sensitivities!$D$8:$D$1023,Vega_FX!$D$20,Sensitivities!$C$8:$C$1023,Vega_FX!G758)</f>
        <v>0</v>
      </c>
      <c r="E758" s="19"/>
      <c r="F758" s="19"/>
      <c r="G758" s="19" t="str">
        <f>C758 &amp; ".Vega|FX|" &amp; C608 &amp; "|" &amp; C716</f>
        <v>PRDC295207601.Vega|FX|JPY/USD|3 year</v>
      </c>
    </row>
    <row r="759" spans="3:7" hidden="1" outlineLevel="1" x14ac:dyDescent="0.25">
      <c r="C759" s="21" t="s">
        <v>48</v>
      </c>
      <c r="D759" s="19">
        <f>SUMIFS(Sensitivities!$E$8:$E$1023,Sensitivities!$D$8:$D$1023,Vega_FX!$D$20,Sensitivities!$C$8:$C$1023,Vega_FX!G759)</f>
        <v>0</v>
      </c>
      <c r="E759" s="19"/>
      <c r="F759" s="19"/>
      <c r="G759" s="19" t="str">
        <f>C759 &amp; ".Vega|FX|" &amp; C608 &amp; "|" &amp; C716</f>
        <v>PRDC172891670.Vega|FX|JPY/USD|3 year</v>
      </c>
    </row>
    <row r="760" spans="3:7" hidden="1" outlineLevel="1" x14ac:dyDescent="0.25">
      <c r="C760" s="21" t="s">
        <v>49</v>
      </c>
      <c r="D760" s="19">
        <f>SUMIFS(Sensitivities!$E$8:$E$1023,Sensitivities!$D$8:$D$1023,Vega_FX!$D$20,Sensitivities!$C$8:$C$1023,Vega_FX!G760)</f>
        <v>0</v>
      </c>
      <c r="E760" s="19"/>
      <c r="F760" s="19"/>
      <c r="G760" s="19" t="str">
        <f>C760 &amp; ".Vega|FX|" &amp; C608 &amp; "|" &amp; C716</f>
        <v>PRDC666969162.Vega|FX|JPY/USD|3 year</v>
      </c>
    </row>
    <row r="761" spans="3:7" hidden="1" outlineLevel="1" x14ac:dyDescent="0.25">
      <c r="C761" s="21" t="s">
        <v>50</v>
      </c>
      <c r="D761" s="19">
        <f>SUMIFS(Sensitivities!$E$8:$E$1023,Sensitivities!$D$8:$D$1023,Vega_FX!$D$20,Sensitivities!$C$8:$C$1023,Vega_FX!G761)</f>
        <v>0</v>
      </c>
      <c r="E761" s="19"/>
      <c r="F761" s="19"/>
      <c r="G761" s="19" t="str">
        <f>C761 &amp; ".Vega|FX|" &amp; C608 &amp; "|" &amp; C716</f>
        <v>PRDC591610726.Vega|FX|JPY/USD|3 year</v>
      </c>
    </row>
    <row r="762" spans="3:7" hidden="1" outlineLevel="1" x14ac:dyDescent="0.25">
      <c r="C762" s="21" t="s">
        <v>51</v>
      </c>
      <c r="D762" s="19">
        <f>SUMIFS(Sensitivities!$E$8:$E$1023,Sensitivities!$D$8:$D$1023,Vega_FX!$D$20,Sensitivities!$C$8:$C$1023,Vega_FX!G762)</f>
        <v>0</v>
      </c>
      <c r="E762" s="19"/>
      <c r="F762" s="19"/>
      <c r="G762" s="19" t="str">
        <f>C762 &amp; ".Vega|FX|" &amp; C608 &amp; "|" &amp; C716</f>
        <v>PRDC213021841.Vega|FX|JPY/USD|3 year</v>
      </c>
    </row>
    <row r="763" spans="3:7" hidden="1" outlineLevel="1" x14ac:dyDescent="0.25">
      <c r="C763" s="21" t="s">
        <v>52</v>
      </c>
      <c r="D763" s="19">
        <f>SUMIFS(Sensitivities!$E$8:$E$1023,Sensitivities!$D$8:$D$1023,Vega_FX!$D$20,Sensitivities!$C$8:$C$1023,Vega_FX!G763)</f>
        <v>0</v>
      </c>
      <c r="E763" s="19"/>
      <c r="F763" s="19"/>
      <c r="G763" s="19" t="str">
        <f>C763 &amp; ".Vega|FX|" &amp; C608 &amp; "|" &amp; C716</f>
        <v>RA211261264.Vega|FX|JPY/USD|3 year</v>
      </c>
    </row>
    <row r="764" spans="3:7" hidden="1" outlineLevel="1" x14ac:dyDescent="0.25">
      <c r="C764" s="21" t="s">
        <v>54</v>
      </c>
      <c r="D764" s="19">
        <f>SUMIFS(Sensitivities!$E$8:$E$1023,Sensitivities!$D$8:$D$1023,Vega_FX!$D$20,Sensitivities!$C$8:$C$1023,Vega_FX!G764)</f>
        <v>0</v>
      </c>
      <c r="E764" s="19"/>
      <c r="F764" s="19"/>
      <c r="G764" s="19" t="str">
        <f>C764 &amp; ".Vega|FX|" &amp; C608 &amp; "|" &amp; C716</f>
        <v>RA511169792.Vega|FX|JPY/USD|3 year</v>
      </c>
    </row>
    <row r="765" spans="3:7" hidden="1" outlineLevel="1" x14ac:dyDescent="0.25">
      <c r="C765" s="21" t="s">
        <v>1143</v>
      </c>
      <c r="D765" s="19">
        <f>SUMIFS(Sensitivities!$E$8:$E$1023,Sensitivities!$D$8:$D$1023,Vega_FX!$D$20,Sensitivities!$C$8:$C$1023,Vega_FX!G765)</f>
        <v>0</v>
      </c>
      <c r="E765" s="19"/>
      <c r="F765" s="19"/>
      <c r="G765" s="19" t="str">
        <f>C765 &amp; ".Vega|FX|" &amp; C608 &amp; "|" &amp; C716</f>
        <v>RA844378540.Vega|FX|JPY/USD|3 year</v>
      </c>
    </row>
    <row r="766" spans="3:7" hidden="1" outlineLevel="1" x14ac:dyDescent="0.25">
      <c r="C766" s="21" t="s">
        <v>55</v>
      </c>
      <c r="D766" s="19">
        <f>SUMIFS(Sensitivities!$E$8:$E$1023,Sensitivities!$D$8:$D$1023,Vega_FX!$D$20,Sensitivities!$C$8:$C$1023,Vega_FX!G766)</f>
        <v>0</v>
      </c>
      <c r="E766" s="19"/>
      <c r="F766" s="19"/>
      <c r="G766" s="19" t="str">
        <f>C766 &amp; ".Vega|FX|" &amp; C608 &amp; "|" &amp; C716</f>
        <v>RA488554347.Vega|FX|JPY/USD|3 year</v>
      </c>
    </row>
    <row r="767" spans="3:7" hidden="1" outlineLevel="1" x14ac:dyDescent="0.25">
      <c r="C767" s="21" t="s">
        <v>56</v>
      </c>
      <c r="D767" s="19">
        <f>SUMIFS(Sensitivities!$E$8:$E$1023,Sensitivities!$D$8:$D$1023,Vega_FX!$D$20,Sensitivities!$C$8:$C$1023,Vega_FX!G767)</f>
        <v>0</v>
      </c>
      <c r="E767" s="19"/>
      <c r="F767" s="19"/>
      <c r="G767" s="19" t="str">
        <f>C767 &amp; ".Vega|FX|" &amp; C608 &amp; "|" &amp; C716</f>
        <v>RA899728209.Vega|FX|JPY/USD|3 year</v>
      </c>
    </row>
    <row r="768" spans="3:7" hidden="1" outlineLevel="1" x14ac:dyDescent="0.25"/>
    <row r="769" spans="3:7" collapsed="1" x14ac:dyDescent="0.25">
      <c r="C769" s="106" t="s">
        <v>64</v>
      </c>
      <c r="D769" s="102">
        <f>SUM(D771:D820)</f>
        <v>0</v>
      </c>
      <c r="E769" s="103">
        <f>$D$15</f>
        <v>1</v>
      </c>
      <c r="F769" s="105">
        <f>D769*E769</f>
        <v>0</v>
      </c>
    </row>
    <row r="770" spans="3:7" hidden="1" outlineLevel="1" x14ac:dyDescent="0.25">
      <c r="C770" s="40" t="s">
        <v>1138</v>
      </c>
      <c r="D770" s="101" t="s">
        <v>116</v>
      </c>
      <c r="E770" s="101" t="s">
        <v>66</v>
      </c>
      <c r="F770" s="101" t="s">
        <v>68</v>
      </c>
      <c r="G770" s="39" t="s">
        <v>57</v>
      </c>
    </row>
    <row r="771" spans="3:7" hidden="1" outlineLevel="1" x14ac:dyDescent="0.25">
      <c r="C771" s="42" t="s">
        <v>3</v>
      </c>
      <c r="D771" s="38">
        <f>SUMIFS(Sensitivities!$E$8:$E$1023,Sensitivities!$D$8:$D$1023,Vega_FX!$D$20,Sensitivities!$C$8:$C$1023,Vega_FX!G771)</f>
        <v>0</v>
      </c>
      <c r="E771" s="38"/>
      <c r="F771" s="38"/>
      <c r="G771" s="38" t="str">
        <f>C771 &amp; ".Vega|FX|" &amp; C608 &amp; "|" &amp; C769</f>
        <v>FRA791220419.Vega|FX|JPY/USD|5 year</v>
      </c>
    </row>
    <row r="772" spans="3:7" hidden="1" outlineLevel="1" x14ac:dyDescent="0.25">
      <c r="C772" s="21" t="s">
        <v>5</v>
      </c>
      <c r="D772" s="19">
        <f>SUMIFS(Sensitivities!$E$8:$E$1023,Sensitivities!$D$8:$D$1023,Vega_FX!$D$20,Sensitivities!$C$8:$C$1023,Vega_FX!G772)</f>
        <v>0</v>
      </c>
      <c r="E772" s="19"/>
      <c r="F772" s="19"/>
      <c r="G772" s="19" t="str">
        <f>C772 &amp; ".Vega|FX|" &amp; C608 &amp; "|" &amp; C769</f>
        <v>FRA983936126.Vega|FX|JPY/USD|5 year</v>
      </c>
    </row>
    <row r="773" spans="3:7" hidden="1" outlineLevel="1" x14ac:dyDescent="0.25">
      <c r="C773" s="21" t="s">
        <v>6</v>
      </c>
      <c r="D773" s="19">
        <f>SUMIFS(Sensitivities!$E$8:$E$1023,Sensitivities!$D$8:$D$1023,Vega_FX!$D$20,Sensitivities!$C$8:$C$1023,Vega_FX!G773)</f>
        <v>0</v>
      </c>
      <c r="E773" s="19"/>
      <c r="F773" s="19"/>
      <c r="G773" s="19" t="str">
        <f>C773 &amp; ".Vega|FX|" &amp; C608 &amp; "|" &amp; C769</f>
        <v>FRA592133890.Vega|FX|JPY/USD|5 year</v>
      </c>
    </row>
    <row r="774" spans="3:7" hidden="1" outlineLevel="1" x14ac:dyDescent="0.25">
      <c r="C774" s="21" t="s">
        <v>7</v>
      </c>
      <c r="D774" s="19">
        <f>SUMIFS(Sensitivities!$E$8:$E$1023,Sensitivities!$D$8:$D$1023,Vega_FX!$D$20,Sensitivities!$C$8:$C$1023,Vega_FX!G774)</f>
        <v>0</v>
      </c>
      <c r="E774" s="19"/>
      <c r="F774" s="19"/>
      <c r="G774" s="19" t="str">
        <f>C774 &amp; ".Vega|FX|" &amp; C608 &amp; "|" &amp; C769</f>
        <v>FRA554616290.Vega|FX|JPY/USD|5 year</v>
      </c>
    </row>
    <row r="775" spans="3:7" hidden="1" outlineLevel="1" x14ac:dyDescent="0.25">
      <c r="C775" s="21" t="s">
        <v>8</v>
      </c>
      <c r="D775" s="19">
        <f>SUMIFS(Sensitivities!$E$8:$E$1023,Sensitivities!$D$8:$D$1023,Vega_FX!$D$20,Sensitivities!$C$8:$C$1023,Vega_FX!G775)</f>
        <v>0</v>
      </c>
      <c r="E775" s="19"/>
      <c r="F775" s="19"/>
      <c r="G775" s="19" t="str">
        <f>C775 &amp; ".Vega|FX|" &amp; C608 &amp; "|" &amp; C769</f>
        <v>FRA822851518.Vega|FX|JPY/USD|5 year</v>
      </c>
    </row>
    <row r="776" spans="3:7" hidden="1" outlineLevel="1" x14ac:dyDescent="0.25">
      <c r="C776" s="21" t="s">
        <v>1140</v>
      </c>
      <c r="D776" s="19">
        <f>SUMIFS(Sensitivities!$E$8:$E$1023,Sensitivities!$D$8:$D$1023,Vega_FX!$D$20,Sensitivities!$C$8:$C$1023,Vega_FX!G776)</f>
        <v>0</v>
      </c>
      <c r="E776" s="19"/>
      <c r="F776" s="19"/>
      <c r="G776" s="19" t="str">
        <f>C776 &amp; ".Vega|FX|" &amp; C608 &amp; "|" &amp; C769</f>
        <v>FRA101797833.Vega|FX|JPY/USD|5 year</v>
      </c>
    </row>
    <row r="777" spans="3:7" hidden="1" outlineLevel="1" x14ac:dyDescent="0.25">
      <c r="C777" s="21" t="s">
        <v>9</v>
      </c>
      <c r="D777" s="19">
        <f>SUMIFS(Sensitivities!$E$8:$E$1023,Sensitivities!$D$8:$D$1023,Vega_FX!$D$20,Sensitivities!$C$8:$C$1023,Vega_FX!G777)</f>
        <v>0</v>
      </c>
      <c r="E777" s="19"/>
      <c r="F777" s="19"/>
      <c r="G777" s="19" t="str">
        <f>C777 &amp; ".Vega|FX|" &amp; C608 &amp; "|" &amp; C769</f>
        <v>IRS190841856.Vega|FX|JPY/USD|5 year</v>
      </c>
    </row>
    <row r="778" spans="3:7" hidden="1" outlineLevel="1" x14ac:dyDescent="0.25">
      <c r="C778" s="21" t="s">
        <v>11</v>
      </c>
      <c r="D778" s="19">
        <f>SUMIFS(Sensitivities!$E$8:$E$1023,Sensitivities!$D$8:$D$1023,Vega_FX!$D$20,Sensitivities!$C$8:$C$1023,Vega_FX!G778)</f>
        <v>0</v>
      </c>
      <c r="E778" s="19"/>
      <c r="F778" s="19"/>
      <c r="G778" s="19" t="str">
        <f>C778 &amp; ".Vega|FX|" &amp; C608 &amp; "|" &amp; C769</f>
        <v>IRS399330126.Vega|FX|JPY/USD|5 year</v>
      </c>
    </row>
    <row r="779" spans="3:7" hidden="1" outlineLevel="1" x14ac:dyDescent="0.25">
      <c r="C779" s="21" t="s">
        <v>12</v>
      </c>
      <c r="D779" s="19">
        <f>SUMIFS(Sensitivities!$E$8:$E$1023,Sensitivities!$D$8:$D$1023,Vega_FX!$D$20,Sensitivities!$C$8:$C$1023,Vega_FX!G779)</f>
        <v>0</v>
      </c>
      <c r="E779" s="19"/>
      <c r="F779" s="19"/>
      <c r="G779" s="19" t="str">
        <f>C779 &amp; ".Vega|FX|" &amp; C608 &amp; "|" &amp; C769</f>
        <v>IRS233250637.Vega|FX|JPY/USD|5 year</v>
      </c>
    </row>
    <row r="780" spans="3:7" hidden="1" outlineLevel="1" x14ac:dyDescent="0.25">
      <c r="C780" s="21" t="s">
        <v>13</v>
      </c>
      <c r="D780" s="19">
        <f>SUMIFS(Sensitivities!$E$8:$E$1023,Sensitivities!$D$8:$D$1023,Vega_FX!$D$20,Sensitivities!$C$8:$C$1023,Vega_FX!G780)</f>
        <v>0</v>
      </c>
      <c r="E780" s="19"/>
      <c r="F780" s="19"/>
      <c r="G780" s="19" t="str">
        <f>C780 &amp; ".Vega|FX|" &amp; C608 &amp; "|" &amp; C769</f>
        <v>CS768096133.Vega|FX|JPY/USD|5 year</v>
      </c>
    </row>
    <row r="781" spans="3:7" hidden="1" outlineLevel="1" x14ac:dyDescent="0.25">
      <c r="C781" s="21" t="s">
        <v>15</v>
      </c>
      <c r="D781" s="19">
        <f>SUMIFS(Sensitivities!$E$8:$E$1023,Sensitivities!$D$8:$D$1023,Vega_FX!$D$20,Sensitivities!$C$8:$C$1023,Vega_FX!G781)</f>
        <v>0</v>
      </c>
      <c r="E781" s="19"/>
      <c r="F781" s="19"/>
      <c r="G781" s="19" t="str">
        <f>C781 &amp; ".Vega|FX|" &amp; C608 &amp; "|" &amp; C769</f>
        <v>CS561670611.Vega|FX|JPY/USD|5 year</v>
      </c>
    </row>
    <row r="782" spans="3:7" hidden="1" outlineLevel="1" x14ac:dyDescent="0.25">
      <c r="C782" s="21" t="s">
        <v>16</v>
      </c>
      <c r="D782" s="19">
        <f>SUMIFS(Sensitivities!$E$8:$E$1023,Sensitivities!$D$8:$D$1023,Vega_FX!$D$20,Sensitivities!$C$8:$C$1023,Vega_FX!G782)</f>
        <v>0</v>
      </c>
      <c r="E782" s="19"/>
      <c r="F782" s="19"/>
      <c r="G782" s="19" t="str">
        <f>C782 &amp; ".Vega|FX|" &amp; C608 &amp; "|" &amp; C769</f>
        <v>CS931854092.Vega|FX|JPY/USD|5 year</v>
      </c>
    </row>
    <row r="783" spans="3:7" hidden="1" outlineLevel="1" x14ac:dyDescent="0.25">
      <c r="C783" s="21" t="s">
        <v>17</v>
      </c>
      <c r="D783" s="19">
        <f>SUMIFS(Sensitivities!$E$8:$E$1023,Sensitivities!$D$8:$D$1023,Vega_FX!$D$20,Sensitivities!$C$8:$C$1023,Vega_FX!G783)</f>
        <v>0</v>
      </c>
      <c r="E783" s="19"/>
      <c r="F783" s="19"/>
      <c r="G783" s="19" t="str">
        <f>C783 &amp; ".Vega|FX|" &amp; C608 &amp; "|" &amp; C769</f>
        <v>IRS307262619.Vega|FX|JPY/USD|5 year</v>
      </c>
    </row>
    <row r="784" spans="3:7" hidden="1" outlineLevel="1" x14ac:dyDescent="0.25">
      <c r="C784" s="21" t="s">
        <v>18</v>
      </c>
      <c r="D784" s="19">
        <f>SUMIFS(Sensitivities!$E$8:$E$1023,Sensitivities!$D$8:$D$1023,Vega_FX!$D$20,Sensitivities!$C$8:$C$1023,Vega_FX!G784)</f>
        <v>0</v>
      </c>
      <c r="E784" s="19"/>
      <c r="F784" s="19"/>
      <c r="G784" s="19" t="str">
        <f>C784 &amp; ".Vega|FX|" &amp; C608 &amp; "|" &amp; C769</f>
        <v>IRS686490893.Vega|FX|JPY/USD|5 year</v>
      </c>
    </row>
    <row r="785" spans="3:7" hidden="1" outlineLevel="1" x14ac:dyDescent="0.25">
      <c r="C785" s="21" t="s">
        <v>19</v>
      </c>
      <c r="D785" s="19">
        <f>SUMIFS(Sensitivities!$E$8:$E$1023,Sensitivities!$D$8:$D$1023,Vega_FX!$D$20,Sensitivities!$C$8:$C$1023,Vega_FX!G785)</f>
        <v>0</v>
      </c>
      <c r="E785" s="19"/>
      <c r="F785" s="19"/>
      <c r="G785" s="19" t="str">
        <f>C785 &amp; ".Vega|FX|" &amp; C608 &amp; "|" &amp; C769</f>
        <v>IRS682313805.Vega|FX|JPY/USD|5 year</v>
      </c>
    </row>
    <row r="786" spans="3:7" hidden="1" outlineLevel="1" x14ac:dyDescent="0.25">
      <c r="C786" s="21" t="s">
        <v>20</v>
      </c>
      <c r="D786" s="19">
        <f>SUMIFS(Sensitivities!$E$8:$E$1023,Sensitivities!$D$8:$D$1023,Vega_FX!$D$20,Sensitivities!$C$8:$C$1023,Vega_FX!G786)</f>
        <v>0</v>
      </c>
      <c r="E786" s="19"/>
      <c r="F786" s="19"/>
      <c r="G786" s="19" t="str">
        <f>C786 &amp; ".Vega|FX|" &amp; C608 &amp; "|" &amp; C769</f>
        <v>IRS545554400.Vega|FX|JPY/USD|5 year</v>
      </c>
    </row>
    <row r="787" spans="3:7" hidden="1" outlineLevel="1" x14ac:dyDescent="0.25">
      <c r="C787" s="21" t="s">
        <v>21</v>
      </c>
      <c r="D787" s="19">
        <f>SUMIFS(Sensitivities!$E$8:$E$1023,Sensitivities!$D$8:$D$1023,Vega_FX!$D$20,Sensitivities!$C$8:$C$1023,Vega_FX!G787)</f>
        <v>0</v>
      </c>
      <c r="E787" s="19"/>
      <c r="F787" s="19"/>
      <c r="G787" s="19" t="str">
        <f>C787 &amp; ".Vega|FX|" &amp; C608 &amp; "|" &amp; C769</f>
        <v>CS821810096.Vega|FX|JPY/USD|5 year</v>
      </c>
    </row>
    <row r="788" spans="3:7" hidden="1" outlineLevel="1" x14ac:dyDescent="0.25">
      <c r="C788" s="21" t="s">
        <v>22</v>
      </c>
      <c r="D788" s="19">
        <f>SUMIFS(Sensitivities!$E$8:$E$1023,Sensitivities!$D$8:$D$1023,Vega_FX!$D$20,Sensitivities!$C$8:$C$1023,Vega_FX!G788)</f>
        <v>0</v>
      </c>
      <c r="E788" s="19"/>
      <c r="F788" s="19"/>
      <c r="G788" s="19" t="str">
        <f>C788 &amp; ".Vega|FX|" &amp; C608 &amp; "|" &amp; C769</f>
        <v>CF832287444.Vega|FX|JPY/USD|5 year</v>
      </c>
    </row>
    <row r="789" spans="3:7" hidden="1" outlineLevel="1" x14ac:dyDescent="0.25">
      <c r="C789" s="21" t="s">
        <v>1141</v>
      </c>
      <c r="D789" s="19">
        <f>SUMIFS(Sensitivities!$E$8:$E$1023,Sensitivities!$D$8:$D$1023,Vega_FX!$D$20,Sensitivities!$C$8:$C$1023,Vega_FX!G789)</f>
        <v>0</v>
      </c>
      <c r="E789" s="19"/>
      <c r="F789" s="19"/>
      <c r="G789" s="19" t="str">
        <f>C789 &amp; ".Vega|FX|" &amp; C608 &amp; "|" &amp; C769</f>
        <v>CF505971413.Vega|FX|JPY/USD|5 year</v>
      </c>
    </row>
    <row r="790" spans="3:7" hidden="1" outlineLevel="1" x14ac:dyDescent="0.25">
      <c r="C790" s="21" t="s">
        <v>24</v>
      </c>
      <c r="D790" s="19">
        <f>SUMIFS(Sensitivities!$E$8:$E$1023,Sensitivities!$D$8:$D$1023,Vega_FX!$D$20,Sensitivities!$C$8:$C$1023,Vega_FX!G790)</f>
        <v>0</v>
      </c>
      <c r="E790" s="19"/>
      <c r="F790" s="19"/>
      <c r="G790" s="19" t="str">
        <f>C790 &amp; ".Vega|FX|" &amp; C608 &amp; "|" &amp; C769</f>
        <v>CF670766805.Vega|FX|JPY/USD|5 year</v>
      </c>
    </row>
    <row r="791" spans="3:7" hidden="1" outlineLevel="1" x14ac:dyDescent="0.25">
      <c r="C791" s="21" t="s">
        <v>25</v>
      </c>
      <c r="D791" s="19">
        <f>SUMIFS(Sensitivities!$E$8:$E$1023,Sensitivities!$D$8:$D$1023,Vega_FX!$D$20,Sensitivities!$C$8:$C$1023,Vega_FX!G791)</f>
        <v>0</v>
      </c>
      <c r="E791" s="19"/>
      <c r="F791" s="19"/>
      <c r="G791" s="19" t="str">
        <f>C791 &amp; ".Vega|FX|" &amp; C608 &amp; "|" &amp; C769</f>
        <v>CF558972956.Vega|FX|JPY/USD|5 year</v>
      </c>
    </row>
    <row r="792" spans="3:7" hidden="1" outlineLevel="1" x14ac:dyDescent="0.25">
      <c r="C792" s="21" t="s">
        <v>26</v>
      </c>
      <c r="D792" s="19">
        <f>SUMIFS(Sensitivities!$E$8:$E$1023,Sensitivities!$D$8:$D$1023,Vega_FX!$D$20,Sensitivities!$C$8:$C$1023,Vega_FX!G792)</f>
        <v>0</v>
      </c>
      <c r="E792" s="19"/>
      <c r="F792" s="19"/>
      <c r="G792" s="19" t="str">
        <f>C792 &amp; ".Vega|FX|" &amp; C608 &amp; "|" &amp; C769</f>
        <v>CF994071627.Vega|FX|JPY/USD|5 year</v>
      </c>
    </row>
    <row r="793" spans="3:7" hidden="1" outlineLevel="1" x14ac:dyDescent="0.25">
      <c r="C793" s="21" t="s">
        <v>27</v>
      </c>
      <c r="D793" s="19">
        <f>SUMIFS(Sensitivities!$E$8:$E$1023,Sensitivities!$D$8:$D$1023,Vega_FX!$D$20,Sensitivities!$C$8:$C$1023,Vega_FX!G793)</f>
        <v>0</v>
      </c>
      <c r="E793" s="19"/>
      <c r="F793" s="19"/>
      <c r="G793" s="19" t="str">
        <f>C793 &amp; ".Vega|FX|" &amp; C608 &amp; "|" &amp; C769</f>
        <v>CF546911893.Vega|FX|JPY/USD|5 year</v>
      </c>
    </row>
    <row r="794" spans="3:7" hidden="1" outlineLevel="1" x14ac:dyDescent="0.25">
      <c r="C794" s="21" t="s">
        <v>28</v>
      </c>
      <c r="D794" s="19">
        <f>SUMIFS(Sensitivities!$E$8:$E$1023,Sensitivities!$D$8:$D$1023,Vega_FX!$D$20,Sensitivities!$C$8:$C$1023,Vega_FX!G794)</f>
        <v>0</v>
      </c>
      <c r="E794" s="19"/>
      <c r="F794" s="19"/>
      <c r="G794" s="19" t="str">
        <f>C794 &amp; ".Vega|FX|" &amp; C608 &amp; "|" &amp; C769</f>
        <v>CF798421943.Vega|FX|JPY/USD|5 year</v>
      </c>
    </row>
    <row r="795" spans="3:7" hidden="1" outlineLevel="1" x14ac:dyDescent="0.25">
      <c r="C795" s="21" t="s">
        <v>29</v>
      </c>
      <c r="D795" s="19">
        <f>SUMIFS(Sensitivities!$E$8:$E$1023,Sensitivities!$D$8:$D$1023,Vega_FX!$D$20,Sensitivities!$C$8:$C$1023,Vega_FX!G795)</f>
        <v>0</v>
      </c>
      <c r="E795" s="19"/>
      <c r="F795" s="19"/>
      <c r="G795" s="19" t="str">
        <f>C795 &amp; ".Vega|FX|" &amp; C608 &amp; "|" &amp; C769</f>
        <v>SWN651253389.Vega|FX|JPY/USD|5 year</v>
      </c>
    </row>
    <row r="796" spans="3:7" hidden="1" outlineLevel="1" x14ac:dyDescent="0.25">
      <c r="C796" s="21" t="s">
        <v>31</v>
      </c>
      <c r="D796" s="19">
        <f>SUMIFS(Sensitivities!$E$8:$E$1023,Sensitivities!$D$8:$D$1023,Vega_FX!$D$20,Sensitivities!$C$8:$C$1023,Vega_FX!G796)</f>
        <v>0</v>
      </c>
      <c r="E796" s="19"/>
      <c r="F796" s="19"/>
      <c r="G796" s="19" t="str">
        <f>C796 &amp; ".Vega|FX|" &amp; C608 &amp; "|" &amp; C769</f>
        <v>FXF690057364.Vega|FX|JPY/USD|5 year</v>
      </c>
    </row>
    <row r="797" spans="3:7" hidden="1" outlineLevel="1" x14ac:dyDescent="0.25">
      <c r="C797" s="21" t="s">
        <v>1142</v>
      </c>
      <c r="D797" s="19">
        <f>SUMIFS(Sensitivities!$E$8:$E$1023,Sensitivities!$D$8:$D$1023,Vega_FX!$D$20,Sensitivities!$C$8:$C$1023,Vega_FX!G797)</f>
        <v>0</v>
      </c>
      <c r="E797" s="19"/>
      <c r="F797" s="19"/>
      <c r="G797" s="19" t="str">
        <f>C797 &amp; ".Vega|FX|" &amp; C608 &amp; "|" &amp; C769</f>
        <v>FXF276314354.Vega|FX|JPY/USD|5 year</v>
      </c>
    </row>
    <row r="798" spans="3:7" hidden="1" outlineLevel="1" x14ac:dyDescent="0.25">
      <c r="C798" s="21" t="s">
        <v>33</v>
      </c>
      <c r="D798" s="19">
        <f>SUMIFS(Sensitivities!$E$8:$E$1023,Sensitivities!$D$8:$D$1023,Vega_FX!$D$20,Sensitivities!$C$8:$C$1023,Vega_FX!G798)</f>
        <v>0</v>
      </c>
      <c r="E798" s="19"/>
      <c r="F798" s="19"/>
      <c r="G798" s="19" t="str">
        <f>C798 &amp; ".Vega|FX|" &amp; C608 &amp; "|" &amp; C769</f>
        <v>FXF811380623.Vega|FX|JPY/USD|5 year</v>
      </c>
    </row>
    <row r="799" spans="3:7" hidden="1" outlineLevel="1" x14ac:dyDescent="0.25">
      <c r="C799" s="21" t="s">
        <v>34</v>
      </c>
      <c r="D799" s="19">
        <f>SUMIFS(Sensitivities!$E$8:$E$1023,Sensitivities!$D$8:$D$1023,Vega_FX!$D$20,Sensitivities!$C$8:$C$1023,Vega_FX!G799)</f>
        <v>0</v>
      </c>
      <c r="E799" s="19"/>
      <c r="F799" s="19"/>
      <c r="G799" s="19" t="str">
        <f>C799 &amp; ".Vega|FX|" &amp; C608 &amp; "|" &amp; C769</f>
        <v>FXF313102980.Vega|FX|JPY/USD|5 year</v>
      </c>
    </row>
    <row r="800" spans="3:7" hidden="1" outlineLevel="1" x14ac:dyDescent="0.25">
      <c r="C800" s="21" t="s">
        <v>35</v>
      </c>
      <c r="D800" s="19">
        <f>SUMIFS(Sensitivities!$E$8:$E$1023,Sensitivities!$D$8:$D$1023,Vega_FX!$D$20,Sensitivities!$C$8:$C$1023,Vega_FX!G800)</f>
        <v>0</v>
      </c>
      <c r="E800" s="19"/>
      <c r="F800" s="19"/>
      <c r="G800" s="19" t="str">
        <f>C800 &amp; ".Vega|FX|" &amp; C608 &amp; "|" &amp; C769</f>
        <v>FXF168255439.Vega|FX|JPY/USD|5 year</v>
      </c>
    </row>
    <row r="801" spans="3:7" hidden="1" outlineLevel="1" x14ac:dyDescent="0.25">
      <c r="C801" s="21" t="s">
        <v>36</v>
      </c>
      <c r="D801" s="19">
        <f>SUMIFS(Sensitivities!$E$8:$E$1023,Sensitivities!$D$8:$D$1023,Vega_FX!$D$20,Sensitivities!$C$8:$C$1023,Vega_FX!G801)</f>
        <v>0</v>
      </c>
      <c r="E801" s="19"/>
      <c r="F801" s="19"/>
      <c r="G801" s="19" t="str">
        <f>C801 &amp; ".Vega|FX|" &amp; C608 &amp; "|" &amp; C769</f>
        <v>FXF177155290.Vega|FX|JPY/USD|5 year</v>
      </c>
    </row>
    <row r="802" spans="3:7" hidden="1" outlineLevel="1" x14ac:dyDescent="0.25">
      <c r="C802" s="21" t="s">
        <v>37</v>
      </c>
      <c r="D802" s="19">
        <f>SUMIFS(Sensitivities!$E$8:$E$1023,Sensitivities!$D$8:$D$1023,Vega_FX!$D$20,Sensitivities!$C$8:$C$1023,Vega_FX!G802)</f>
        <v>0</v>
      </c>
      <c r="E802" s="19"/>
      <c r="F802" s="19"/>
      <c r="G802" s="19" t="str">
        <f>C802 &amp; ".Vega|FX|" &amp; C608 &amp; "|" &amp; C769</f>
        <v>FXF598460264.Vega|FX|JPY/USD|5 year</v>
      </c>
    </row>
    <row r="803" spans="3:7" hidden="1" outlineLevel="1" x14ac:dyDescent="0.25">
      <c r="C803" s="21" t="s">
        <v>38</v>
      </c>
      <c r="D803" s="19">
        <f>SUMIFS(Sensitivities!$E$8:$E$1023,Sensitivities!$D$8:$D$1023,Vega_FX!$D$20,Sensitivities!$C$8:$C$1023,Vega_FX!G803)</f>
        <v>0</v>
      </c>
      <c r="E803" s="19"/>
      <c r="F803" s="19"/>
      <c r="G803" s="19" t="str">
        <f>C803 &amp; ".Vega|FX|" &amp; C608 &amp; "|" &amp; C769</f>
        <v>FXO271821100.Vega|FX|JPY/USD|5 year</v>
      </c>
    </row>
    <row r="804" spans="3:7" hidden="1" outlineLevel="1" x14ac:dyDescent="0.25">
      <c r="C804" s="21" t="s">
        <v>40</v>
      </c>
      <c r="D804" s="19">
        <f>SUMIFS(Sensitivities!$E$8:$E$1023,Sensitivities!$D$8:$D$1023,Vega_FX!$D$20,Sensitivities!$C$8:$C$1023,Vega_FX!G804)</f>
        <v>0</v>
      </c>
      <c r="E804" s="19"/>
      <c r="F804" s="19"/>
      <c r="G804" s="19" t="str">
        <f>C804 &amp; ".Vega|FX|" &amp; C608 &amp; "|" &amp; C769</f>
        <v>FXO136170122.Vega|FX|JPY/USD|5 year</v>
      </c>
    </row>
    <row r="805" spans="3:7" hidden="1" outlineLevel="1" x14ac:dyDescent="0.25">
      <c r="C805" s="21" t="s">
        <v>1139</v>
      </c>
      <c r="D805" s="19">
        <f>SUMIFS(Sensitivities!$E$8:$E$1023,Sensitivities!$D$8:$D$1023,Vega_FX!$D$20,Sensitivities!$C$8:$C$1023,Vega_FX!G805)</f>
        <v>0</v>
      </c>
      <c r="E805" s="19"/>
      <c r="F805" s="19"/>
      <c r="G805" s="19" t="str">
        <f>C805 &amp; ".Vega|FX|" &amp; C608 &amp; "|" &amp; C769</f>
        <v>FXO623149061.Vega|FX|JPY/USD|5 year</v>
      </c>
    </row>
    <row r="806" spans="3:7" hidden="1" outlineLevel="1" x14ac:dyDescent="0.25">
      <c r="C806" s="21" t="s">
        <v>41</v>
      </c>
      <c r="D806" s="19">
        <f>SUMIFS(Sensitivities!$E$8:$E$1023,Sensitivities!$D$8:$D$1023,Vega_FX!$D$20,Sensitivities!$C$8:$C$1023,Vega_FX!G806)</f>
        <v>0</v>
      </c>
      <c r="E806" s="19"/>
      <c r="F806" s="19"/>
      <c r="G806" s="19" t="str">
        <f>C806 &amp; ".Vega|FX|" &amp; C608 &amp; "|" &amp; C769</f>
        <v>FXO676548755.Vega|FX|JPY/USD|5 year</v>
      </c>
    </row>
    <row r="807" spans="3:7" hidden="1" outlineLevel="1" x14ac:dyDescent="0.25">
      <c r="C807" s="21" t="s">
        <v>42</v>
      </c>
      <c r="D807" s="19">
        <f>SUMIFS(Sensitivities!$E$8:$E$1023,Sensitivities!$D$8:$D$1023,Vega_FX!$D$20,Sensitivities!$C$8:$C$1023,Vega_FX!G807)</f>
        <v>0</v>
      </c>
      <c r="E807" s="19"/>
      <c r="F807" s="19"/>
      <c r="G807" s="19" t="str">
        <f>C807 &amp; ".Vega|FX|" &amp; C608 &amp; "|" &amp; C769</f>
        <v>FXO403688438.Vega|FX|JPY/USD|5 year</v>
      </c>
    </row>
    <row r="808" spans="3:7" hidden="1" outlineLevel="1" x14ac:dyDescent="0.25">
      <c r="C808" s="21" t="s">
        <v>43</v>
      </c>
      <c r="D808" s="19">
        <f>SUMIFS(Sensitivities!$E$8:$E$1023,Sensitivities!$D$8:$D$1023,Vega_FX!$D$20,Sensitivities!$C$8:$C$1023,Vega_FX!G808)</f>
        <v>0</v>
      </c>
      <c r="E808" s="19"/>
      <c r="F808" s="19"/>
      <c r="G808" s="19" t="str">
        <f>C808 &amp; ".Vega|FX|" &amp; C608 &amp; "|" &amp; C769</f>
        <v>FXO302436425.Vega|FX|JPY/USD|5 year</v>
      </c>
    </row>
    <row r="809" spans="3:7" hidden="1" outlineLevel="1" x14ac:dyDescent="0.25">
      <c r="C809" s="21" t="s">
        <v>44</v>
      </c>
      <c r="D809" s="19">
        <f>SUMIFS(Sensitivities!$E$8:$E$1023,Sensitivities!$D$8:$D$1023,Vega_FX!$D$20,Sensitivities!$C$8:$C$1023,Vega_FX!G809)</f>
        <v>0</v>
      </c>
      <c r="E809" s="19"/>
      <c r="F809" s="19"/>
      <c r="G809" s="19" t="str">
        <f>C809 &amp; ".Vega|FX|" &amp; C608 &amp; "|" &amp; C769</f>
        <v>FXO920656386.Vega|FX|JPY/USD|5 year</v>
      </c>
    </row>
    <row r="810" spans="3:7" hidden="1" outlineLevel="1" x14ac:dyDescent="0.25">
      <c r="C810" s="21" t="s">
        <v>45</v>
      </c>
      <c r="D810" s="19">
        <f>SUMIFS(Sensitivities!$E$8:$E$1023,Sensitivities!$D$8:$D$1023,Vega_FX!$D$20,Sensitivities!$C$8:$C$1023,Vega_FX!G810)</f>
        <v>0</v>
      </c>
      <c r="E810" s="19"/>
      <c r="F810" s="19"/>
      <c r="G810" s="19" t="str">
        <f>C810 &amp; ".Vega|FX|" &amp; C608 &amp; "|" &amp; C769</f>
        <v>FXO931276392.Vega|FX|JPY/USD|5 year</v>
      </c>
    </row>
    <row r="811" spans="3:7" hidden="1" outlineLevel="1" x14ac:dyDescent="0.25">
      <c r="C811" s="21" t="s">
        <v>46</v>
      </c>
      <c r="D811" s="19">
        <f>SUMIFS(Sensitivities!$E$8:$E$1023,Sensitivities!$D$8:$D$1023,Vega_FX!$D$20,Sensitivities!$C$8:$C$1023,Vega_FX!G811)</f>
        <v>0</v>
      </c>
      <c r="E811" s="19"/>
      <c r="F811" s="19"/>
      <c r="G811" s="19" t="str">
        <f>C811 &amp; ".Vega|FX|" &amp; C608 &amp; "|" &amp; C769</f>
        <v>PRDC295207601.Vega|FX|JPY/USD|5 year</v>
      </c>
    </row>
    <row r="812" spans="3:7" hidden="1" outlineLevel="1" x14ac:dyDescent="0.25">
      <c r="C812" s="21" t="s">
        <v>48</v>
      </c>
      <c r="D812" s="19">
        <f>SUMIFS(Sensitivities!$E$8:$E$1023,Sensitivities!$D$8:$D$1023,Vega_FX!$D$20,Sensitivities!$C$8:$C$1023,Vega_FX!G812)</f>
        <v>0</v>
      </c>
      <c r="E812" s="19"/>
      <c r="F812" s="19"/>
      <c r="G812" s="19" t="str">
        <f>C812 &amp; ".Vega|FX|" &amp; C608 &amp; "|" &amp; C769</f>
        <v>PRDC172891670.Vega|FX|JPY/USD|5 year</v>
      </c>
    </row>
    <row r="813" spans="3:7" hidden="1" outlineLevel="1" x14ac:dyDescent="0.25">
      <c r="C813" s="21" t="s">
        <v>49</v>
      </c>
      <c r="D813" s="19">
        <f>SUMIFS(Sensitivities!$E$8:$E$1023,Sensitivities!$D$8:$D$1023,Vega_FX!$D$20,Sensitivities!$C$8:$C$1023,Vega_FX!G813)</f>
        <v>0</v>
      </c>
      <c r="E813" s="19"/>
      <c r="F813" s="19"/>
      <c r="G813" s="19" t="str">
        <f>C813 &amp; ".Vega|FX|" &amp; C608 &amp; "|" &amp; C769</f>
        <v>PRDC666969162.Vega|FX|JPY/USD|5 year</v>
      </c>
    </row>
    <row r="814" spans="3:7" hidden="1" outlineLevel="1" x14ac:dyDescent="0.25">
      <c r="C814" s="21" t="s">
        <v>50</v>
      </c>
      <c r="D814" s="19">
        <f>SUMIFS(Sensitivities!$E$8:$E$1023,Sensitivities!$D$8:$D$1023,Vega_FX!$D$20,Sensitivities!$C$8:$C$1023,Vega_FX!G814)</f>
        <v>0</v>
      </c>
      <c r="E814" s="19"/>
      <c r="F814" s="19"/>
      <c r="G814" s="19" t="str">
        <f>C814 &amp; ".Vega|FX|" &amp; C608 &amp; "|" &amp; C769</f>
        <v>PRDC591610726.Vega|FX|JPY/USD|5 year</v>
      </c>
    </row>
    <row r="815" spans="3:7" hidden="1" outlineLevel="1" x14ac:dyDescent="0.25">
      <c r="C815" s="21" t="s">
        <v>51</v>
      </c>
      <c r="D815" s="19">
        <f>SUMIFS(Sensitivities!$E$8:$E$1023,Sensitivities!$D$8:$D$1023,Vega_FX!$D$20,Sensitivities!$C$8:$C$1023,Vega_FX!G815)</f>
        <v>0</v>
      </c>
      <c r="E815" s="19"/>
      <c r="F815" s="19"/>
      <c r="G815" s="19" t="str">
        <f>C815 &amp; ".Vega|FX|" &amp; C608 &amp; "|" &amp; C769</f>
        <v>PRDC213021841.Vega|FX|JPY/USD|5 year</v>
      </c>
    </row>
    <row r="816" spans="3:7" hidden="1" outlineLevel="1" x14ac:dyDescent="0.25">
      <c r="C816" s="21" t="s">
        <v>52</v>
      </c>
      <c r="D816" s="19">
        <f>SUMIFS(Sensitivities!$E$8:$E$1023,Sensitivities!$D$8:$D$1023,Vega_FX!$D$20,Sensitivities!$C$8:$C$1023,Vega_FX!G816)</f>
        <v>0</v>
      </c>
      <c r="E816" s="19"/>
      <c r="F816" s="19"/>
      <c r="G816" s="19" t="str">
        <f>C816 &amp; ".Vega|FX|" &amp; C608 &amp; "|" &amp; C769</f>
        <v>RA211261264.Vega|FX|JPY/USD|5 year</v>
      </c>
    </row>
    <row r="817" spans="3:7" hidden="1" outlineLevel="1" x14ac:dyDescent="0.25">
      <c r="C817" s="21" t="s">
        <v>54</v>
      </c>
      <c r="D817" s="19">
        <f>SUMIFS(Sensitivities!$E$8:$E$1023,Sensitivities!$D$8:$D$1023,Vega_FX!$D$20,Sensitivities!$C$8:$C$1023,Vega_FX!G817)</f>
        <v>0</v>
      </c>
      <c r="E817" s="19"/>
      <c r="F817" s="19"/>
      <c r="G817" s="19" t="str">
        <f>C817 &amp; ".Vega|FX|" &amp; C608 &amp; "|" &amp; C769</f>
        <v>RA511169792.Vega|FX|JPY/USD|5 year</v>
      </c>
    </row>
    <row r="818" spans="3:7" hidden="1" outlineLevel="1" x14ac:dyDescent="0.25">
      <c r="C818" s="21" t="s">
        <v>1143</v>
      </c>
      <c r="D818" s="19">
        <f>SUMIFS(Sensitivities!$E$8:$E$1023,Sensitivities!$D$8:$D$1023,Vega_FX!$D$20,Sensitivities!$C$8:$C$1023,Vega_FX!G818)</f>
        <v>0</v>
      </c>
      <c r="E818" s="19"/>
      <c r="F818" s="19"/>
      <c r="G818" s="19" t="str">
        <f>C818 &amp; ".Vega|FX|" &amp; C608 &amp; "|" &amp; C769</f>
        <v>RA844378540.Vega|FX|JPY/USD|5 year</v>
      </c>
    </row>
    <row r="819" spans="3:7" hidden="1" outlineLevel="1" x14ac:dyDescent="0.25">
      <c r="C819" s="21" t="s">
        <v>55</v>
      </c>
      <c r="D819" s="19">
        <f>SUMIFS(Sensitivities!$E$8:$E$1023,Sensitivities!$D$8:$D$1023,Vega_FX!$D$20,Sensitivities!$C$8:$C$1023,Vega_FX!G819)</f>
        <v>0</v>
      </c>
      <c r="E819" s="19"/>
      <c r="F819" s="19"/>
      <c r="G819" s="19" t="str">
        <f>C819 &amp; ".Vega|FX|" &amp; C608 &amp; "|" &amp; C769</f>
        <v>RA488554347.Vega|FX|JPY/USD|5 year</v>
      </c>
    </row>
    <row r="820" spans="3:7" hidden="1" outlineLevel="1" x14ac:dyDescent="0.25">
      <c r="C820" s="21" t="s">
        <v>56</v>
      </c>
      <c r="D820" s="19">
        <f>SUMIFS(Sensitivities!$E$8:$E$1023,Sensitivities!$D$8:$D$1023,Vega_FX!$D$20,Sensitivities!$C$8:$C$1023,Vega_FX!G820)</f>
        <v>0</v>
      </c>
      <c r="E820" s="19"/>
      <c r="F820" s="19"/>
      <c r="G820" s="19" t="str">
        <f>C820 &amp; ".Vega|FX|" &amp; C608 &amp; "|" &amp; C769</f>
        <v>RA899728209.Vega|FX|JPY/USD|5 year</v>
      </c>
    </row>
    <row r="821" spans="3:7" hidden="1" outlineLevel="1" x14ac:dyDescent="0.25"/>
    <row r="822" spans="3:7" collapsed="1" x14ac:dyDescent="0.25">
      <c r="C822" s="106" t="s">
        <v>65</v>
      </c>
      <c r="D822" s="102">
        <f>SUM(D824:D873)</f>
        <v>0</v>
      </c>
      <c r="E822" s="103">
        <f>$D$15</f>
        <v>1</v>
      </c>
      <c r="F822" s="105">
        <f>D822*E822</f>
        <v>0</v>
      </c>
    </row>
    <row r="823" spans="3:7" hidden="1" outlineLevel="1" x14ac:dyDescent="0.25">
      <c r="C823" s="40" t="s">
        <v>1138</v>
      </c>
      <c r="D823" s="101" t="s">
        <v>116</v>
      </c>
      <c r="E823" s="101" t="s">
        <v>66</v>
      </c>
      <c r="F823" s="101" t="s">
        <v>68</v>
      </c>
      <c r="G823" s="39" t="s">
        <v>57</v>
      </c>
    </row>
    <row r="824" spans="3:7" hidden="1" outlineLevel="1" x14ac:dyDescent="0.25">
      <c r="C824" s="42" t="s">
        <v>3</v>
      </c>
      <c r="D824" s="38">
        <f>SUMIFS(Sensitivities!$E$8:$E$1023,Sensitivities!$D$8:$D$1023,Vega_FX!$D$20,Sensitivities!$C$8:$C$1023,Vega_FX!G824)</f>
        <v>0</v>
      </c>
      <c r="E824" s="38"/>
      <c r="F824" s="38"/>
      <c r="G824" s="38" t="str">
        <f>C824 &amp; ".Vega|FX|" &amp; C608 &amp; "|" &amp; C822</f>
        <v>FRA791220419.Vega|FX|JPY/USD|10 year</v>
      </c>
    </row>
    <row r="825" spans="3:7" hidden="1" outlineLevel="1" x14ac:dyDescent="0.25">
      <c r="C825" s="21" t="s">
        <v>5</v>
      </c>
      <c r="D825" s="19">
        <f>SUMIFS(Sensitivities!$E$8:$E$1023,Sensitivities!$D$8:$D$1023,Vega_FX!$D$20,Sensitivities!$C$8:$C$1023,Vega_FX!G825)</f>
        <v>0</v>
      </c>
      <c r="E825" s="19"/>
      <c r="F825" s="19"/>
      <c r="G825" s="19" t="str">
        <f>C825 &amp; ".Vega|FX|" &amp; C608 &amp; "|" &amp; C822</f>
        <v>FRA983936126.Vega|FX|JPY/USD|10 year</v>
      </c>
    </row>
    <row r="826" spans="3:7" hidden="1" outlineLevel="1" x14ac:dyDescent="0.25">
      <c r="C826" s="21" t="s">
        <v>6</v>
      </c>
      <c r="D826" s="19">
        <f>SUMIFS(Sensitivities!$E$8:$E$1023,Sensitivities!$D$8:$D$1023,Vega_FX!$D$20,Sensitivities!$C$8:$C$1023,Vega_FX!G826)</f>
        <v>0</v>
      </c>
      <c r="E826" s="19"/>
      <c r="F826" s="19"/>
      <c r="G826" s="19" t="str">
        <f>C826 &amp; ".Vega|FX|" &amp; C608 &amp; "|" &amp; C822</f>
        <v>FRA592133890.Vega|FX|JPY/USD|10 year</v>
      </c>
    </row>
    <row r="827" spans="3:7" hidden="1" outlineLevel="1" x14ac:dyDescent="0.25">
      <c r="C827" s="21" t="s">
        <v>7</v>
      </c>
      <c r="D827" s="19">
        <f>SUMIFS(Sensitivities!$E$8:$E$1023,Sensitivities!$D$8:$D$1023,Vega_FX!$D$20,Sensitivities!$C$8:$C$1023,Vega_FX!G827)</f>
        <v>0</v>
      </c>
      <c r="E827" s="19"/>
      <c r="F827" s="19"/>
      <c r="G827" s="19" t="str">
        <f>C827 &amp; ".Vega|FX|" &amp; C608 &amp; "|" &amp; C822</f>
        <v>FRA554616290.Vega|FX|JPY/USD|10 year</v>
      </c>
    </row>
    <row r="828" spans="3:7" hidden="1" outlineLevel="1" x14ac:dyDescent="0.25">
      <c r="C828" s="21" t="s">
        <v>8</v>
      </c>
      <c r="D828" s="19">
        <f>SUMIFS(Sensitivities!$E$8:$E$1023,Sensitivities!$D$8:$D$1023,Vega_FX!$D$20,Sensitivities!$C$8:$C$1023,Vega_FX!G828)</f>
        <v>0</v>
      </c>
      <c r="E828" s="19"/>
      <c r="F828" s="19"/>
      <c r="G828" s="19" t="str">
        <f>C828 &amp; ".Vega|FX|" &amp; C608 &amp; "|" &amp; C822</f>
        <v>FRA822851518.Vega|FX|JPY/USD|10 year</v>
      </c>
    </row>
    <row r="829" spans="3:7" hidden="1" outlineLevel="1" x14ac:dyDescent="0.25">
      <c r="C829" s="21" t="s">
        <v>1140</v>
      </c>
      <c r="D829" s="19">
        <f>SUMIFS(Sensitivities!$E$8:$E$1023,Sensitivities!$D$8:$D$1023,Vega_FX!$D$20,Sensitivities!$C$8:$C$1023,Vega_FX!G829)</f>
        <v>0</v>
      </c>
      <c r="E829" s="19"/>
      <c r="F829" s="19"/>
      <c r="G829" s="19" t="str">
        <f>C829 &amp; ".Vega|FX|" &amp; C608 &amp; "|" &amp; C822</f>
        <v>FRA101797833.Vega|FX|JPY/USD|10 year</v>
      </c>
    </row>
    <row r="830" spans="3:7" hidden="1" outlineLevel="1" x14ac:dyDescent="0.25">
      <c r="C830" s="21" t="s">
        <v>9</v>
      </c>
      <c r="D830" s="19">
        <f>SUMIFS(Sensitivities!$E$8:$E$1023,Sensitivities!$D$8:$D$1023,Vega_FX!$D$20,Sensitivities!$C$8:$C$1023,Vega_FX!G830)</f>
        <v>0</v>
      </c>
      <c r="E830" s="19"/>
      <c r="F830" s="19"/>
      <c r="G830" s="19" t="str">
        <f>C830 &amp; ".Vega|FX|" &amp; C608 &amp; "|" &amp; C822</f>
        <v>IRS190841856.Vega|FX|JPY/USD|10 year</v>
      </c>
    </row>
    <row r="831" spans="3:7" hidden="1" outlineLevel="1" x14ac:dyDescent="0.25">
      <c r="C831" s="21" t="s">
        <v>11</v>
      </c>
      <c r="D831" s="19">
        <f>SUMIFS(Sensitivities!$E$8:$E$1023,Sensitivities!$D$8:$D$1023,Vega_FX!$D$20,Sensitivities!$C$8:$C$1023,Vega_FX!G831)</f>
        <v>0</v>
      </c>
      <c r="E831" s="19"/>
      <c r="F831" s="19"/>
      <c r="G831" s="19" t="str">
        <f>C831 &amp; ".Vega|FX|" &amp; C608 &amp; "|" &amp; C822</f>
        <v>IRS399330126.Vega|FX|JPY/USD|10 year</v>
      </c>
    </row>
    <row r="832" spans="3:7" hidden="1" outlineLevel="1" x14ac:dyDescent="0.25">
      <c r="C832" s="21" t="s">
        <v>12</v>
      </c>
      <c r="D832" s="19">
        <f>SUMIFS(Sensitivities!$E$8:$E$1023,Sensitivities!$D$8:$D$1023,Vega_FX!$D$20,Sensitivities!$C$8:$C$1023,Vega_FX!G832)</f>
        <v>0</v>
      </c>
      <c r="E832" s="19"/>
      <c r="F832" s="19"/>
      <c r="G832" s="19" t="str">
        <f>C832 &amp; ".Vega|FX|" &amp; C608 &amp; "|" &amp; C822</f>
        <v>IRS233250637.Vega|FX|JPY/USD|10 year</v>
      </c>
    </row>
    <row r="833" spans="3:7" hidden="1" outlineLevel="1" x14ac:dyDescent="0.25">
      <c r="C833" s="21" t="s">
        <v>13</v>
      </c>
      <c r="D833" s="19">
        <f>SUMIFS(Sensitivities!$E$8:$E$1023,Sensitivities!$D$8:$D$1023,Vega_FX!$D$20,Sensitivities!$C$8:$C$1023,Vega_FX!G833)</f>
        <v>0</v>
      </c>
      <c r="E833" s="19"/>
      <c r="F833" s="19"/>
      <c r="G833" s="19" t="str">
        <f>C833 &amp; ".Vega|FX|" &amp; C608 &amp; "|" &amp; C822</f>
        <v>CS768096133.Vega|FX|JPY/USD|10 year</v>
      </c>
    </row>
    <row r="834" spans="3:7" hidden="1" outlineLevel="1" x14ac:dyDescent="0.25">
      <c r="C834" s="21" t="s">
        <v>15</v>
      </c>
      <c r="D834" s="19">
        <f>SUMIFS(Sensitivities!$E$8:$E$1023,Sensitivities!$D$8:$D$1023,Vega_FX!$D$20,Sensitivities!$C$8:$C$1023,Vega_FX!G834)</f>
        <v>0</v>
      </c>
      <c r="E834" s="19"/>
      <c r="F834" s="19"/>
      <c r="G834" s="19" t="str">
        <f>C834 &amp; ".Vega|FX|" &amp; C608 &amp; "|" &amp; C822</f>
        <v>CS561670611.Vega|FX|JPY/USD|10 year</v>
      </c>
    </row>
    <row r="835" spans="3:7" hidden="1" outlineLevel="1" x14ac:dyDescent="0.25">
      <c r="C835" s="21" t="s">
        <v>16</v>
      </c>
      <c r="D835" s="19">
        <f>SUMIFS(Sensitivities!$E$8:$E$1023,Sensitivities!$D$8:$D$1023,Vega_FX!$D$20,Sensitivities!$C$8:$C$1023,Vega_FX!G835)</f>
        <v>0</v>
      </c>
      <c r="E835" s="19"/>
      <c r="F835" s="19"/>
      <c r="G835" s="19" t="str">
        <f>C835 &amp; ".Vega|FX|" &amp; C608 &amp; "|" &amp; C822</f>
        <v>CS931854092.Vega|FX|JPY/USD|10 year</v>
      </c>
    </row>
    <row r="836" spans="3:7" hidden="1" outlineLevel="1" x14ac:dyDescent="0.25">
      <c r="C836" s="21" t="s">
        <v>17</v>
      </c>
      <c r="D836" s="19">
        <f>SUMIFS(Sensitivities!$E$8:$E$1023,Sensitivities!$D$8:$D$1023,Vega_FX!$D$20,Sensitivities!$C$8:$C$1023,Vega_FX!G836)</f>
        <v>0</v>
      </c>
      <c r="E836" s="19"/>
      <c r="F836" s="19"/>
      <c r="G836" s="19" t="str">
        <f>C836 &amp; ".Vega|FX|" &amp; C608 &amp; "|" &amp; C822</f>
        <v>IRS307262619.Vega|FX|JPY/USD|10 year</v>
      </c>
    </row>
    <row r="837" spans="3:7" hidden="1" outlineLevel="1" x14ac:dyDescent="0.25">
      <c r="C837" s="21" t="s">
        <v>18</v>
      </c>
      <c r="D837" s="19">
        <f>SUMIFS(Sensitivities!$E$8:$E$1023,Sensitivities!$D$8:$D$1023,Vega_FX!$D$20,Sensitivities!$C$8:$C$1023,Vega_FX!G837)</f>
        <v>0</v>
      </c>
      <c r="E837" s="19"/>
      <c r="F837" s="19"/>
      <c r="G837" s="19" t="str">
        <f>C837 &amp; ".Vega|FX|" &amp; C608 &amp; "|" &amp; C822</f>
        <v>IRS686490893.Vega|FX|JPY/USD|10 year</v>
      </c>
    </row>
    <row r="838" spans="3:7" hidden="1" outlineLevel="1" x14ac:dyDescent="0.25">
      <c r="C838" s="21" t="s">
        <v>19</v>
      </c>
      <c r="D838" s="19">
        <f>SUMIFS(Sensitivities!$E$8:$E$1023,Sensitivities!$D$8:$D$1023,Vega_FX!$D$20,Sensitivities!$C$8:$C$1023,Vega_FX!G838)</f>
        <v>0</v>
      </c>
      <c r="E838" s="19"/>
      <c r="F838" s="19"/>
      <c r="G838" s="19" t="str">
        <f>C838 &amp; ".Vega|FX|" &amp; C608 &amp; "|" &amp; C822</f>
        <v>IRS682313805.Vega|FX|JPY/USD|10 year</v>
      </c>
    </row>
    <row r="839" spans="3:7" hidden="1" outlineLevel="1" x14ac:dyDescent="0.25">
      <c r="C839" s="21" t="s">
        <v>20</v>
      </c>
      <c r="D839" s="19">
        <f>SUMIFS(Sensitivities!$E$8:$E$1023,Sensitivities!$D$8:$D$1023,Vega_FX!$D$20,Sensitivities!$C$8:$C$1023,Vega_FX!G839)</f>
        <v>0</v>
      </c>
      <c r="E839" s="19"/>
      <c r="F839" s="19"/>
      <c r="G839" s="19" t="str">
        <f>C839 &amp; ".Vega|FX|" &amp; C608 &amp; "|" &amp; C822</f>
        <v>IRS545554400.Vega|FX|JPY/USD|10 year</v>
      </c>
    </row>
    <row r="840" spans="3:7" hidden="1" outlineLevel="1" x14ac:dyDescent="0.25">
      <c r="C840" s="21" t="s">
        <v>21</v>
      </c>
      <c r="D840" s="19">
        <f>SUMIFS(Sensitivities!$E$8:$E$1023,Sensitivities!$D$8:$D$1023,Vega_FX!$D$20,Sensitivities!$C$8:$C$1023,Vega_FX!G840)</f>
        <v>0</v>
      </c>
      <c r="E840" s="19"/>
      <c r="F840" s="19"/>
      <c r="G840" s="19" t="str">
        <f>C840 &amp; ".Vega|FX|" &amp; C608 &amp; "|" &amp; C822</f>
        <v>CS821810096.Vega|FX|JPY/USD|10 year</v>
      </c>
    </row>
    <row r="841" spans="3:7" hidden="1" outlineLevel="1" x14ac:dyDescent="0.25">
      <c r="C841" s="21" t="s">
        <v>22</v>
      </c>
      <c r="D841" s="19">
        <f>SUMIFS(Sensitivities!$E$8:$E$1023,Sensitivities!$D$8:$D$1023,Vega_FX!$D$20,Sensitivities!$C$8:$C$1023,Vega_FX!G841)</f>
        <v>0</v>
      </c>
      <c r="E841" s="19"/>
      <c r="F841" s="19"/>
      <c r="G841" s="19" t="str">
        <f>C841 &amp; ".Vega|FX|" &amp; C608 &amp; "|" &amp; C822</f>
        <v>CF832287444.Vega|FX|JPY/USD|10 year</v>
      </c>
    </row>
    <row r="842" spans="3:7" hidden="1" outlineLevel="1" x14ac:dyDescent="0.25">
      <c r="C842" s="21" t="s">
        <v>1141</v>
      </c>
      <c r="D842" s="19">
        <f>SUMIFS(Sensitivities!$E$8:$E$1023,Sensitivities!$D$8:$D$1023,Vega_FX!$D$20,Sensitivities!$C$8:$C$1023,Vega_FX!G842)</f>
        <v>0</v>
      </c>
      <c r="E842" s="19"/>
      <c r="F842" s="19"/>
      <c r="G842" s="19" t="str">
        <f>C842 &amp; ".Vega|FX|" &amp; C608 &amp; "|" &amp; C822</f>
        <v>CF505971413.Vega|FX|JPY/USD|10 year</v>
      </c>
    </row>
    <row r="843" spans="3:7" hidden="1" outlineLevel="1" x14ac:dyDescent="0.25">
      <c r="C843" s="21" t="s">
        <v>24</v>
      </c>
      <c r="D843" s="19">
        <f>SUMIFS(Sensitivities!$E$8:$E$1023,Sensitivities!$D$8:$D$1023,Vega_FX!$D$20,Sensitivities!$C$8:$C$1023,Vega_FX!G843)</f>
        <v>0</v>
      </c>
      <c r="E843" s="19"/>
      <c r="F843" s="19"/>
      <c r="G843" s="19" t="str">
        <f>C843 &amp; ".Vega|FX|" &amp; C608 &amp; "|" &amp; C822</f>
        <v>CF670766805.Vega|FX|JPY/USD|10 year</v>
      </c>
    </row>
    <row r="844" spans="3:7" hidden="1" outlineLevel="1" x14ac:dyDescent="0.25">
      <c r="C844" s="21" t="s">
        <v>25</v>
      </c>
      <c r="D844" s="19">
        <f>SUMIFS(Sensitivities!$E$8:$E$1023,Sensitivities!$D$8:$D$1023,Vega_FX!$D$20,Sensitivities!$C$8:$C$1023,Vega_FX!G844)</f>
        <v>0</v>
      </c>
      <c r="E844" s="19"/>
      <c r="F844" s="19"/>
      <c r="G844" s="19" t="str">
        <f>C844 &amp; ".Vega|FX|" &amp; C608 &amp; "|" &amp; C822</f>
        <v>CF558972956.Vega|FX|JPY/USD|10 year</v>
      </c>
    </row>
    <row r="845" spans="3:7" hidden="1" outlineLevel="1" x14ac:dyDescent="0.25">
      <c r="C845" s="21" t="s">
        <v>26</v>
      </c>
      <c r="D845" s="19">
        <f>SUMIFS(Sensitivities!$E$8:$E$1023,Sensitivities!$D$8:$D$1023,Vega_FX!$D$20,Sensitivities!$C$8:$C$1023,Vega_FX!G845)</f>
        <v>0</v>
      </c>
      <c r="E845" s="19"/>
      <c r="F845" s="19"/>
      <c r="G845" s="19" t="str">
        <f>C845 &amp; ".Vega|FX|" &amp; C608 &amp; "|" &amp; C822</f>
        <v>CF994071627.Vega|FX|JPY/USD|10 year</v>
      </c>
    </row>
    <row r="846" spans="3:7" hidden="1" outlineLevel="1" x14ac:dyDescent="0.25">
      <c r="C846" s="21" t="s">
        <v>27</v>
      </c>
      <c r="D846" s="19">
        <f>SUMIFS(Sensitivities!$E$8:$E$1023,Sensitivities!$D$8:$D$1023,Vega_FX!$D$20,Sensitivities!$C$8:$C$1023,Vega_FX!G846)</f>
        <v>0</v>
      </c>
      <c r="E846" s="19"/>
      <c r="F846" s="19"/>
      <c r="G846" s="19" t="str">
        <f>C846 &amp; ".Vega|FX|" &amp; C608 &amp; "|" &amp; C822</f>
        <v>CF546911893.Vega|FX|JPY/USD|10 year</v>
      </c>
    </row>
    <row r="847" spans="3:7" hidden="1" outlineLevel="1" x14ac:dyDescent="0.25">
      <c r="C847" s="21" t="s">
        <v>28</v>
      </c>
      <c r="D847" s="19">
        <f>SUMIFS(Sensitivities!$E$8:$E$1023,Sensitivities!$D$8:$D$1023,Vega_FX!$D$20,Sensitivities!$C$8:$C$1023,Vega_FX!G847)</f>
        <v>0</v>
      </c>
      <c r="E847" s="19"/>
      <c r="F847" s="19"/>
      <c r="G847" s="19" t="str">
        <f>C847 &amp; ".Vega|FX|" &amp; C608 &amp; "|" &amp; C822</f>
        <v>CF798421943.Vega|FX|JPY/USD|10 year</v>
      </c>
    </row>
    <row r="848" spans="3:7" hidden="1" outlineLevel="1" x14ac:dyDescent="0.25">
      <c r="C848" s="21" t="s">
        <v>29</v>
      </c>
      <c r="D848" s="19">
        <f>SUMIFS(Sensitivities!$E$8:$E$1023,Sensitivities!$D$8:$D$1023,Vega_FX!$D$20,Sensitivities!$C$8:$C$1023,Vega_FX!G848)</f>
        <v>0</v>
      </c>
      <c r="E848" s="19"/>
      <c r="F848" s="19"/>
      <c r="G848" s="19" t="str">
        <f>C848 &amp; ".Vega|FX|" &amp; C608 &amp; "|" &amp; C822</f>
        <v>SWN651253389.Vega|FX|JPY/USD|10 year</v>
      </c>
    </row>
    <row r="849" spans="3:7" hidden="1" outlineLevel="1" x14ac:dyDescent="0.25">
      <c r="C849" s="21" t="s">
        <v>31</v>
      </c>
      <c r="D849" s="19">
        <f>SUMIFS(Sensitivities!$E$8:$E$1023,Sensitivities!$D$8:$D$1023,Vega_FX!$D$20,Sensitivities!$C$8:$C$1023,Vega_FX!G849)</f>
        <v>0</v>
      </c>
      <c r="E849" s="19"/>
      <c r="F849" s="19"/>
      <c r="G849" s="19" t="str">
        <f>C849 &amp; ".Vega|FX|" &amp; C608 &amp; "|" &amp; C822</f>
        <v>FXF690057364.Vega|FX|JPY/USD|10 year</v>
      </c>
    </row>
    <row r="850" spans="3:7" hidden="1" outlineLevel="1" x14ac:dyDescent="0.25">
      <c r="C850" s="21" t="s">
        <v>1142</v>
      </c>
      <c r="D850" s="19">
        <f>SUMIFS(Sensitivities!$E$8:$E$1023,Sensitivities!$D$8:$D$1023,Vega_FX!$D$20,Sensitivities!$C$8:$C$1023,Vega_FX!G850)</f>
        <v>0</v>
      </c>
      <c r="E850" s="19"/>
      <c r="F850" s="19"/>
      <c r="G850" s="19" t="str">
        <f>C850 &amp; ".Vega|FX|" &amp; C608 &amp; "|" &amp; C822</f>
        <v>FXF276314354.Vega|FX|JPY/USD|10 year</v>
      </c>
    </row>
    <row r="851" spans="3:7" hidden="1" outlineLevel="1" x14ac:dyDescent="0.25">
      <c r="C851" s="21" t="s">
        <v>33</v>
      </c>
      <c r="D851" s="19">
        <f>SUMIFS(Sensitivities!$E$8:$E$1023,Sensitivities!$D$8:$D$1023,Vega_FX!$D$20,Sensitivities!$C$8:$C$1023,Vega_FX!G851)</f>
        <v>0</v>
      </c>
      <c r="E851" s="19"/>
      <c r="F851" s="19"/>
      <c r="G851" s="19" t="str">
        <f>C851 &amp; ".Vega|FX|" &amp; C608 &amp; "|" &amp; C822</f>
        <v>FXF811380623.Vega|FX|JPY/USD|10 year</v>
      </c>
    </row>
    <row r="852" spans="3:7" hidden="1" outlineLevel="1" x14ac:dyDescent="0.25">
      <c r="C852" s="21" t="s">
        <v>34</v>
      </c>
      <c r="D852" s="19">
        <f>SUMIFS(Sensitivities!$E$8:$E$1023,Sensitivities!$D$8:$D$1023,Vega_FX!$D$20,Sensitivities!$C$8:$C$1023,Vega_FX!G852)</f>
        <v>0</v>
      </c>
      <c r="E852" s="19"/>
      <c r="F852" s="19"/>
      <c r="G852" s="19" t="str">
        <f>C852 &amp; ".Vega|FX|" &amp; C608 &amp; "|" &amp; C822</f>
        <v>FXF313102980.Vega|FX|JPY/USD|10 year</v>
      </c>
    </row>
    <row r="853" spans="3:7" hidden="1" outlineLevel="1" x14ac:dyDescent="0.25">
      <c r="C853" s="21" t="s">
        <v>35</v>
      </c>
      <c r="D853" s="19">
        <f>SUMIFS(Sensitivities!$E$8:$E$1023,Sensitivities!$D$8:$D$1023,Vega_FX!$D$20,Sensitivities!$C$8:$C$1023,Vega_FX!G853)</f>
        <v>0</v>
      </c>
      <c r="E853" s="19"/>
      <c r="F853" s="19"/>
      <c r="G853" s="19" t="str">
        <f>C853 &amp; ".Vega|FX|" &amp; C608 &amp; "|" &amp; C822</f>
        <v>FXF168255439.Vega|FX|JPY/USD|10 year</v>
      </c>
    </row>
    <row r="854" spans="3:7" hidden="1" outlineLevel="1" x14ac:dyDescent="0.25">
      <c r="C854" s="21" t="s">
        <v>36</v>
      </c>
      <c r="D854" s="19">
        <f>SUMIFS(Sensitivities!$E$8:$E$1023,Sensitivities!$D$8:$D$1023,Vega_FX!$D$20,Sensitivities!$C$8:$C$1023,Vega_FX!G854)</f>
        <v>0</v>
      </c>
      <c r="E854" s="19"/>
      <c r="F854" s="19"/>
      <c r="G854" s="19" t="str">
        <f>C854 &amp; ".Vega|FX|" &amp; C608 &amp; "|" &amp; C822</f>
        <v>FXF177155290.Vega|FX|JPY/USD|10 year</v>
      </c>
    </row>
    <row r="855" spans="3:7" hidden="1" outlineLevel="1" x14ac:dyDescent="0.25">
      <c r="C855" s="21" t="s">
        <v>37</v>
      </c>
      <c r="D855" s="19">
        <f>SUMIFS(Sensitivities!$E$8:$E$1023,Sensitivities!$D$8:$D$1023,Vega_FX!$D$20,Sensitivities!$C$8:$C$1023,Vega_FX!G855)</f>
        <v>0</v>
      </c>
      <c r="E855" s="19"/>
      <c r="F855" s="19"/>
      <c r="G855" s="19" t="str">
        <f>C855 &amp; ".Vega|FX|" &amp; C608 &amp; "|" &amp; C822</f>
        <v>FXF598460264.Vega|FX|JPY/USD|10 year</v>
      </c>
    </row>
    <row r="856" spans="3:7" hidden="1" outlineLevel="1" x14ac:dyDescent="0.25">
      <c r="C856" s="21" t="s">
        <v>38</v>
      </c>
      <c r="D856" s="19">
        <f>SUMIFS(Sensitivities!$E$8:$E$1023,Sensitivities!$D$8:$D$1023,Vega_FX!$D$20,Sensitivities!$C$8:$C$1023,Vega_FX!G856)</f>
        <v>0</v>
      </c>
      <c r="E856" s="19"/>
      <c r="F856" s="19"/>
      <c r="G856" s="19" t="str">
        <f>C856 &amp; ".Vega|FX|" &amp; C608 &amp; "|" &amp; C822</f>
        <v>FXO271821100.Vega|FX|JPY/USD|10 year</v>
      </c>
    </row>
    <row r="857" spans="3:7" hidden="1" outlineLevel="1" x14ac:dyDescent="0.25">
      <c r="C857" s="21" t="s">
        <v>40</v>
      </c>
      <c r="D857" s="19">
        <f>SUMIFS(Sensitivities!$E$8:$E$1023,Sensitivities!$D$8:$D$1023,Vega_FX!$D$20,Sensitivities!$C$8:$C$1023,Vega_FX!G857)</f>
        <v>0</v>
      </c>
      <c r="E857" s="19"/>
      <c r="F857" s="19"/>
      <c r="G857" s="19" t="str">
        <f>C857 &amp; ".Vega|FX|" &amp; C608 &amp; "|" &amp; C822</f>
        <v>FXO136170122.Vega|FX|JPY/USD|10 year</v>
      </c>
    </row>
    <row r="858" spans="3:7" hidden="1" outlineLevel="1" x14ac:dyDescent="0.25">
      <c r="C858" s="21" t="s">
        <v>1139</v>
      </c>
      <c r="D858" s="19">
        <f>SUMIFS(Sensitivities!$E$8:$E$1023,Sensitivities!$D$8:$D$1023,Vega_FX!$D$20,Sensitivities!$C$8:$C$1023,Vega_FX!G858)</f>
        <v>0</v>
      </c>
      <c r="E858" s="19"/>
      <c r="F858" s="19"/>
      <c r="G858" s="19" t="str">
        <f>C858 &amp; ".Vega|FX|" &amp; C608 &amp; "|" &amp; C822</f>
        <v>FXO623149061.Vega|FX|JPY/USD|10 year</v>
      </c>
    </row>
    <row r="859" spans="3:7" hidden="1" outlineLevel="1" x14ac:dyDescent="0.25">
      <c r="C859" s="21" t="s">
        <v>41</v>
      </c>
      <c r="D859" s="19">
        <f>SUMIFS(Sensitivities!$E$8:$E$1023,Sensitivities!$D$8:$D$1023,Vega_FX!$D$20,Sensitivities!$C$8:$C$1023,Vega_FX!G859)</f>
        <v>0</v>
      </c>
      <c r="E859" s="19"/>
      <c r="F859" s="19"/>
      <c r="G859" s="19" t="str">
        <f>C859 &amp; ".Vega|FX|" &amp; C608 &amp; "|" &amp; C822</f>
        <v>FXO676548755.Vega|FX|JPY/USD|10 year</v>
      </c>
    </row>
    <row r="860" spans="3:7" hidden="1" outlineLevel="1" x14ac:dyDescent="0.25">
      <c r="C860" s="21" t="s">
        <v>42</v>
      </c>
      <c r="D860" s="19">
        <f>SUMIFS(Sensitivities!$E$8:$E$1023,Sensitivities!$D$8:$D$1023,Vega_FX!$D$20,Sensitivities!$C$8:$C$1023,Vega_FX!G860)</f>
        <v>0</v>
      </c>
      <c r="E860" s="19"/>
      <c r="F860" s="19"/>
      <c r="G860" s="19" t="str">
        <f>C860 &amp; ".Vega|FX|" &amp; C608 &amp; "|" &amp; C822</f>
        <v>FXO403688438.Vega|FX|JPY/USD|10 year</v>
      </c>
    </row>
    <row r="861" spans="3:7" hidden="1" outlineLevel="1" x14ac:dyDescent="0.25">
      <c r="C861" s="21" t="s">
        <v>43</v>
      </c>
      <c r="D861" s="19">
        <f>SUMIFS(Sensitivities!$E$8:$E$1023,Sensitivities!$D$8:$D$1023,Vega_FX!$D$20,Sensitivities!$C$8:$C$1023,Vega_FX!G861)</f>
        <v>0</v>
      </c>
      <c r="E861" s="19"/>
      <c r="F861" s="19"/>
      <c r="G861" s="19" t="str">
        <f>C861 &amp; ".Vega|FX|" &amp; C608 &amp; "|" &amp; C822</f>
        <v>FXO302436425.Vega|FX|JPY/USD|10 year</v>
      </c>
    </row>
    <row r="862" spans="3:7" hidden="1" outlineLevel="1" x14ac:dyDescent="0.25">
      <c r="C862" s="21" t="s">
        <v>44</v>
      </c>
      <c r="D862" s="19">
        <f>SUMIFS(Sensitivities!$E$8:$E$1023,Sensitivities!$D$8:$D$1023,Vega_FX!$D$20,Sensitivities!$C$8:$C$1023,Vega_FX!G862)</f>
        <v>0</v>
      </c>
      <c r="E862" s="19"/>
      <c r="F862" s="19"/>
      <c r="G862" s="19" t="str">
        <f>C862 &amp; ".Vega|FX|" &amp; C608 &amp; "|" &amp; C822</f>
        <v>FXO920656386.Vega|FX|JPY/USD|10 year</v>
      </c>
    </row>
    <row r="863" spans="3:7" hidden="1" outlineLevel="1" x14ac:dyDescent="0.25">
      <c r="C863" s="21" t="s">
        <v>45</v>
      </c>
      <c r="D863" s="19">
        <f>SUMIFS(Sensitivities!$E$8:$E$1023,Sensitivities!$D$8:$D$1023,Vega_FX!$D$20,Sensitivities!$C$8:$C$1023,Vega_FX!G863)</f>
        <v>0</v>
      </c>
      <c r="E863" s="19"/>
      <c r="F863" s="19"/>
      <c r="G863" s="19" t="str">
        <f>C863 &amp; ".Vega|FX|" &amp; C608 &amp; "|" &amp; C822</f>
        <v>FXO931276392.Vega|FX|JPY/USD|10 year</v>
      </c>
    </row>
    <row r="864" spans="3:7" hidden="1" outlineLevel="1" x14ac:dyDescent="0.25">
      <c r="C864" s="21" t="s">
        <v>46</v>
      </c>
      <c r="D864" s="19">
        <f>SUMIFS(Sensitivities!$E$8:$E$1023,Sensitivities!$D$8:$D$1023,Vega_FX!$D$20,Sensitivities!$C$8:$C$1023,Vega_FX!G864)</f>
        <v>0</v>
      </c>
      <c r="E864" s="19"/>
      <c r="F864" s="19"/>
      <c r="G864" s="19" t="str">
        <f>C864 &amp; ".Vega|FX|" &amp; C608 &amp; "|" &amp; C822</f>
        <v>PRDC295207601.Vega|FX|JPY/USD|10 year</v>
      </c>
    </row>
    <row r="865" spans="3:7" hidden="1" outlineLevel="1" x14ac:dyDescent="0.25">
      <c r="C865" s="21" t="s">
        <v>48</v>
      </c>
      <c r="D865" s="19">
        <f>SUMIFS(Sensitivities!$E$8:$E$1023,Sensitivities!$D$8:$D$1023,Vega_FX!$D$20,Sensitivities!$C$8:$C$1023,Vega_FX!G865)</f>
        <v>0</v>
      </c>
      <c r="E865" s="19"/>
      <c r="F865" s="19"/>
      <c r="G865" s="19" t="str">
        <f>C865 &amp; ".Vega|FX|" &amp; C608 &amp; "|" &amp; C822</f>
        <v>PRDC172891670.Vega|FX|JPY/USD|10 year</v>
      </c>
    </row>
    <row r="866" spans="3:7" hidden="1" outlineLevel="1" x14ac:dyDescent="0.25">
      <c r="C866" s="21" t="s">
        <v>49</v>
      </c>
      <c r="D866" s="19">
        <f>SUMIFS(Sensitivities!$E$8:$E$1023,Sensitivities!$D$8:$D$1023,Vega_FX!$D$20,Sensitivities!$C$8:$C$1023,Vega_FX!G866)</f>
        <v>0</v>
      </c>
      <c r="E866" s="19"/>
      <c r="F866" s="19"/>
      <c r="G866" s="19" t="str">
        <f>C866 &amp; ".Vega|FX|" &amp; C608 &amp; "|" &amp; C822</f>
        <v>PRDC666969162.Vega|FX|JPY/USD|10 year</v>
      </c>
    </row>
    <row r="867" spans="3:7" hidden="1" outlineLevel="1" x14ac:dyDescent="0.25">
      <c r="C867" s="21" t="s">
        <v>50</v>
      </c>
      <c r="D867" s="19">
        <f>SUMIFS(Sensitivities!$E$8:$E$1023,Sensitivities!$D$8:$D$1023,Vega_FX!$D$20,Sensitivities!$C$8:$C$1023,Vega_FX!G867)</f>
        <v>0</v>
      </c>
      <c r="E867" s="19"/>
      <c r="F867" s="19"/>
      <c r="G867" s="19" t="str">
        <f>C867 &amp; ".Vega|FX|" &amp; C608 &amp; "|" &amp; C822</f>
        <v>PRDC591610726.Vega|FX|JPY/USD|10 year</v>
      </c>
    </row>
    <row r="868" spans="3:7" hidden="1" outlineLevel="1" x14ac:dyDescent="0.25">
      <c r="C868" s="21" t="s">
        <v>51</v>
      </c>
      <c r="D868" s="19">
        <f>SUMIFS(Sensitivities!$E$8:$E$1023,Sensitivities!$D$8:$D$1023,Vega_FX!$D$20,Sensitivities!$C$8:$C$1023,Vega_FX!G868)</f>
        <v>0</v>
      </c>
      <c r="E868" s="19"/>
      <c r="F868" s="19"/>
      <c r="G868" s="19" t="str">
        <f>C868 &amp; ".Vega|FX|" &amp; C608 &amp; "|" &amp; C822</f>
        <v>PRDC213021841.Vega|FX|JPY/USD|10 year</v>
      </c>
    </row>
    <row r="869" spans="3:7" hidden="1" outlineLevel="1" x14ac:dyDescent="0.25">
      <c r="C869" s="21" t="s">
        <v>52</v>
      </c>
      <c r="D869" s="19">
        <f>SUMIFS(Sensitivities!$E$8:$E$1023,Sensitivities!$D$8:$D$1023,Vega_FX!$D$20,Sensitivities!$C$8:$C$1023,Vega_FX!G869)</f>
        <v>0</v>
      </c>
      <c r="E869" s="19"/>
      <c r="F869" s="19"/>
      <c r="G869" s="19" t="str">
        <f>C869 &amp; ".Vega|FX|" &amp; C608 &amp; "|" &amp; C822</f>
        <v>RA211261264.Vega|FX|JPY/USD|10 year</v>
      </c>
    </row>
    <row r="870" spans="3:7" hidden="1" outlineLevel="1" x14ac:dyDescent="0.25">
      <c r="C870" s="21" t="s">
        <v>54</v>
      </c>
      <c r="D870" s="19">
        <f>SUMIFS(Sensitivities!$E$8:$E$1023,Sensitivities!$D$8:$D$1023,Vega_FX!$D$20,Sensitivities!$C$8:$C$1023,Vega_FX!G870)</f>
        <v>0</v>
      </c>
      <c r="E870" s="19"/>
      <c r="F870" s="19"/>
      <c r="G870" s="19" t="str">
        <f>C870 &amp; ".Vega|FX|" &amp; C608 &amp; "|" &amp; C822</f>
        <v>RA511169792.Vega|FX|JPY/USD|10 year</v>
      </c>
    </row>
    <row r="871" spans="3:7" hidden="1" outlineLevel="1" x14ac:dyDescent="0.25">
      <c r="C871" s="21" t="s">
        <v>1143</v>
      </c>
      <c r="D871" s="19">
        <f>SUMIFS(Sensitivities!$E$8:$E$1023,Sensitivities!$D$8:$D$1023,Vega_FX!$D$20,Sensitivities!$C$8:$C$1023,Vega_FX!G871)</f>
        <v>0</v>
      </c>
      <c r="E871" s="19"/>
      <c r="F871" s="19"/>
      <c r="G871" s="19" t="str">
        <f>C871 &amp; ".Vega|FX|" &amp; C608 &amp; "|" &amp; C822</f>
        <v>RA844378540.Vega|FX|JPY/USD|10 year</v>
      </c>
    </row>
    <row r="872" spans="3:7" hidden="1" outlineLevel="1" x14ac:dyDescent="0.25">
      <c r="C872" s="21" t="s">
        <v>55</v>
      </c>
      <c r="D872" s="19">
        <f>SUMIFS(Sensitivities!$E$8:$E$1023,Sensitivities!$D$8:$D$1023,Vega_FX!$D$20,Sensitivities!$C$8:$C$1023,Vega_FX!G872)</f>
        <v>0</v>
      </c>
      <c r="E872" s="19"/>
      <c r="F872" s="19"/>
      <c r="G872" s="19" t="str">
        <f>C872 &amp; ".Vega|FX|" &amp; C608 &amp; "|" &amp; C822</f>
        <v>RA488554347.Vega|FX|JPY/USD|10 year</v>
      </c>
    </row>
    <row r="873" spans="3:7" hidden="1" outlineLevel="1" x14ac:dyDescent="0.25">
      <c r="C873" s="21" t="s">
        <v>56</v>
      </c>
      <c r="D873" s="19">
        <f>SUMIFS(Sensitivities!$E$8:$E$1023,Sensitivities!$D$8:$D$1023,Vega_FX!$D$20,Sensitivities!$C$8:$C$1023,Vega_FX!G873)</f>
        <v>0</v>
      </c>
      <c r="E873" s="19"/>
      <c r="F873" s="19"/>
      <c r="G873" s="19" t="str">
        <f>C873 &amp; ".Vega|FX|" &amp; C608 &amp; "|" &amp; C822</f>
        <v>RA899728209.Vega|FX|JPY/USD|10 year</v>
      </c>
    </row>
    <row r="874" spans="3:7" hidden="1" outlineLevel="1" x14ac:dyDescent="0.25"/>
    <row r="876" spans="3:7" x14ac:dyDescent="0.25">
      <c r="C876" s="4" t="s">
        <v>91</v>
      </c>
    </row>
    <row r="877" spans="3:7" x14ac:dyDescent="0.25">
      <c r="C877" s="40" t="s">
        <v>60</v>
      </c>
      <c r="D877" s="74" t="s">
        <v>116</v>
      </c>
      <c r="E877" s="74" t="s">
        <v>66</v>
      </c>
      <c r="F877" s="104" t="s">
        <v>68</v>
      </c>
    </row>
    <row r="878" spans="3:7" collapsed="1" x14ac:dyDescent="0.25">
      <c r="C878" s="100" t="s">
        <v>61</v>
      </c>
      <c r="D878" s="102">
        <f>SUM(D880:D929)</f>
        <v>0</v>
      </c>
      <c r="E878" s="103">
        <f>$D$15</f>
        <v>1</v>
      </c>
      <c r="F878" s="105">
        <f>D878*E878</f>
        <v>0</v>
      </c>
    </row>
    <row r="879" spans="3:7" hidden="1" outlineLevel="1" x14ac:dyDescent="0.25">
      <c r="C879" s="40" t="s">
        <v>1138</v>
      </c>
      <c r="D879" s="101" t="s">
        <v>116</v>
      </c>
      <c r="E879" s="101" t="s">
        <v>66</v>
      </c>
      <c r="F879" s="101" t="s">
        <v>68</v>
      </c>
      <c r="G879" s="39" t="s">
        <v>57</v>
      </c>
    </row>
    <row r="880" spans="3:7" hidden="1" outlineLevel="1" x14ac:dyDescent="0.25">
      <c r="C880" s="42" t="s">
        <v>3</v>
      </c>
      <c r="D880" s="38">
        <f>SUMIFS(Sensitivities!$E$8:$E$1023,Sensitivities!$D$8:$D$1023,Vega_FX!$D$20,Sensitivities!$C$8:$C$1023,Vega_FX!G880)</f>
        <v>0</v>
      </c>
      <c r="E880" s="38"/>
      <c r="F880" s="38"/>
      <c r="G880" s="38" t="str">
        <f>C880 &amp; ".Vega|FX|" &amp; C876 &amp; "|" &amp; C878</f>
        <v>FRA791220419.Vega|FX|AUD/USD|0.5 year</v>
      </c>
    </row>
    <row r="881" spans="3:7" hidden="1" outlineLevel="1" x14ac:dyDescent="0.25">
      <c r="C881" s="21" t="s">
        <v>5</v>
      </c>
      <c r="D881" s="19">
        <f>SUMIFS(Sensitivities!$E$8:$E$1023,Sensitivities!$D$8:$D$1023,Vega_FX!$D$20,Sensitivities!$C$8:$C$1023,Vega_FX!G881)</f>
        <v>0</v>
      </c>
      <c r="E881" s="19"/>
      <c r="F881" s="19"/>
      <c r="G881" s="19" t="str">
        <f>C881 &amp; ".Vega|FX|" &amp; C876 &amp; "|" &amp; C878</f>
        <v>FRA983936126.Vega|FX|AUD/USD|0.5 year</v>
      </c>
    </row>
    <row r="882" spans="3:7" hidden="1" outlineLevel="1" x14ac:dyDescent="0.25">
      <c r="C882" s="21" t="s">
        <v>6</v>
      </c>
      <c r="D882" s="19">
        <f>SUMIFS(Sensitivities!$E$8:$E$1023,Sensitivities!$D$8:$D$1023,Vega_FX!$D$20,Sensitivities!$C$8:$C$1023,Vega_FX!G882)</f>
        <v>0</v>
      </c>
      <c r="E882" s="19"/>
      <c r="F882" s="19"/>
      <c r="G882" s="19" t="str">
        <f>C882 &amp; ".Vega|FX|" &amp; C876 &amp; "|" &amp; C878</f>
        <v>FRA592133890.Vega|FX|AUD/USD|0.5 year</v>
      </c>
    </row>
    <row r="883" spans="3:7" hidden="1" outlineLevel="1" x14ac:dyDescent="0.25">
      <c r="C883" s="21" t="s">
        <v>7</v>
      </c>
      <c r="D883" s="19">
        <f>SUMIFS(Sensitivities!$E$8:$E$1023,Sensitivities!$D$8:$D$1023,Vega_FX!$D$20,Sensitivities!$C$8:$C$1023,Vega_FX!G883)</f>
        <v>0</v>
      </c>
      <c r="E883" s="19"/>
      <c r="F883" s="19"/>
      <c r="G883" s="19" t="str">
        <f>C883 &amp; ".Vega|FX|" &amp; C876 &amp; "|" &amp; C878</f>
        <v>FRA554616290.Vega|FX|AUD/USD|0.5 year</v>
      </c>
    </row>
    <row r="884" spans="3:7" hidden="1" outlineLevel="1" x14ac:dyDescent="0.25">
      <c r="C884" s="21" t="s">
        <v>8</v>
      </c>
      <c r="D884" s="19">
        <f>SUMIFS(Sensitivities!$E$8:$E$1023,Sensitivities!$D$8:$D$1023,Vega_FX!$D$20,Sensitivities!$C$8:$C$1023,Vega_FX!G884)</f>
        <v>0</v>
      </c>
      <c r="E884" s="19"/>
      <c r="F884" s="19"/>
      <c r="G884" s="19" t="str">
        <f>C884 &amp; ".Vega|FX|" &amp; C876 &amp; "|" &amp; C878</f>
        <v>FRA822851518.Vega|FX|AUD/USD|0.5 year</v>
      </c>
    </row>
    <row r="885" spans="3:7" hidden="1" outlineLevel="1" x14ac:dyDescent="0.25">
      <c r="C885" s="21" t="s">
        <v>1140</v>
      </c>
      <c r="D885" s="19">
        <f>SUMIFS(Sensitivities!$E$8:$E$1023,Sensitivities!$D$8:$D$1023,Vega_FX!$D$20,Sensitivities!$C$8:$C$1023,Vega_FX!G885)</f>
        <v>0</v>
      </c>
      <c r="E885" s="19"/>
      <c r="F885" s="19"/>
      <c r="G885" s="19" t="str">
        <f>C885 &amp; ".Vega|FX|" &amp; C876 &amp; "|" &amp; C878</f>
        <v>FRA101797833.Vega|FX|AUD/USD|0.5 year</v>
      </c>
    </row>
    <row r="886" spans="3:7" hidden="1" outlineLevel="1" x14ac:dyDescent="0.25">
      <c r="C886" s="21" t="s">
        <v>9</v>
      </c>
      <c r="D886" s="19">
        <f>SUMIFS(Sensitivities!$E$8:$E$1023,Sensitivities!$D$8:$D$1023,Vega_FX!$D$20,Sensitivities!$C$8:$C$1023,Vega_FX!G886)</f>
        <v>0</v>
      </c>
      <c r="E886" s="19"/>
      <c r="F886" s="19"/>
      <c r="G886" s="19" t="str">
        <f>C886 &amp; ".Vega|FX|" &amp; C876 &amp; "|" &amp; C878</f>
        <v>IRS190841856.Vega|FX|AUD/USD|0.5 year</v>
      </c>
    </row>
    <row r="887" spans="3:7" hidden="1" outlineLevel="1" x14ac:dyDescent="0.25">
      <c r="C887" s="21" t="s">
        <v>11</v>
      </c>
      <c r="D887" s="19">
        <f>SUMIFS(Sensitivities!$E$8:$E$1023,Sensitivities!$D$8:$D$1023,Vega_FX!$D$20,Sensitivities!$C$8:$C$1023,Vega_FX!G887)</f>
        <v>0</v>
      </c>
      <c r="E887" s="19"/>
      <c r="F887" s="19"/>
      <c r="G887" s="19" t="str">
        <f>C887 &amp; ".Vega|FX|" &amp; C876 &amp; "|" &amp; C878</f>
        <v>IRS399330126.Vega|FX|AUD/USD|0.5 year</v>
      </c>
    </row>
    <row r="888" spans="3:7" hidden="1" outlineLevel="1" x14ac:dyDescent="0.25">
      <c r="C888" s="21" t="s">
        <v>12</v>
      </c>
      <c r="D888" s="19">
        <f>SUMIFS(Sensitivities!$E$8:$E$1023,Sensitivities!$D$8:$D$1023,Vega_FX!$D$20,Sensitivities!$C$8:$C$1023,Vega_FX!G888)</f>
        <v>0</v>
      </c>
      <c r="E888" s="19"/>
      <c r="F888" s="19"/>
      <c r="G888" s="19" t="str">
        <f>C888 &amp; ".Vega|FX|" &amp; C876 &amp; "|" &amp; C878</f>
        <v>IRS233250637.Vega|FX|AUD/USD|0.5 year</v>
      </c>
    </row>
    <row r="889" spans="3:7" hidden="1" outlineLevel="1" x14ac:dyDescent="0.25">
      <c r="C889" s="21" t="s">
        <v>13</v>
      </c>
      <c r="D889" s="19">
        <f>SUMIFS(Sensitivities!$E$8:$E$1023,Sensitivities!$D$8:$D$1023,Vega_FX!$D$20,Sensitivities!$C$8:$C$1023,Vega_FX!G889)</f>
        <v>0</v>
      </c>
      <c r="E889" s="19"/>
      <c r="F889" s="19"/>
      <c r="G889" s="19" t="str">
        <f>C889 &amp; ".Vega|FX|" &amp; C876 &amp; "|" &amp; C878</f>
        <v>CS768096133.Vega|FX|AUD/USD|0.5 year</v>
      </c>
    </row>
    <row r="890" spans="3:7" hidden="1" outlineLevel="1" x14ac:dyDescent="0.25">
      <c r="C890" s="21" t="s">
        <v>15</v>
      </c>
      <c r="D890" s="19">
        <f>SUMIFS(Sensitivities!$E$8:$E$1023,Sensitivities!$D$8:$D$1023,Vega_FX!$D$20,Sensitivities!$C$8:$C$1023,Vega_FX!G890)</f>
        <v>0</v>
      </c>
      <c r="E890" s="19"/>
      <c r="F890" s="19"/>
      <c r="G890" s="19" t="str">
        <f>C890 &amp; ".Vega|FX|" &amp; C876 &amp; "|" &amp; C878</f>
        <v>CS561670611.Vega|FX|AUD/USD|0.5 year</v>
      </c>
    </row>
    <row r="891" spans="3:7" hidden="1" outlineLevel="1" x14ac:dyDescent="0.25">
      <c r="C891" s="21" t="s">
        <v>16</v>
      </c>
      <c r="D891" s="19">
        <f>SUMIFS(Sensitivities!$E$8:$E$1023,Sensitivities!$D$8:$D$1023,Vega_FX!$D$20,Sensitivities!$C$8:$C$1023,Vega_FX!G891)</f>
        <v>0</v>
      </c>
      <c r="E891" s="19"/>
      <c r="F891" s="19"/>
      <c r="G891" s="19" t="str">
        <f>C891 &amp; ".Vega|FX|" &amp; C876 &amp; "|" &amp; C878</f>
        <v>CS931854092.Vega|FX|AUD/USD|0.5 year</v>
      </c>
    </row>
    <row r="892" spans="3:7" hidden="1" outlineLevel="1" x14ac:dyDescent="0.25">
      <c r="C892" s="21" t="s">
        <v>17</v>
      </c>
      <c r="D892" s="19">
        <f>SUMIFS(Sensitivities!$E$8:$E$1023,Sensitivities!$D$8:$D$1023,Vega_FX!$D$20,Sensitivities!$C$8:$C$1023,Vega_FX!G892)</f>
        <v>0</v>
      </c>
      <c r="E892" s="19"/>
      <c r="F892" s="19"/>
      <c r="G892" s="19" t="str">
        <f>C892 &amp; ".Vega|FX|" &amp; C876 &amp; "|" &amp; C878</f>
        <v>IRS307262619.Vega|FX|AUD/USD|0.5 year</v>
      </c>
    </row>
    <row r="893" spans="3:7" hidden="1" outlineLevel="1" x14ac:dyDescent="0.25">
      <c r="C893" s="21" t="s">
        <v>18</v>
      </c>
      <c r="D893" s="19">
        <f>SUMIFS(Sensitivities!$E$8:$E$1023,Sensitivities!$D$8:$D$1023,Vega_FX!$D$20,Sensitivities!$C$8:$C$1023,Vega_FX!G893)</f>
        <v>0</v>
      </c>
      <c r="E893" s="19"/>
      <c r="F893" s="19"/>
      <c r="G893" s="19" t="str">
        <f>C893 &amp; ".Vega|FX|" &amp; C876 &amp; "|" &amp; C878</f>
        <v>IRS686490893.Vega|FX|AUD/USD|0.5 year</v>
      </c>
    </row>
    <row r="894" spans="3:7" hidden="1" outlineLevel="1" x14ac:dyDescent="0.25">
      <c r="C894" s="21" t="s">
        <v>19</v>
      </c>
      <c r="D894" s="19">
        <f>SUMIFS(Sensitivities!$E$8:$E$1023,Sensitivities!$D$8:$D$1023,Vega_FX!$D$20,Sensitivities!$C$8:$C$1023,Vega_FX!G894)</f>
        <v>0</v>
      </c>
      <c r="E894" s="19"/>
      <c r="F894" s="19"/>
      <c r="G894" s="19" t="str">
        <f>C894 &amp; ".Vega|FX|" &amp; C876 &amp; "|" &amp; C878</f>
        <v>IRS682313805.Vega|FX|AUD/USD|0.5 year</v>
      </c>
    </row>
    <row r="895" spans="3:7" hidden="1" outlineLevel="1" x14ac:dyDescent="0.25">
      <c r="C895" s="21" t="s">
        <v>20</v>
      </c>
      <c r="D895" s="19">
        <f>SUMIFS(Sensitivities!$E$8:$E$1023,Sensitivities!$D$8:$D$1023,Vega_FX!$D$20,Sensitivities!$C$8:$C$1023,Vega_FX!G895)</f>
        <v>0</v>
      </c>
      <c r="E895" s="19"/>
      <c r="F895" s="19"/>
      <c r="G895" s="19" t="str">
        <f>C895 &amp; ".Vega|FX|" &amp; C876 &amp; "|" &amp; C878</f>
        <v>IRS545554400.Vega|FX|AUD/USD|0.5 year</v>
      </c>
    </row>
    <row r="896" spans="3:7" hidden="1" outlineLevel="1" x14ac:dyDescent="0.25">
      <c r="C896" s="21" t="s">
        <v>21</v>
      </c>
      <c r="D896" s="19">
        <f>SUMIFS(Sensitivities!$E$8:$E$1023,Sensitivities!$D$8:$D$1023,Vega_FX!$D$20,Sensitivities!$C$8:$C$1023,Vega_FX!G896)</f>
        <v>0</v>
      </c>
      <c r="E896" s="19"/>
      <c r="F896" s="19"/>
      <c r="G896" s="19" t="str">
        <f>C896 &amp; ".Vega|FX|" &amp; C876 &amp; "|" &amp; C878</f>
        <v>CS821810096.Vega|FX|AUD/USD|0.5 year</v>
      </c>
    </row>
    <row r="897" spans="3:7" hidden="1" outlineLevel="1" x14ac:dyDescent="0.25">
      <c r="C897" s="21" t="s">
        <v>22</v>
      </c>
      <c r="D897" s="19">
        <f>SUMIFS(Sensitivities!$E$8:$E$1023,Sensitivities!$D$8:$D$1023,Vega_FX!$D$20,Sensitivities!$C$8:$C$1023,Vega_FX!G897)</f>
        <v>0</v>
      </c>
      <c r="E897" s="19"/>
      <c r="F897" s="19"/>
      <c r="G897" s="19" t="str">
        <f>C897 &amp; ".Vega|FX|" &amp; C876 &amp; "|" &amp; C878</f>
        <v>CF832287444.Vega|FX|AUD/USD|0.5 year</v>
      </c>
    </row>
    <row r="898" spans="3:7" hidden="1" outlineLevel="1" x14ac:dyDescent="0.25">
      <c r="C898" s="21" t="s">
        <v>1141</v>
      </c>
      <c r="D898" s="19">
        <f>SUMIFS(Sensitivities!$E$8:$E$1023,Sensitivities!$D$8:$D$1023,Vega_FX!$D$20,Sensitivities!$C$8:$C$1023,Vega_FX!G898)</f>
        <v>0</v>
      </c>
      <c r="E898" s="19"/>
      <c r="F898" s="19"/>
      <c r="G898" s="19" t="str">
        <f>C898 &amp; ".Vega|FX|" &amp; C876 &amp; "|" &amp; C878</f>
        <v>CF505971413.Vega|FX|AUD/USD|0.5 year</v>
      </c>
    </row>
    <row r="899" spans="3:7" hidden="1" outlineLevel="1" x14ac:dyDescent="0.25">
      <c r="C899" s="21" t="s">
        <v>24</v>
      </c>
      <c r="D899" s="19">
        <f>SUMIFS(Sensitivities!$E$8:$E$1023,Sensitivities!$D$8:$D$1023,Vega_FX!$D$20,Sensitivities!$C$8:$C$1023,Vega_FX!G899)</f>
        <v>0</v>
      </c>
      <c r="E899" s="19"/>
      <c r="F899" s="19"/>
      <c r="G899" s="19" t="str">
        <f>C899 &amp; ".Vega|FX|" &amp; C876 &amp; "|" &amp; C878</f>
        <v>CF670766805.Vega|FX|AUD/USD|0.5 year</v>
      </c>
    </row>
    <row r="900" spans="3:7" hidden="1" outlineLevel="1" x14ac:dyDescent="0.25">
      <c r="C900" s="21" t="s">
        <v>25</v>
      </c>
      <c r="D900" s="19">
        <f>SUMIFS(Sensitivities!$E$8:$E$1023,Sensitivities!$D$8:$D$1023,Vega_FX!$D$20,Sensitivities!$C$8:$C$1023,Vega_FX!G900)</f>
        <v>0</v>
      </c>
      <c r="E900" s="19"/>
      <c r="F900" s="19"/>
      <c r="G900" s="19" t="str">
        <f>C900 &amp; ".Vega|FX|" &amp; C876 &amp; "|" &amp; C878</f>
        <v>CF558972956.Vega|FX|AUD/USD|0.5 year</v>
      </c>
    </row>
    <row r="901" spans="3:7" hidden="1" outlineLevel="1" x14ac:dyDescent="0.25">
      <c r="C901" s="21" t="s">
        <v>26</v>
      </c>
      <c r="D901" s="19">
        <f>SUMIFS(Sensitivities!$E$8:$E$1023,Sensitivities!$D$8:$D$1023,Vega_FX!$D$20,Sensitivities!$C$8:$C$1023,Vega_FX!G901)</f>
        <v>0</v>
      </c>
      <c r="E901" s="19"/>
      <c r="F901" s="19"/>
      <c r="G901" s="19" t="str">
        <f>C901 &amp; ".Vega|FX|" &amp; C876 &amp; "|" &amp; C878</f>
        <v>CF994071627.Vega|FX|AUD/USD|0.5 year</v>
      </c>
    </row>
    <row r="902" spans="3:7" hidden="1" outlineLevel="1" x14ac:dyDescent="0.25">
      <c r="C902" s="21" t="s">
        <v>27</v>
      </c>
      <c r="D902" s="19">
        <f>SUMIFS(Sensitivities!$E$8:$E$1023,Sensitivities!$D$8:$D$1023,Vega_FX!$D$20,Sensitivities!$C$8:$C$1023,Vega_FX!G902)</f>
        <v>0</v>
      </c>
      <c r="E902" s="19"/>
      <c r="F902" s="19"/>
      <c r="G902" s="19" t="str">
        <f>C902 &amp; ".Vega|FX|" &amp; C876 &amp; "|" &amp; C878</f>
        <v>CF546911893.Vega|FX|AUD/USD|0.5 year</v>
      </c>
    </row>
    <row r="903" spans="3:7" hidden="1" outlineLevel="1" x14ac:dyDescent="0.25">
      <c r="C903" s="21" t="s">
        <v>28</v>
      </c>
      <c r="D903" s="19">
        <f>SUMIFS(Sensitivities!$E$8:$E$1023,Sensitivities!$D$8:$D$1023,Vega_FX!$D$20,Sensitivities!$C$8:$C$1023,Vega_FX!G903)</f>
        <v>0</v>
      </c>
      <c r="E903" s="19"/>
      <c r="F903" s="19"/>
      <c r="G903" s="19" t="str">
        <f>C903 &amp; ".Vega|FX|" &amp; C876 &amp; "|" &amp; C878</f>
        <v>CF798421943.Vega|FX|AUD/USD|0.5 year</v>
      </c>
    </row>
    <row r="904" spans="3:7" hidden="1" outlineLevel="1" x14ac:dyDescent="0.25">
      <c r="C904" s="21" t="s">
        <v>29</v>
      </c>
      <c r="D904" s="19">
        <f>SUMIFS(Sensitivities!$E$8:$E$1023,Sensitivities!$D$8:$D$1023,Vega_FX!$D$20,Sensitivities!$C$8:$C$1023,Vega_FX!G904)</f>
        <v>0</v>
      </c>
      <c r="E904" s="19"/>
      <c r="F904" s="19"/>
      <c r="G904" s="19" t="str">
        <f>C904 &amp; ".Vega|FX|" &amp; C876 &amp; "|" &amp; C878</f>
        <v>SWN651253389.Vega|FX|AUD/USD|0.5 year</v>
      </c>
    </row>
    <row r="905" spans="3:7" hidden="1" outlineLevel="1" x14ac:dyDescent="0.25">
      <c r="C905" s="21" t="s">
        <v>31</v>
      </c>
      <c r="D905" s="19">
        <f>SUMIFS(Sensitivities!$E$8:$E$1023,Sensitivities!$D$8:$D$1023,Vega_FX!$D$20,Sensitivities!$C$8:$C$1023,Vega_FX!G905)</f>
        <v>0</v>
      </c>
      <c r="E905" s="19"/>
      <c r="F905" s="19"/>
      <c r="G905" s="19" t="str">
        <f>C905 &amp; ".Vega|FX|" &amp; C876 &amp; "|" &amp; C878</f>
        <v>FXF690057364.Vega|FX|AUD/USD|0.5 year</v>
      </c>
    </row>
    <row r="906" spans="3:7" hidden="1" outlineLevel="1" x14ac:dyDescent="0.25">
      <c r="C906" s="21" t="s">
        <v>1142</v>
      </c>
      <c r="D906" s="19">
        <f>SUMIFS(Sensitivities!$E$8:$E$1023,Sensitivities!$D$8:$D$1023,Vega_FX!$D$20,Sensitivities!$C$8:$C$1023,Vega_FX!G906)</f>
        <v>0</v>
      </c>
      <c r="E906" s="19"/>
      <c r="F906" s="19"/>
      <c r="G906" s="19" t="str">
        <f>C906 &amp; ".Vega|FX|" &amp; C876 &amp; "|" &amp; C878</f>
        <v>FXF276314354.Vega|FX|AUD/USD|0.5 year</v>
      </c>
    </row>
    <row r="907" spans="3:7" hidden="1" outlineLevel="1" x14ac:dyDescent="0.25">
      <c r="C907" s="21" t="s">
        <v>33</v>
      </c>
      <c r="D907" s="19">
        <f>SUMIFS(Sensitivities!$E$8:$E$1023,Sensitivities!$D$8:$D$1023,Vega_FX!$D$20,Sensitivities!$C$8:$C$1023,Vega_FX!G907)</f>
        <v>0</v>
      </c>
      <c r="E907" s="19"/>
      <c r="F907" s="19"/>
      <c r="G907" s="19" t="str">
        <f>C907 &amp; ".Vega|FX|" &amp; C876 &amp; "|" &amp; C878</f>
        <v>FXF811380623.Vega|FX|AUD/USD|0.5 year</v>
      </c>
    </row>
    <row r="908" spans="3:7" hidden="1" outlineLevel="1" x14ac:dyDescent="0.25">
      <c r="C908" s="21" t="s">
        <v>34</v>
      </c>
      <c r="D908" s="19">
        <f>SUMIFS(Sensitivities!$E$8:$E$1023,Sensitivities!$D$8:$D$1023,Vega_FX!$D$20,Sensitivities!$C$8:$C$1023,Vega_FX!G908)</f>
        <v>0</v>
      </c>
      <c r="E908" s="19"/>
      <c r="F908" s="19"/>
      <c r="G908" s="19" t="str">
        <f>C908 &amp; ".Vega|FX|" &amp; C876 &amp; "|" &amp; C878</f>
        <v>FXF313102980.Vega|FX|AUD/USD|0.5 year</v>
      </c>
    </row>
    <row r="909" spans="3:7" hidden="1" outlineLevel="1" x14ac:dyDescent="0.25">
      <c r="C909" s="21" t="s">
        <v>35</v>
      </c>
      <c r="D909" s="19">
        <f>SUMIFS(Sensitivities!$E$8:$E$1023,Sensitivities!$D$8:$D$1023,Vega_FX!$D$20,Sensitivities!$C$8:$C$1023,Vega_FX!G909)</f>
        <v>0</v>
      </c>
      <c r="E909" s="19"/>
      <c r="F909" s="19"/>
      <c r="G909" s="19" t="str">
        <f>C909 &amp; ".Vega|FX|" &amp; C876 &amp; "|" &amp; C878</f>
        <v>FXF168255439.Vega|FX|AUD/USD|0.5 year</v>
      </c>
    </row>
    <row r="910" spans="3:7" hidden="1" outlineLevel="1" x14ac:dyDescent="0.25">
      <c r="C910" s="21" t="s">
        <v>36</v>
      </c>
      <c r="D910" s="19">
        <f>SUMIFS(Sensitivities!$E$8:$E$1023,Sensitivities!$D$8:$D$1023,Vega_FX!$D$20,Sensitivities!$C$8:$C$1023,Vega_FX!G910)</f>
        <v>0</v>
      </c>
      <c r="E910" s="19"/>
      <c r="F910" s="19"/>
      <c r="G910" s="19" t="str">
        <f>C910 &amp; ".Vega|FX|" &amp; C876 &amp; "|" &amp; C878</f>
        <v>FXF177155290.Vega|FX|AUD/USD|0.5 year</v>
      </c>
    </row>
    <row r="911" spans="3:7" hidden="1" outlineLevel="1" x14ac:dyDescent="0.25">
      <c r="C911" s="21" t="s">
        <v>37</v>
      </c>
      <c r="D911" s="19">
        <f>SUMIFS(Sensitivities!$E$8:$E$1023,Sensitivities!$D$8:$D$1023,Vega_FX!$D$20,Sensitivities!$C$8:$C$1023,Vega_FX!G911)</f>
        <v>0</v>
      </c>
      <c r="E911" s="19"/>
      <c r="F911" s="19"/>
      <c r="G911" s="19" t="str">
        <f>C911 &amp; ".Vega|FX|" &amp; C876 &amp; "|" &amp; C878</f>
        <v>FXF598460264.Vega|FX|AUD/USD|0.5 year</v>
      </c>
    </row>
    <row r="912" spans="3:7" hidden="1" outlineLevel="1" x14ac:dyDescent="0.25">
      <c r="C912" s="21" t="s">
        <v>38</v>
      </c>
      <c r="D912" s="19">
        <f>SUMIFS(Sensitivities!$E$8:$E$1023,Sensitivities!$D$8:$D$1023,Vega_FX!$D$20,Sensitivities!$C$8:$C$1023,Vega_FX!G912)</f>
        <v>0</v>
      </c>
      <c r="E912" s="19"/>
      <c r="F912" s="19"/>
      <c r="G912" s="19" t="str">
        <f>C912 &amp; ".Vega|FX|" &amp; C876 &amp; "|" &amp; C878</f>
        <v>FXO271821100.Vega|FX|AUD/USD|0.5 year</v>
      </c>
    </row>
    <row r="913" spans="3:7" hidden="1" outlineLevel="1" x14ac:dyDescent="0.25">
      <c r="C913" s="21" t="s">
        <v>40</v>
      </c>
      <c r="D913" s="19">
        <f>SUMIFS(Sensitivities!$E$8:$E$1023,Sensitivities!$D$8:$D$1023,Vega_FX!$D$20,Sensitivities!$C$8:$C$1023,Vega_FX!G913)</f>
        <v>0</v>
      </c>
      <c r="E913" s="19"/>
      <c r="F913" s="19"/>
      <c r="G913" s="19" t="str">
        <f>C913 &amp; ".Vega|FX|" &amp; C876 &amp; "|" &amp; C878</f>
        <v>FXO136170122.Vega|FX|AUD/USD|0.5 year</v>
      </c>
    </row>
    <row r="914" spans="3:7" hidden="1" outlineLevel="1" x14ac:dyDescent="0.25">
      <c r="C914" s="21" t="s">
        <v>1139</v>
      </c>
      <c r="D914" s="19">
        <f>SUMIFS(Sensitivities!$E$8:$E$1023,Sensitivities!$D$8:$D$1023,Vega_FX!$D$20,Sensitivities!$C$8:$C$1023,Vega_FX!G914)</f>
        <v>0</v>
      </c>
      <c r="E914" s="19"/>
      <c r="F914" s="19"/>
      <c r="G914" s="19" t="str">
        <f>C914 &amp; ".Vega|FX|" &amp; C876 &amp; "|" &amp; C878</f>
        <v>FXO623149061.Vega|FX|AUD/USD|0.5 year</v>
      </c>
    </row>
    <row r="915" spans="3:7" hidden="1" outlineLevel="1" x14ac:dyDescent="0.25">
      <c r="C915" s="21" t="s">
        <v>41</v>
      </c>
      <c r="D915" s="19">
        <f>SUMIFS(Sensitivities!$E$8:$E$1023,Sensitivities!$D$8:$D$1023,Vega_FX!$D$20,Sensitivities!$C$8:$C$1023,Vega_FX!G915)</f>
        <v>0</v>
      </c>
      <c r="E915" s="19"/>
      <c r="F915" s="19"/>
      <c r="G915" s="19" t="str">
        <f>C915 &amp; ".Vega|FX|" &amp; C876 &amp; "|" &amp; C878</f>
        <v>FXO676548755.Vega|FX|AUD/USD|0.5 year</v>
      </c>
    </row>
    <row r="916" spans="3:7" hidden="1" outlineLevel="1" x14ac:dyDescent="0.25">
      <c r="C916" s="21" t="s">
        <v>42</v>
      </c>
      <c r="D916" s="19">
        <f>SUMIFS(Sensitivities!$E$8:$E$1023,Sensitivities!$D$8:$D$1023,Vega_FX!$D$20,Sensitivities!$C$8:$C$1023,Vega_FX!G916)</f>
        <v>0</v>
      </c>
      <c r="E916" s="19"/>
      <c r="F916" s="19"/>
      <c r="G916" s="19" t="str">
        <f>C916 &amp; ".Vega|FX|" &amp; C876 &amp; "|" &amp; C878</f>
        <v>FXO403688438.Vega|FX|AUD/USD|0.5 year</v>
      </c>
    </row>
    <row r="917" spans="3:7" hidden="1" outlineLevel="1" x14ac:dyDescent="0.25">
      <c r="C917" s="21" t="s">
        <v>43</v>
      </c>
      <c r="D917" s="19">
        <f>SUMIFS(Sensitivities!$E$8:$E$1023,Sensitivities!$D$8:$D$1023,Vega_FX!$D$20,Sensitivities!$C$8:$C$1023,Vega_FX!G917)</f>
        <v>0</v>
      </c>
      <c r="E917" s="19"/>
      <c r="F917" s="19"/>
      <c r="G917" s="19" t="str">
        <f>C917 &amp; ".Vega|FX|" &amp; C876 &amp; "|" &amp; C878</f>
        <v>FXO302436425.Vega|FX|AUD/USD|0.5 year</v>
      </c>
    </row>
    <row r="918" spans="3:7" hidden="1" outlineLevel="1" x14ac:dyDescent="0.25">
      <c r="C918" s="21" t="s">
        <v>44</v>
      </c>
      <c r="D918" s="19">
        <f>SUMIFS(Sensitivities!$E$8:$E$1023,Sensitivities!$D$8:$D$1023,Vega_FX!$D$20,Sensitivities!$C$8:$C$1023,Vega_FX!G918)</f>
        <v>0</v>
      </c>
      <c r="E918" s="19"/>
      <c r="F918" s="19"/>
      <c r="G918" s="19" t="str">
        <f>C918 &amp; ".Vega|FX|" &amp; C876 &amp; "|" &amp; C878</f>
        <v>FXO920656386.Vega|FX|AUD/USD|0.5 year</v>
      </c>
    </row>
    <row r="919" spans="3:7" hidden="1" outlineLevel="1" x14ac:dyDescent="0.25">
      <c r="C919" s="21" t="s">
        <v>45</v>
      </c>
      <c r="D919" s="19">
        <f>SUMIFS(Sensitivities!$E$8:$E$1023,Sensitivities!$D$8:$D$1023,Vega_FX!$D$20,Sensitivities!$C$8:$C$1023,Vega_FX!G919)</f>
        <v>0</v>
      </c>
      <c r="E919" s="19"/>
      <c r="F919" s="19"/>
      <c r="G919" s="19" t="str">
        <f>C919 &amp; ".Vega|FX|" &amp; C876 &amp; "|" &amp; C878</f>
        <v>FXO931276392.Vega|FX|AUD/USD|0.5 year</v>
      </c>
    </row>
    <row r="920" spans="3:7" hidden="1" outlineLevel="1" x14ac:dyDescent="0.25">
      <c r="C920" s="21" t="s">
        <v>46</v>
      </c>
      <c r="D920" s="19">
        <f>SUMIFS(Sensitivities!$E$8:$E$1023,Sensitivities!$D$8:$D$1023,Vega_FX!$D$20,Sensitivities!$C$8:$C$1023,Vega_FX!G920)</f>
        <v>0</v>
      </c>
      <c r="E920" s="19"/>
      <c r="F920" s="19"/>
      <c r="G920" s="19" t="str">
        <f>C920 &amp; ".Vega|FX|" &amp; C876 &amp; "|" &amp; C878</f>
        <v>PRDC295207601.Vega|FX|AUD/USD|0.5 year</v>
      </c>
    </row>
    <row r="921" spans="3:7" hidden="1" outlineLevel="1" x14ac:dyDescent="0.25">
      <c r="C921" s="21" t="s">
        <v>48</v>
      </c>
      <c r="D921" s="19">
        <f>SUMIFS(Sensitivities!$E$8:$E$1023,Sensitivities!$D$8:$D$1023,Vega_FX!$D$20,Sensitivities!$C$8:$C$1023,Vega_FX!G921)</f>
        <v>0</v>
      </c>
      <c r="E921" s="19"/>
      <c r="F921" s="19"/>
      <c r="G921" s="19" t="str">
        <f>C921 &amp; ".Vega|FX|" &amp; C876 &amp; "|" &amp; C878</f>
        <v>PRDC172891670.Vega|FX|AUD/USD|0.5 year</v>
      </c>
    </row>
    <row r="922" spans="3:7" hidden="1" outlineLevel="1" x14ac:dyDescent="0.25">
      <c r="C922" s="21" t="s">
        <v>49</v>
      </c>
      <c r="D922" s="19">
        <f>SUMIFS(Sensitivities!$E$8:$E$1023,Sensitivities!$D$8:$D$1023,Vega_FX!$D$20,Sensitivities!$C$8:$C$1023,Vega_FX!G922)</f>
        <v>0</v>
      </c>
      <c r="E922" s="19"/>
      <c r="F922" s="19"/>
      <c r="G922" s="19" t="str">
        <f>C922 &amp; ".Vega|FX|" &amp; C876 &amp; "|" &amp; C878</f>
        <v>PRDC666969162.Vega|FX|AUD/USD|0.5 year</v>
      </c>
    </row>
    <row r="923" spans="3:7" hidden="1" outlineLevel="1" x14ac:dyDescent="0.25">
      <c r="C923" s="21" t="s">
        <v>50</v>
      </c>
      <c r="D923" s="19">
        <f>SUMIFS(Sensitivities!$E$8:$E$1023,Sensitivities!$D$8:$D$1023,Vega_FX!$D$20,Sensitivities!$C$8:$C$1023,Vega_FX!G923)</f>
        <v>0</v>
      </c>
      <c r="E923" s="19"/>
      <c r="F923" s="19"/>
      <c r="G923" s="19" t="str">
        <f>C923 &amp; ".Vega|FX|" &amp; C876 &amp; "|" &amp; C878</f>
        <v>PRDC591610726.Vega|FX|AUD/USD|0.5 year</v>
      </c>
    </row>
    <row r="924" spans="3:7" hidden="1" outlineLevel="1" x14ac:dyDescent="0.25">
      <c r="C924" s="21" t="s">
        <v>51</v>
      </c>
      <c r="D924" s="19">
        <f>SUMIFS(Sensitivities!$E$8:$E$1023,Sensitivities!$D$8:$D$1023,Vega_FX!$D$20,Sensitivities!$C$8:$C$1023,Vega_FX!G924)</f>
        <v>0</v>
      </c>
      <c r="E924" s="19"/>
      <c r="F924" s="19"/>
      <c r="G924" s="19" t="str">
        <f>C924 &amp; ".Vega|FX|" &amp; C876 &amp; "|" &amp; C878</f>
        <v>PRDC213021841.Vega|FX|AUD/USD|0.5 year</v>
      </c>
    </row>
    <row r="925" spans="3:7" hidden="1" outlineLevel="1" x14ac:dyDescent="0.25">
      <c r="C925" s="21" t="s">
        <v>52</v>
      </c>
      <c r="D925" s="19">
        <f>SUMIFS(Sensitivities!$E$8:$E$1023,Sensitivities!$D$8:$D$1023,Vega_FX!$D$20,Sensitivities!$C$8:$C$1023,Vega_FX!G925)</f>
        <v>0</v>
      </c>
      <c r="E925" s="19"/>
      <c r="F925" s="19"/>
      <c r="G925" s="19" t="str">
        <f>C925 &amp; ".Vega|FX|" &amp; C876 &amp; "|" &amp; C878</f>
        <v>RA211261264.Vega|FX|AUD/USD|0.5 year</v>
      </c>
    </row>
    <row r="926" spans="3:7" hidden="1" outlineLevel="1" x14ac:dyDescent="0.25">
      <c r="C926" s="21" t="s">
        <v>54</v>
      </c>
      <c r="D926" s="19">
        <f>SUMIFS(Sensitivities!$E$8:$E$1023,Sensitivities!$D$8:$D$1023,Vega_FX!$D$20,Sensitivities!$C$8:$C$1023,Vega_FX!G926)</f>
        <v>0</v>
      </c>
      <c r="E926" s="19"/>
      <c r="F926" s="19"/>
      <c r="G926" s="19" t="str">
        <f>C926 &amp; ".Vega|FX|" &amp; C876 &amp; "|" &amp; C878</f>
        <v>RA511169792.Vega|FX|AUD/USD|0.5 year</v>
      </c>
    </row>
    <row r="927" spans="3:7" hidden="1" outlineLevel="1" x14ac:dyDescent="0.25">
      <c r="C927" s="21" t="s">
        <v>1143</v>
      </c>
      <c r="D927" s="19">
        <f>SUMIFS(Sensitivities!$E$8:$E$1023,Sensitivities!$D$8:$D$1023,Vega_FX!$D$20,Sensitivities!$C$8:$C$1023,Vega_FX!G927)</f>
        <v>0</v>
      </c>
      <c r="E927" s="19"/>
      <c r="F927" s="19"/>
      <c r="G927" s="19" t="str">
        <f>C927 &amp; ".Vega|FX|" &amp; C876 &amp; "|" &amp; C878</f>
        <v>RA844378540.Vega|FX|AUD/USD|0.5 year</v>
      </c>
    </row>
    <row r="928" spans="3:7" hidden="1" outlineLevel="1" x14ac:dyDescent="0.25">
      <c r="C928" s="21" t="s">
        <v>55</v>
      </c>
      <c r="D928" s="19">
        <f>SUMIFS(Sensitivities!$E$8:$E$1023,Sensitivities!$D$8:$D$1023,Vega_FX!$D$20,Sensitivities!$C$8:$C$1023,Vega_FX!G928)</f>
        <v>0</v>
      </c>
      <c r="E928" s="19"/>
      <c r="F928" s="19"/>
      <c r="G928" s="19" t="str">
        <f>C928 &amp; ".Vega|FX|" &amp; C876 &amp; "|" &amp; C878</f>
        <v>RA488554347.Vega|FX|AUD/USD|0.5 year</v>
      </c>
    </row>
    <row r="929" spans="3:7" hidden="1" outlineLevel="1" x14ac:dyDescent="0.25">
      <c r="C929" s="21" t="s">
        <v>56</v>
      </c>
      <c r="D929" s="19">
        <f>SUMIFS(Sensitivities!$E$8:$E$1023,Sensitivities!$D$8:$D$1023,Vega_FX!$D$20,Sensitivities!$C$8:$C$1023,Vega_FX!G929)</f>
        <v>0</v>
      </c>
      <c r="E929" s="19"/>
      <c r="F929" s="19"/>
      <c r="G929" s="19" t="str">
        <f>C929 &amp; ".Vega|FX|" &amp; C876 &amp; "|" &amp; C878</f>
        <v>RA899728209.Vega|FX|AUD/USD|0.5 year</v>
      </c>
    </row>
    <row r="930" spans="3:7" hidden="1" outlineLevel="1" x14ac:dyDescent="0.25">
      <c r="C930" s="10"/>
      <c r="D930" s="13"/>
      <c r="E930" s="11"/>
      <c r="F930" s="12"/>
      <c r="G930" s="12"/>
    </row>
    <row r="931" spans="3:7" collapsed="1" x14ac:dyDescent="0.25">
      <c r="C931" s="106" t="s">
        <v>62</v>
      </c>
      <c r="D931" s="102">
        <f>SUM(D933:D982)</f>
        <v>0</v>
      </c>
      <c r="E931" s="103">
        <f>$D$15</f>
        <v>1</v>
      </c>
      <c r="F931" s="105">
        <f>D931*E931</f>
        <v>0</v>
      </c>
    </row>
    <row r="932" spans="3:7" hidden="1" outlineLevel="1" x14ac:dyDescent="0.25">
      <c r="C932" s="40" t="s">
        <v>1138</v>
      </c>
      <c r="D932" s="101" t="s">
        <v>116</v>
      </c>
      <c r="E932" s="101" t="s">
        <v>66</v>
      </c>
      <c r="F932" s="101" t="s">
        <v>68</v>
      </c>
      <c r="G932" s="39" t="s">
        <v>57</v>
      </c>
    </row>
    <row r="933" spans="3:7" hidden="1" outlineLevel="1" x14ac:dyDescent="0.25">
      <c r="C933" s="42" t="s">
        <v>3</v>
      </c>
      <c r="D933" s="38">
        <f>SUMIFS(Sensitivities!$E$8:$E$1023,Sensitivities!$D$8:$D$1023,Vega_FX!$D$20,Sensitivities!$C$8:$C$1023,Vega_FX!G933)</f>
        <v>0</v>
      </c>
      <c r="E933" s="38"/>
      <c r="F933" s="38"/>
      <c r="G933" s="38" t="str">
        <f>C933 &amp; ".Vega|FX|" &amp; C876 &amp; "|" &amp; C931</f>
        <v>FRA791220419.Vega|FX|AUD/USD|1 year</v>
      </c>
    </row>
    <row r="934" spans="3:7" hidden="1" outlineLevel="1" x14ac:dyDescent="0.25">
      <c r="C934" s="21" t="s">
        <v>5</v>
      </c>
      <c r="D934" s="19">
        <f>SUMIFS(Sensitivities!$E$8:$E$1023,Sensitivities!$D$8:$D$1023,Vega_FX!$D$20,Sensitivities!$C$8:$C$1023,Vega_FX!G934)</f>
        <v>0</v>
      </c>
      <c r="E934" s="19"/>
      <c r="F934" s="19"/>
      <c r="G934" s="19" t="str">
        <f>C934 &amp; ".Vega|FX|" &amp; C876 &amp; "|" &amp; C931</f>
        <v>FRA983936126.Vega|FX|AUD/USD|1 year</v>
      </c>
    </row>
    <row r="935" spans="3:7" hidden="1" outlineLevel="1" x14ac:dyDescent="0.25">
      <c r="C935" s="21" t="s">
        <v>6</v>
      </c>
      <c r="D935" s="19">
        <f>SUMIFS(Sensitivities!$E$8:$E$1023,Sensitivities!$D$8:$D$1023,Vega_FX!$D$20,Sensitivities!$C$8:$C$1023,Vega_FX!G935)</f>
        <v>0</v>
      </c>
      <c r="E935" s="19"/>
      <c r="F935" s="19"/>
      <c r="G935" s="19" t="str">
        <f>C935 &amp; ".Vega|FX|" &amp; C876 &amp; "|" &amp; C931</f>
        <v>FRA592133890.Vega|FX|AUD/USD|1 year</v>
      </c>
    </row>
    <row r="936" spans="3:7" hidden="1" outlineLevel="1" x14ac:dyDescent="0.25">
      <c r="C936" s="21" t="s">
        <v>7</v>
      </c>
      <c r="D936" s="19">
        <f>SUMIFS(Sensitivities!$E$8:$E$1023,Sensitivities!$D$8:$D$1023,Vega_FX!$D$20,Sensitivities!$C$8:$C$1023,Vega_FX!G936)</f>
        <v>0</v>
      </c>
      <c r="E936" s="19"/>
      <c r="F936" s="19"/>
      <c r="G936" s="19" t="str">
        <f>C936 &amp; ".Vega|FX|" &amp; C876 &amp; "|" &amp; C931</f>
        <v>FRA554616290.Vega|FX|AUD/USD|1 year</v>
      </c>
    </row>
    <row r="937" spans="3:7" hidden="1" outlineLevel="1" x14ac:dyDescent="0.25">
      <c r="C937" s="21" t="s">
        <v>8</v>
      </c>
      <c r="D937" s="19">
        <f>SUMIFS(Sensitivities!$E$8:$E$1023,Sensitivities!$D$8:$D$1023,Vega_FX!$D$20,Sensitivities!$C$8:$C$1023,Vega_FX!G937)</f>
        <v>0</v>
      </c>
      <c r="E937" s="19"/>
      <c r="F937" s="19"/>
      <c r="G937" s="19" t="str">
        <f>C937 &amp; ".Vega|FX|" &amp; C876 &amp; "|" &amp; C931</f>
        <v>FRA822851518.Vega|FX|AUD/USD|1 year</v>
      </c>
    </row>
    <row r="938" spans="3:7" hidden="1" outlineLevel="1" x14ac:dyDescent="0.25">
      <c r="C938" s="21" t="s">
        <v>1140</v>
      </c>
      <c r="D938" s="19">
        <f>SUMIFS(Sensitivities!$E$8:$E$1023,Sensitivities!$D$8:$D$1023,Vega_FX!$D$20,Sensitivities!$C$8:$C$1023,Vega_FX!G938)</f>
        <v>0</v>
      </c>
      <c r="E938" s="19"/>
      <c r="F938" s="19"/>
      <c r="G938" s="19" t="str">
        <f>C938 &amp; ".Vega|FX|" &amp; C876 &amp; "|" &amp; C931</f>
        <v>FRA101797833.Vega|FX|AUD/USD|1 year</v>
      </c>
    </row>
    <row r="939" spans="3:7" hidden="1" outlineLevel="1" x14ac:dyDescent="0.25">
      <c r="C939" s="21" t="s">
        <v>9</v>
      </c>
      <c r="D939" s="19">
        <f>SUMIFS(Sensitivities!$E$8:$E$1023,Sensitivities!$D$8:$D$1023,Vega_FX!$D$20,Sensitivities!$C$8:$C$1023,Vega_FX!G939)</f>
        <v>0</v>
      </c>
      <c r="E939" s="19"/>
      <c r="F939" s="19"/>
      <c r="G939" s="19" t="str">
        <f>C939 &amp; ".Vega|FX|" &amp; C876 &amp; "|" &amp; C931</f>
        <v>IRS190841856.Vega|FX|AUD/USD|1 year</v>
      </c>
    </row>
    <row r="940" spans="3:7" hidden="1" outlineLevel="1" x14ac:dyDescent="0.25">
      <c r="C940" s="21" t="s">
        <v>11</v>
      </c>
      <c r="D940" s="19">
        <f>SUMIFS(Sensitivities!$E$8:$E$1023,Sensitivities!$D$8:$D$1023,Vega_FX!$D$20,Sensitivities!$C$8:$C$1023,Vega_FX!G940)</f>
        <v>0</v>
      </c>
      <c r="E940" s="19"/>
      <c r="F940" s="19"/>
      <c r="G940" s="19" t="str">
        <f>C940 &amp; ".Vega|FX|" &amp; C876 &amp; "|" &amp; C931</f>
        <v>IRS399330126.Vega|FX|AUD/USD|1 year</v>
      </c>
    </row>
    <row r="941" spans="3:7" hidden="1" outlineLevel="1" x14ac:dyDescent="0.25">
      <c r="C941" s="21" t="s">
        <v>12</v>
      </c>
      <c r="D941" s="19">
        <f>SUMIFS(Sensitivities!$E$8:$E$1023,Sensitivities!$D$8:$D$1023,Vega_FX!$D$20,Sensitivities!$C$8:$C$1023,Vega_FX!G941)</f>
        <v>0</v>
      </c>
      <c r="E941" s="19"/>
      <c r="F941" s="19"/>
      <c r="G941" s="19" t="str">
        <f>C941 &amp; ".Vega|FX|" &amp; C876 &amp; "|" &amp; C931</f>
        <v>IRS233250637.Vega|FX|AUD/USD|1 year</v>
      </c>
    </row>
    <row r="942" spans="3:7" hidden="1" outlineLevel="1" x14ac:dyDescent="0.25">
      <c r="C942" s="21" t="s">
        <v>13</v>
      </c>
      <c r="D942" s="19">
        <f>SUMIFS(Sensitivities!$E$8:$E$1023,Sensitivities!$D$8:$D$1023,Vega_FX!$D$20,Sensitivities!$C$8:$C$1023,Vega_FX!G942)</f>
        <v>0</v>
      </c>
      <c r="E942" s="19"/>
      <c r="F942" s="19"/>
      <c r="G942" s="19" t="str">
        <f>C942 &amp; ".Vega|FX|" &amp; C876 &amp; "|" &amp; C931</f>
        <v>CS768096133.Vega|FX|AUD/USD|1 year</v>
      </c>
    </row>
    <row r="943" spans="3:7" hidden="1" outlineLevel="1" x14ac:dyDescent="0.25">
      <c r="C943" s="21" t="s">
        <v>15</v>
      </c>
      <c r="D943" s="19">
        <f>SUMIFS(Sensitivities!$E$8:$E$1023,Sensitivities!$D$8:$D$1023,Vega_FX!$D$20,Sensitivities!$C$8:$C$1023,Vega_FX!G943)</f>
        <v>0</v>
      </c>
      <c r="E943" s="19"/>
      <c r="F943" s="19"/>
      <c r="G943" s="19" t="str">
        <f>C943 &amp; ".Vega|FX|" &amp; C876 &amp; "|" &amp; C931</f>
        <v>CS561670611.Vega|FX|AUD/USD|1 year</v>
      </c>
    </row>
    <row r="944" spans="3:7" hidden="1" outlineLevel="1" x14ac:dyDescent="0.25">
      <c r="C944" s="21" t="s">
        <v>16</v>
      </c>
      <c r="D944" s="19">
        <f>SUMIFS(Sensitivities!$E$8:$E$1023,Sensitivities!$D$8:$D$1023,Vega_FX!$D$20,Sensitivities!$C$8:$C$1023,Vega_FX!G944)</f>
        <v>0</v>
      </c>
      <c r="E944" s="19"/>
      <c r="F944" s="19"/>
      <c r="G944" s="19" t="str">
        <f>C944 &amp; ".Vega|FX|" &amp; C876 &amp; "|" &amp; C931</f>
        <v>CS931854092.Vega|FX|AUD/USD|1 year</v>
      </c>
    </row>
    <row r="945" spans="3:7" hidden="1" outlineLevel="1" x14ac:dyDescent="0.25">
      <c r="C945" s="21" t="s">
        <v>17</v>
      </c>
      <c r="D945" s="19">
        <f>SUMIFS(Sensitivities!$E$8:$E$1023,Sensitivities!$D$8:$D$1023,Vega_FX!$D$20,Sensitivities!$C$8:$C$1023,Vega_FX!G945)</f>
        <v>0</v>
      </c>
      <c r="E945" s="19"/>
      <c r="F945" s="19"/>
      <c r="G945" s="19" t="str">
        <f>C945 &amp; ".Vega|FX|" &amp; C876 &amp; "|" &amp; C931</f>
        <v>IRS307262619.Vega|FX|AUD/USD|1 year</v>
      </c>
    </row>
    <row r="946" spans="3:7" hidden="1" outlineLevel="1" x14ac:dyDescent="0.25">
      <c r="C946" s="21" t="s">
        <v>18</v>
      </c>
      <c r="D946" s="19">
        <f>SUMIFS(Sensitivities!$E$8:$E$1023,Sensitivities!$D$8:$D$1023,Vega_FX!$D$20,Sensitivities!$C$8:$C$1023,Vega_FX!G946)</f>
        <v>0</v>
      </c>
      <c r="E946" s="19"/>
      <c r="F946" s="19"/>
      <c r="G946" s="19" t="str">
        <f>C946 &amp; ".Vega|FX|" &amp; C876 &amp; "|" &amp; C931</f>
        <v>IRS686490893.Vega|FX|AUD/USD|1 year</v>
      </c>
    </row>
    <row r="947" spans="3:7" hidden="1" outlineLevel="1" x14ac:dyDescent="0.25">
      <c r="C947" s="21" t="s">
        <v>19</v>
      </c>
      <c r="D947" s="19">
        <f>SUMIFS(Sensitivities!$E$8:$E$1023,Sensitivities!$D$8:$D$1023,Vega_FX!$D$20,Sensitivities!$C$8:$C$1023,Vega_FX!G947)</f>
        <v>0</v>
      </c>
      <c r="E947" s="19"/>
      <c r="F947" s="19"/>
      <c r="G947" s="19" t="str">
        <f>C947 &amp; ".Vega|FX|" &amp; C876 &amp; "|" &amp; C931</f>
        <v>IRS682313805.Vega|FX|AUD/USD|1 year</v>
      </c>
    </row>
    <row r="948" spans="3:7" hidden="1" outlineLevel="1" x14ac:dyDescent="0.25">
      <c r="C948" s="21" t="s">
        <v>20</v>
      </c>
      <c r="D948" s="19">
        <f>SUMIFS(Sensitivities!$E$8:$E$1023,Sensitivities!$D$8:$D$1023,Vega_FX!$D$20,Sensitivities!$C$8:$C$1023,Vega_FX!G948)</f>
        <v>0</v>
      </c>
      <c r="E948" s="19"/>
      <c r="F948" s="19"/>
      <c r="G948" s="19" t="str">
        <f>C948 &amp; ".Vega|FX|" &amp; C876 &amp; "|" &amp; C931</f>
        <v>IRS545554400.Vega|FX|AUD/USD|1 year</v>
      </c>
    </row>
    <row r="949" spans="3:7" hidden="1" outlineLevel="1" x14ac:dyDescent="0.25">
      <c r="C949" s="21" t="s">
        <v>21</v>
      </c>
      <c r="D949" s="19">
        <f>SUMIFS(Sensitivities!$E$8:$E$1023,Sensitivities!$D$8:$D$1023,Vega_FX!$D$20,Sensitivities!$C$8:$C$1023,Vega_FX!G949)</f>
        <v>0</v>
      </c>
      <c r="E949" s="19"/>
      <c r="F949" s="19"/>
      <c r="G949" s="19" t="str">
        <f>C949 &amp; ".Vega|FX|" &amp; C876 &amp; "|" &amp; C931</f>
        <v>CS821810096.Vega|FX|AUD/USD|1 year</v>
      </c>
    </row>
    <row r="950" spans="3:7" hidden="1" outlineLevel="1" x14ac:dyDescent="0.25">
      <c r="C950" s="21" t="s">
        <v>22</v>
      </c>
      <c r="D950" s="19">
        <f>SUMIFS(Sensitivities!$E$8:$E$1023,Sensitivities!$D$8:$D$1023,Vega_FX!$D$20,Sensitivities!$C$8:$C$1023,Vega_FX!G950)</f>
        <v>0</v>
      </c>
      <c r="E950" s="19"/>
      <c r="F950" s="19"/>
      <c r="G950" s="19" t="str">
        <f>C950 &amp; ".Vega|FX|" &amp; C876 &amp; "|" &amp; C931</f>
        <v>CF832287444.Vega|FX|AUD/USD|1 year</v>
      </c>
    </row>
    <row r="951" spans="3:7" hidden="1" outlineLevel="1" x14ac:dyDescent="0.25">
      <c r="C951" s="21" t="s">
        <v>1141</v>
      </c>
      <c r="D951" s="19">
        <f>SUMIFS(Sensitivities!$E$8:$E$1023,Sensitivities!$D$8:$D$1023,Vega_FX!$D$20,Sensitivities!$C$8:$C$1023,Vega_FX!G951)</f>
        <v>0</v>
      </c>
      <c r="E951" s="19"/>
      <c r="F951" s="19"/>
      <c r="G951" s="19" t="str">
        <f>C951 &amp; ".Vega|FX|" &amp; C876 &amp; "|" &amp; C931</f>
        <v>CF505971413.Vega|FX|AUD/USD|1 year</v>
      </c>
    </row>
    <row r="952" spans="3:7" hidden="1" outlineLevel="1" x14ac:dyDescent="0.25">
      <c r="C952" s="21" t="s">
        <v>24</v>
      </c>
      <c r="D952" s="19">
        <f>SUMIFS(Sensitivities!$E$8:$E$1023,Sensitivities!$D$8:$D$1023,Vega_FX!$D$20,Sensitivities!$C$8:$C$1023,Vega_FX!G952)</f>
        <v>0</v>
      </c>
      <c r="E952" s="19"/>
      <c r="F952" s="19"/>
      <c r="G952" s="19" t="str">
        <f>C952 &amp; ".Vega|FX|" &amp; C876 &amp; "|" &amp; C931</f>
        <v>CF670766805.Vega|FX|AUD/USD|1 year</v>
      </c>
    </row>
    <row r="953" spans="3:7" hidden="1" outlineLevel="1" x14ac:dyDescent="0.25">
      <c r="C953" s="21" t="s">
        <v>25</v>
      </c>
      <c r="D953" s="19">
        <f>SUMIFS(Sensitivities!$E$8:$E$1023,Sensitivities!$D$8:$D$1023,Vega_FX!$D$20,Sensitivities!$C$8:$C$1023,Vega_FX!G953)</f>
        <v>0</v>
      </c>
      <c r="E953" s="19"/>
      <c r="F953" s="19"/>
      <c r="G953" s="19" t="str">
        <f>C953 &amp; ".Vega|FX|" &amp; C876 &amp; "|" &amp; C931</f>
        <v>CF558972956.Vega|FX|AUD/USD|1 year</v>
      </c>
    </row>
    <row r="954" spans="3:7" hidden="1" outlineLevel="1" x14ac:dyDescent="0.25">
      <c r="C954" s="21" t="s">
        <v>26</v>
      </c>
      <c r="D954" s="19">
        <f>SUMIFS(Sensitivities!$E$8:$E$1023,Sensitivities!$D$8:$D$1023,Vega_FX!$D$20,Sensitivities!$C$8:$C$1023,Vega_FX!G954)</f>
        <v>0</v>
      </c>
      <c r="E954" s="19"/>
      <c r="F954" s="19"/>
      <c r="G954" s="19" t="str">
        <f>C954 &amp; ".Vega|FX|" &amp; C876 &amp; "|" &amp; C931</f>
        <v>CF994071627.Vega|FX|AUD/USD|1 year</v>
      </c>
    </row>
    <row r="955" spans="3:7" hidden="1" outlineLevel="1" x14ac:dyDescent="0.25">
      <c r="C955" s="21" t="s">
        <v>27</v>
      </c>
      <c r="D955" s="19">
        <f>SUMIFS(Sensitivities!$E$8:$E$1023,Sensitivities!$D$8:$D$1023,Vega_FX!$D$20,Sensitivities!$C$8:$C$1023,Vega_FX!G955)</f>
        <v>0</v>
      </c>
      <c r="E955" s="19"/>
      <c r="F955" s="19"/>
      <c r="G955" s="19" t="str">
        <f>C955 &amp; ".Vega|FX|" &amp; C876 &amp; "|" &amp; C931</f>
        <v>CF546911893.Vega|FX|AUD/USD|1 year</v>
      </c>
    </row>
    <row r="956" spans="3:7" hidden="1" outlineLevel="1" x14ac:dyDescent="0.25">
      <c r="C956" s="21" t="s">
        <v>28</v>
      </c>
      <c r="D956" s="19">
        <f>SUMIFS(Sensitivities!$E$8:$E$1023,Sensitivities!$D$8:$D$1023,Vega_FX!$D$20,Sensitivities!$C$8:$C$1023,Vega_FX!G956)</f>
        <v>0</v>
      </c>
      <c r="E956" s="19"/>
      <c r="F956" s="19"/>
      <c r="G956" s="19" t="str">
        <f>C956 &amp; ".Vega|FX|" &amp; C876 &amp; "|" &amp; C931</f>
        <v>CF798421943.Vega|FX|AUD/USD|1 year</v>
      </c>
    </row>
    <row r="957" spans="3:7" hidden="1" outlineLevel="1" x14ac:dyDescent="0.25">
      <c r="C957" s="21" t="s">
        <v>29</v>
      </c>
      <c r="D957" s="19">
        <f>SUMIFS(Sensitivities!$E$8:$E$1023,Sensitivities!$D$8:$D$1023,Vega_FX!$D$20,Sensitivities!$C$8:$C$1023,Vega_FX!G957)</f>
        <v>0</v>
      </c>
      <c r="E957" s="19"/>
      <c r="F957" s="19"/>
      <c r="G957" s="19" t="str">
        <f>C957 &amp; ".Vega|FX|" &amp; C876 &amp; "|" &amp; C931</f>
        <v>SWN651253389.Vega|FX|AUD/USD|1 year</v>
      </c>
    </row>
    <row r="958" spans="3:7" hidden="1" outlineLevel="1" x14ac:dyDescent="0.25">
      <c r="C958" s="21" t="s">
        <v>31</v>
      </c>
      <c r="D958" s="19">
        <f>SUMIFS(Sensitivities!$E$8:$E$1023,Sensitivities!$D$8:$D$1023,Vega_FX!$D$20,Sensitivities!$C$8:$C$1023,Vega_FX!G958)</f>
        <v>0</v>
      </c>
      <c r="E958" s="19"/>
      <c r="F958" s="19"/>
      <c r="G958" s="19" t="str">
        <f>C958 &amp; ".Vega|FX|" &amp; C876 &amp; "|" &amp; C931</f>
        <v>FXF690057364.Vega|FX|AUD/USD|1 year</v>
      </c>
    </row>
    <row r="959" spans="3:7" hidden="1" outlineLevel="1" x14ac:dyDescent="0.25">
      <c r="C959" s="21" t="s">
        <v>1142</v>
      </c>
      <c r="D959" s="19">
        <f>SUMIFS(Sensitivities!$E$8:$E$1023,Sensitivities!$D$8:$D$1023,Vega_FX!$D$20,Sensitivities!$C$8:$C$1023,Vega_FX!G959)</f>
        <v>0</v>
      </c>
      <c r="E959" s="19"/>
      <c r="F959" s="19"/>
      <c r="G959" s="19" t="str">
        <f>C959 &amp; ".Vega|FX|" &amp; C876 &amp; "|" &amp; C931</f>
        <v>FXF276314354.Vega|FX|AUD/USD|1 year</v>
      </c>
    </row>
    <row r="960" spans="3:7" hidden="1" outlineLevel="1" x14ac:dyDescent="0.25">
      <c r="C960" s="21" t="s">
        <v>33</v>
      </c>
      <c r="D960" s="19">
        <f>SUMIFS(Sensitivities!$E$8:$E$1023,Sensitivities!$D$8:$D$1023,Vega_FX!$D$20,Sensitivities!$C$8:$C$1023,Vega_FX!G960)</f>
        <v>0</v>
      </c>
      <c r="E960" s="19"/>
      <c r="F960" s="19"/>
      <c r="G960" s="19" t="str">
        <f>C960 &amp; ".Vega|FX|" &amp; C876 &amp; "|" &amp; C931</f>
        <v>FXF811380623.Vega|FX|AUD/USD|1 year</v>
      </c>
    </row>
    <row r="961" spans="3:7" hidden="1" outlineLevel="1" x14ac:dyDescent="0.25">
      <c r="C961" s="21" t="s">
        <v>34</v>
      </c>
      <c r="D961" s="19">
        <f>SUMIFS(Sensitivities!$E$8:$E$1023,Sensitivities!$D$8:$D$1023,Vega_FX!$D$20,Sensitivities!$C$8:$C$1023,Vega_FX!G961)</f>
        <v>0</v>
      </c>
      <c r="E961" s="19"/>
      <c r="F961" s="19"/>
      <c r="G961" s="19" t="str">
        <f>C961 &amp; ".Vega|FX|" &amp; C876 &amp; "|" &amp; C931</f>
        <v>FXF313102980.Vega|FX|AUD/USD|1 year</v>
      </c>
    </row>
    <row r="962" spans="3:7" hidden="1" outlineLevel="1" x14ac:dyDescent="0.25">
      <c r="C962" s="21" t="s">
        <v>35</v>
      </c>
      <c r="D962" s="19">
        <f>SUMIFS(Sensitivities!$E$8:$E$1023,Sensitivities!$D$8:$D$1023,Vega_FX!$D$20,Sensitivities!$C$8:$C$1023,Vega_FX!G962)</f>
        <v>0</v>
      </c>
      <c r="E962" s="19"/>
      <c r="F962" s="19"/>
      <c r="G962" s="19" t="str">
        <f>C962 &amp; ".Vega|FX|" &amp; C876 &amp; "|" &amp; C931</f>
        <v>FXF168255439.Vega|FX|AUD/USD|1 year</v>
      </c>
    </row>
    <row r="963" spans="3:7" hidden="1" outlineLevel="1" x14ac:dyDescent="0.25">
      <c r="C963" s="21" t="s">
        <v>36</v>
      </c>
      <c r="D963" s="19">
        <f>SUMIFS(Sensitivities!$E$8:$E$1023,Sensitivities!$D$8:$D$1023,Vega_FX!$D$20,Sensitivities!$C$8:$C$1023,Vega_FX!G963)</f>
        <v>0</v>
      </c>
      <c r="E963" s="19"/>
      <c r="F963" s="19"/>
      <c r="G963" s="19" t="str">
        <f>C963 &amp; ".Vega|FX|" &amp; C876 &amp; "|" &amp; C931</f>
        <v>FXF177155290.Vega|FX|AUD/USD|1 year</v>
      </c>
    </row>
    <row r="964" spans="3:7" hidden="1" outlineLevel="1" x14ac:dyDescent="0.25">
      <c r="C964" s="21" t="s">
        <v>37</v>
      </c>
      <c r="D964" s="19">
        <f>SUMIFS(Sensitivities!$E$8:$E$1023,Sensitivities!$D$8:$D$1023,Vega_FX!$D$20,Sensitivities!$C$8:$C$1023,Vega_FX!G964)</f>
        <v>0</v>
      </c>
      <c r="E964" s="19"/>
      <c r="F964" s="19"/>
      <c r="G964" s="19" t="str">
        <f>C964 &amp; ".Vega|FX|" &amp; C876 &amp; "|" &amp; C931</f>
        <v>FXF598460264.Vega|FX|AUD/USD|1 year</v>
      </c>
    </row>
    <row r="965" spans="3:7" hidden="1" outlineLevel="1" x14ac:dyDescent="0.25">
      <c r="C965" s="21" t="s">
        <v>38</v>
      </c>
      <c r="D965" s="19">
        <f>SUMIFS(Sensitivities!$E$8:$E$1023,Sensitivities!$D$8:$D$1023,Vega_FX!$D$20,Sensitivities!$C$8:$C$1023,Vega_FX!G965)</f>
        <v>0</v>
      </c>
      <c r="E965" s="19"/>
      <c r="F965" s="19"/>
      <c r="G965" s="19" t="str">
        <f>C965 &amp; ".Vega|FX|" &amp; C876 &amp; "|" &amp; C931</f>
        <v>FXO271821100.Vega|FX|AUD/USD|1 year</v>
      </c>
    </row>
    <row r="966" spans="3:7" hidden="1" outlineLevel="1" x14ac:dyDescent="0.25">
      <c r="C966" s="21" t="s">
        <v>40</v>
      </c>
      <c r="D966" s="19">
        <f>SUMIFS(Sensitivities!$E$8:$E$1023,Sensitivities!$D$8:$D$1023,Vega_FX!$D$20,Sensitivities!$C$8:$C$1023,Vega_FX!G966)</f>
        <v>0</v>
      </c>
      <c r="E966" s="19"/>
      <c r="F966" s="19"/>
      <c r="G966" s="19" t="str">
        <f>C966 &amp; ".Vega|FX|" &amp; C876 &amp; "|" &amp; C931</f>
        <v>FXO136170122.Vega|FX|AUD/USD|1 year</v>
      </c>
    </row>
    <row r="967" spans="3:7" hidden="1" outlineLevel="1" x14ac:dyDescent="0.25">
      <c r="C967" s="21" t="s">
        <v>1139</v>
      </c>
      <c r="D967" s="19">
        <f>SUMIFS(Sensitivities!$E$8:$E$1023,Sensitivities!$D$8:$D$1023,Vega_FX!$D$20,Sensitivities!$C$8:$C$1023,Vega_FX!G967)</f>
        <v>0</v>
      </c>
      <c r="E967" s="19"/>
      <c r="F967" s="19"/>
      <c r="G967" s="19" t="str">
        <f>C967 &amp; ".Vega|FX|" &amp; C876 &amp; "|" &amp; C931</f>
        <v>FXO623149061.Vega|FX|AUD/USD|1 year</v>
      </c>
    </row>
    <row r="968" spans="3:7" hidden="1" outlineLevel="1" x14ac:dyDescent="0.25">
      <c r="C968" s="21" t="s">
        <v>41</v>
      </c>
      <c r="D968" s="19">
        <f>SUMIFS(Sensitivities!$E$8:$E$1023,Sensitivities!$D$8:$D$1023,Vega_FX!$D$20,Sensitivities!$C$8:$C$1023,Vega_FX!G968)</f>
        <v>0</v>
      </c>
      <c r="E968" s="19"/>
      <c r="F968" s="19"/>
      <c r="G968" s="19" t="str">
        <f>C968 &amp; ".Vega|FX|" &amp; C876 &amp; "|" &amp; C931</f>
        <v>FXO676548755.Vega|FX|AUD/USD|1 year</v>
      </c>
    </row>
    <row r="969" spans="3:7" hidden="1" outlineLevel="1" x14ac:dyDescent="0.25">
      <c r="C969" s="21" t="s">
        <v>42</v>
      </c>
      <c r="D969" s="19">
        <f>SUMIFS(Sensitivities!$E$8:$E$1023,Sensitivities!$D$8:$D$1023,Vega_FX!$D$20,Sensitivities!$C$8:$C$1023,Vega_FX!G969)</f>
        <v>0</v>
      </c>
      <c r="E969" s="19"/>
      <c r="F969" s="19"/>
      <c r="G969" s="19" t="str">
        <f>C969 &amp; ".Vega|FX|" &amp; C876 &amp; "|" &amp; C931</f>
        <v>FXO403688438.Vega|FX|AUD/USD|1 year</v>
      </c>
    </row>
    <row r="970" spans="3:7" hidden="1" outlineLevel="1" x14ac:dyDescent="0.25">
      <c r="C970" s="21" t="s">
        <v>43</v>
      </c>
      <c r="D970" s="19">
        <f>SUMIFS(Sensitivities!$E$8:$E$1023,Sensitivities!$D$8:$D$1023,Vega_FX!$D$20,Sensitivities!$C$8:$C$1023,Vega_FX!G970)</f>
        <v>0</v>
      </c>
      <c r="E970" s="19"/>
      <c r="F970" s="19"/>
      <c r="G970" s="19" t="str">
        <f>C970 &amp; ".Vega|FX|" &amp; C876 &amp; "|" &amp; C931</f>
        <v>FXO302436425.Vega|FX|AUD/USD|1 year</v>
      </c>
    </row>
    <row r="971" spans="3:7" hidden="1" outlineLevel="1" x14ac:dyDescent="0.25">
      <c r="C971" s="21" t="s">
        <v>44</v>
      </c>
      <c r="D971" s="19">
        <f>SUMIFS(Sensitivities!$E$8:$E$1023,Sensitivities!$D$8:$D$1023,Vega_FX!$D$20,Sensitivities!$C$8:$C$1023,Vega_FX!G971)</f>
        <v>0</v>
      </c>
      <c r="E971" s="19"/>
      <c r="F971" s="19"/>
      <c r="G971" s="19" t="str">
        <f>C971 &amp; ".Vega|FX|" &amp; C876 &amp; "|" &amp; C931</f>
        <v>FXO920656386.Vega|FX|AUD/USD|1 year</v>
      </c>
    </row>
    <row r="972" spans="3:7" hidden="1" outlineLevel="1" x14ac:dyDescent="0.25">
      <c r="C972" s="21" t="s">
        <v>45</v>
      </c>
      <c r="D972" s="19">
        <f>SUMIFS(Sensitivities!$E$8:$E$1023,Sensitivities!$D$8:$D$1023,Vega_FX!$D$20,Sensitivities!$C$8:$C$1023,Vega_FX!G972)</f>
        <v>0</v>
      </c>
      <c r="E972" s="19"/>
      <c r="F972" s="19"/>
      <c r="G972" s="19" t="str">
        <f>C972 &amp; ".Vega|FX|" &amp; C876 &amp; "|" &amp; C931</f>
        <v>FXO931276392.Vega|FX|AUD/USD|1 year</v>
      </c>
    </row>
    <row r="973" spans="3:7" hidden="1" outlineLevel="1" x14ac:dyDescent="0.25">
      <c r="C973" s="21" t="s">
        <v>46</v>
      </c>
      <c r="D973" s="19">
        <f>SUMIFS(Sensitivities!$E$8:$E$1023,Sensitivities!$D$8:$D$1023,Vega_FX!$D$20,Sensitivities!$C$8:$C$1023,Vega_FX!G973)</f>
        <v>0</v>
      </c>
      <c r="E973" s="19"/>
      <c r="F973" s="19"/>
      <c r="G973" s="19" t="str">
        <f>C973 &amp; ".Vega|FX|" &amp; C876 &amp; "|" &amp; C931</f>
        <v>PRDC295207601.Vega|FX|AUD/USD|1 year</v>
      </c>
    </row>
    <row r="974" spans="3:7" hidden="1" outlineLevel="1" x14ac:dyDescent="0.25">
      <c r="C974" s="21" t="s">
        <v>48</v>
      </c>
      <c r="D974" s="19">
        <f>SUMIFS(Sensitivities!$E$8:$E$1023,Sensitivities!$D$8:$D$1023,Vega_FX!$D$20,Sensitivities!$C$8:$C$1023,Vega_FX!G974)</f>
        <v>0</v>
      </c>
      <c r="E974" s="19"/>
      <c r="F974" s="19"/>
      <c r="G974" s="19" t="str">
        <f>C974 &amp; ".Vega|FX|" &amp; C876 &amp; "|" &amp; C931</f>
        <v>PRDC172891670.Vega|FX|AUD/USD|1 year</v>
      </c>
    </row>
    <row r="975" spans="3:7" hidden="1" outlineLevel="1" x14ac:dyDescent="0.25">
      <c r="C975" s="21" t="s">
        <v>49</v>
      </c>
      <c r="D975" s="19">
        <f>SUMIFS(Sensitivities!$E$8:$E$1023,Sensitivities!$D$8:$D$1023,Vega_FX!$D$20,Sensitivities!$C$8:$C$1023,Vega_FX!G975)</f>
        <v>0</v>
      </c>
      <c r="E975" s="19"/>
      <c r="F975" s="19"/>
      <c r="G975" s="19" t="str">
        <f>C975 &amp; ".Vega|FX|" &amp; C876 &amp; "|" &amp; C931</f>
        <v>PRDC666969162.Vega|FX|AUD/USD|1 year</v>
      </c>
    </row>
    <row r="976" spans="3:7" hidden="1" outlineLevel="1" x14ac:dyDescent="0.25">
      <c r="C976" s="21" t="s">
        <v>50</v>
      </c>
      <c r="D976" s="19">
        <f>SUMIFS(Sensitivities!$E$8:$E$1023,Sensitivities!$D$8:$D$1023,Vega_FX!$D$20,Sensitivities!$C$8:$C$1023,Vega_FX!G976)</f>
        <v>0</v>
      </c>
      <c r="E976" s="19"/>
      <c r="F976" s="19"/>
      <c r="G976" s="19" t="str">
        <f>C976 &amp; ".Vega|FX|" &amp; C876 &amp; "|" &amp; C931</f>
        <v>PRDC591610726.Vega|FX|AUD/USD|1 year</v>
      </c>
    </row>
    <row r="977" spans="3:7" hidden="1" outlineLevel="1" x14ac:dyDescent="0.25">
      <c r="C977" s="21" t="s">
        <v>51</v>
      </c>
      <c r="D977" s="19">
        <f>SUMIFS(Sensitivities!$E$8:$E$1023,Sensitivities!$D$8:$D$1023,Vega_FX!$D$20,Sensitivities!$C$8:$C$1023,Vega_FX!G977)</f>
        <v>0</v>
      </c>
      <c r="E977" s="19"/>
      <c r="F977" s="19"/>
      <c r="G977" s="19" t="str">
        <f>C977 &amp; ".Vega|FX|" &amp; C876 &amp; "|" &amp; C931</f>
        <v>PRDC213021841.Vega|FX|AUD/USD|1 year</v>
      </c>
    </row>
    <row r="978" spans="3:7" hidden="1" outlineLevel="1" x14ac:dyDescent="0.25">
      <c r="C978" s="21" t="s">
        <v>52</v>
      </c>
      <c r="D978" s="19">
        <f>SUMIFS(Sensitivities!$E$8:$E$1023,Sensitivities!$D$8:$D$1023,Vega_FX!$D$20,Sensitivities!$C$8:$C$1023,Vega_FX!G978)</f>
        <v>0</v>
      </c>
      <c r="E978" s="19"/>
      <c r="F978" s="19"/>
      <c r="G978" s="19" t="str">
        <f>C978 &amp; ".Vega|FX|" &amp; C876 &amp; "|" &amp; C931</f>
        <v>RA211261264.Vega|FX|AUD/USD|1 year</v>
      </c>
    </row>
    <row r="979" spans="3:7" hidden="1" outlineLevel="1" x14ac:dyDescent="0.25">
      <c r="C979" s="21" t="s">
        <v>54</v>
      </c>
      <c r="D979" s="19">
        <f>SUMIFS(Sensitivities!$E$8:$E$1023,Sensitivities!$D$8:$D$1023,Vega_FX!$D$20,Sensitivities!$C$8:$C$1023,Vega_FX!G979)</f>
        <v>0</v>
      </c>
      <c r="E979" s="19"/>
      <c r="F979" s="19"/>
      <c r="G979" s="19" t="str">
        <f>C979 &amp; ".Vega|FX|" &amp; C876 &amp; "|" &amp; C931</f>
        <v>RA511169792.Vega|FX|AUD/USD|1 year</v>
      </c>
    </row>
    <row r="980" spans="3:7" hidden="1" outlineLevel="1" x14ac:dyDescent="0.25">
      <c r="C980" s="21" t="s">
        <v>1143</v>
      </c>
      <c r="D980" s="19">
        <f>SUMIFS(Sensitivities!$E$8:$E$1023,Sensitivities!$D$8:$D$1023,Vega_FX!$D$20,Sensitivities!$C$8:$C$1023,Vega_FX!G980)</f>
        <v>0</v>
      </c>
      <c r="E980" s="19"/>
      <c r="F980" s="19"/>
      <c r="G980" s="19" t="str">
        <f>C980 &amp; ".Vega|FX|" &amp; C876 &amp; "|" &amp; C931</f>
        <v>RA844378540.Vega|FX|AUD/USD|1 year</v>
      </c>
    </row>
    <row r="981" spans="3:7" hidden="1" outlineLevel="1" x14ac:dyDescent="0.25">
      <c r="C981" s="21" t="s">
        <v>55</v>
      </c>
      <c r="D981" s="19">
        <f>SUMIFS(Sensitivities!$E$8:$E$1023,Sensitivities!$D$8:$D$1023,Vega_FX!$D$20,Sensitivities!$C$8:$C$1023,Vega_FX!G981)</f>
        <v>0</v>
      </c>
      <c r="E981" s="19"/>
      <c r="F981" s="19"/>
      <c r="G981" s="19" t="str">
        <f>C981 &amp; ".Vega|FX|" &amp; C876 &amp; "|" &amp; C931</f>
        <v>RA488554347.Vega|FX|AUD/USD|1 year</v>
      </c>
    </row>
    <row r="982" spans="3:7" hidden="1" outlineLevel="1" x14ac:dyDescent="0.25">
      <c r="C982" s="21" t="s">
        <v>56</v>
      </c>
      <c r="D982" s="19">
        <f>SUMIFS(Sensitivities!$E$8:$E$1023,Sensitivities!$D$8:$D$1023,Vega_FX!$D$20,Sensitivities!$C$8:$C$1023,Vega_FX!G982)</f>
        <v>0</v>
      </c>
      <c r="E982" s="19"/>
      <c r="F982" s="19"/>
      <c r="G982" s="19" t="str">
        <f>C982 &amp; ".Vega|FX|" &amp; C876 &amp; "|" &amp; C931</f>
        <v>RA899728209.Vega|FX|AUD/USD|1 year</v>
      </c>
    </row>
    <row r="983" spans="3:7" hidden="1" outlineLevel="1" x14ac:dyDescent="0.25">
      <c r="C983" s="10"/>
      <c r="D983" s="13"/>
      <c r="E983" s="11"/>
      <c r="F983" s="12"/>
      <c r="G983" s="12"/>
    </row>
    <row r="984" spans="3:7" collapsed="1" x14ac:dyDescent="0.25">
      <c r="C984" s="106" t="s">
        <v>63</v>
      </c>
      <c r="D984" s="102">
        <f>SUM(D986:D1035)</f>
        <v>0</v>
      </c>
      <c r="E984" s="103">
        <f>$D$15</f>
        <v>1</v>
      </c>
      <c r="F984" s="105">
        <f>D984*E984</f>
        <v>0</v>
      </c>
    </row>
    <row r="985" spans="3:7" hidden="1" outlineLevel="1" x14ac:dyDescent="0.25">
      <c r="C985" s="40" t="s">
        <v>1138</v>
      </c>
      <c r="D985" s="101" t="s">
        <v>116</v>
      </c>
      <c r="E985" s="101" t="s">
        <v>66</v>
      </c>
      <c r="F985" s="101" t="s">
        <v>68</v>
      </c>
      <c r="G985" s="39" t="s">
        <v>57</v>
      </c>
    </row>
    <row r="986" spans="3:7" hidden="1" outlineLevel="1" x14ac:dyDescent="0.25">
      <c r="C986" s="42" t="s">
        <v>3</v>
      </c>
      <c r="D986" s="38">
        <f>SUMIFS(Sensitivities!$E$8:$E$1023,Sensitivities!$D$8:$D$1023,Vega_FX!$D$20,Sensitivities!$C$8:$C$1023,Vega_FX!G986)</f>
        <v>0</v>
      </c>
      <c r="E986" s="38"/>
      <c r="F986" s="38"/>
      <c r="G986" s="38" t="str">
        <f>C986 &amp; ".Vega|FX|" &amp; C876 &amp; "|" &amp; C984</f>
        <v>FRA791220419.Vega|FX|AUD/USD|3 year</v>
      </c>
    </row>
    <row r="987" spans="3:7" hidden="1" outlineLevel="1" x14ac:dyDescent="0.25">
      <c r="C987" s="21" t="s">
        <v>5</v>
      </c>
      <c r="D987" s="19">
        <f>SUMIFS(Sensitivities!$E$8:$E$1023,Sensitivities!$D$8:$D$1023,Vega_FX!$D$20,Sensitivities!$C$8:$C$1023,Vega_FX!G987)</f>
        <v>0</v>
      </c>
      <c r="E987" s="19"/>
      <c r="F987" s="19"/>
      <c r="G987" s="19" t="str">
        <f>C987 &amp; ".Vega|FX|" &amp; C876 &amp; "|" &amp; C984</f>
        <v>FRA983936126.Vega|FX|AUD/USD|3 year</v>
      </c>
    </row>
    <row r="988" spans="3:7" hidden="1" outlineLevel="1" x14ac:dyDescent="0.25">
      <c r="C988" s="21" t="s">
        <v>6</v>
      </c>
      <c r="D988" s="19">
        <f>SUMIFS(Sensitivities!$E$8:$E$1023,Sensitivities!$D$8:$D$1023,Vega_FX!$D$20,Sensitivities!$C$8:$C$1023,Vega_FX!G988)</f>
        <v>0</v>
      </c>
      <c r="E988" s="19"/>
      <c r="F988" s="19"/>
      <c r="G988" s="19" t="str">
        <f>C988 &amp; ".Vega|FX|" &amp; C876 &amp; "|" &amp; C984</f>
        <v>FRA592133890.Vega|FX|AUD/USD|3 year</v>
      </c>
    </row>
    <row r="989" spans="3:7" hidden="1" outlineLevel="1" x14ac:dyDescent="0.25">
      <c r="C989" s="21" t="s">
        <v>7</v>
      </c>
      <c r="D989" s="19">
        <f>SUMIFS(Sensitivities!$E$8:$E$1023,Sensitivities!$D$8:$D$1023,Vega_FX!$D$20,Sensitivities!$C$8:$C$1023,Vega_FX!G989)</f>
        <v>0</v>
      </c>
      <c r="E989" s="19"/>
      <c r="F989" s="19"/>
      <c r="G989" s="19" t="str">
        <f>C989 &amp; ".Vega|FX|" &amp; C876 &amp; "|" &amp; C984</f>
        <v>FRA554616290.Vega|FX|AUD/USD|3 year</v>
      </c>
    </row>
    <row r="990" spans="3:7" hidden="1" outlineLevel="1" x14ac:dyDescent="0.25">
      <c r="C990" s="21" t="s">
        <v>8</v>
      </c>
      <c r="D990" s="19">
        <f>SUMIFS(Sensitivities!$E$8:$E$1023,Sensitivities!$D$8:$D$1023,Vega_FX!$D$20,Sensitivities!$C$8:$C$1023,Vega_FX!G990)</f>
        <v>0</v>
      </c>
      <c r="E990" s="19"/>
      <c r="F990" s="19"/>
      <c r="G990" s="19" t="str">
        <f>C990 &amp; ".Vega|FX|" &amp; C876 &amp; "|" &amp; C984</f>
        <v>FRA822851518.Vega|FX|AUD/USD|3 year</v>
      </c>
    </row>
    <row r="991" spans="3:7" hidden="1" outlineLevel="1" x14ac:dyDescent="0.25">
      <c r="C991" s="21" t="s">
        <v>1140</v>
      </c>
      <c r="D991" s="19">
        <f>SUMIFS(Sensitivities!$E$8:$E$1023,Sensitivities!$D$8:$D$1023,Vega_FX!$D$20,Sensitivities!$C$8:$C$1023,Vega_FX!G991)</f>
        <v>0</v>
      </c>
      <c r="E991" s="19"/>
      <c r="F991" s="19"/>
      <c r="G991" s="19" t="str">
        <f>C991 &amp; ".Vega|FX|" &amp; C876 &amp; "|" &amp; C984</f>
        <v>FRA101797833.Vega|FX|AUD/USD|3 year</v>
      </c>
    </row>
    <row r="992" spans="3:7" hidden="1" outlineLevel="1" x14ac:dyDescent="0.25">
      <c r="C992" s="21" t="s">
        <v>9</v>
      </c>
      <c r="D992" s="19">
        <f>SUMIFS(Sensitivities!$E$8:$E$1023,Sensitivities!$D$8:$D$1023,Vega_FX!$D$20,Sensitivities!$C$8:$C$1023,Vega_FX!G992)</f>
        <v>0</v>
      </c>
      <c r="E992" s="19"/>
      <c r="F992" s="19"/>
      <c r="G992" s="19" t="str">
        <f>C992 &amp; ".Vega|FX|" &amp; C876 &amp; "|" &amp; C984</f>
        <v>IRS190841856.Vega|FX|AUD/USD|3 year</v>
      </c>
    </row>
    <row r="993" spans="3:7" hidden="1" outlineLevel="1" x14ac:dyDescent="0.25">
      <c r="C993" s="21" t="s">
        <v>11</v>
      </c>
      <c r="D993" s="19">
        <f>SUMIFS(Sensitivities!$E$8:$E$1023,Sensitivities!$D$8:$D$1023,Vega_FX!$D$20,Sensitivities!$C$8:$C$1023,Vega_FX!G993)</f>
        <v>0</v>
      </c>
      <c r="E993" s="19"/>
      <c r="F993" s="19"/>
      <c r="G993" s="19" t="str">
        <f>C993 &amp; ".Vega|FX|" &amp; C876 &amp; "|" &amp; C984</f>
        <v>IRS399330126.Vega|FX|AUD/USD|3 year</v>
      </c>
    </row>
    <row r="994" spans="3:7" hidden="1" outlineLevel="1" x14ac:dyDescent="0.25">
      <c r="C994" s="21" t="s">
        <v>12</v>
      </c>
      <c r="D994" s="19">
        <f>SUMIFS(Sensitivities!$E$8:$E$1023,Sensitivities!$D$8:$D$1023,Vega_FX!$D$20,Sensitivities!$C$8:$C$1023,Vega_FX!G994)</f>
        <v>0</v>
      </c>
      <c r="E994" s="19"/>
      <c r="F994" s="19"/>
      <c r="G994" s="19" t="str">
        <f>C994 &amp; ".Vega|FX|" &amp; C876 &amp; "|" &amp; C984</f>
        <v>IRS233250637.Vega|FX|AUD/USD|3 year</v>
      </c>
    </row>
    <row r="995" spans="3:7" hidden="1" outlineLevel="1" x14ac:dyDescent="0.25">
      <c r="C995" s="21" t="s">
        <v>13</v>
      </c>
      <c r="D995" s="19">
        <f>SUMIFS(Sensitivities!$E$8:$E$1023,Sensitivities!$D$8:$D$1023,Vega_FX!$D$20,Sensitivities!$C$8:$C$1023,Vega_FX!G995)</f>
        <v>0</v>
      </c>
      <c r="E995" s="19"/>
      <c r="F995" s="19"/>
      <c r="G995" s="19" t="str">
        <f>C995 &amp; ".Vega|FX|" &amp; C876 &amp; "|" &amp; C984</f>
        <v>CS768096133.Vega|FX|AUD/USD|3 year</v>
      </c>
    </row>
    <row r="996" spans="3:7" hidden="1" outlineLevel="1" x14ac:dyDescent="0.25">
      <c r="C996" s="21" t="s">
        <v>15</v>
      </c>
      <c r="D996" s="19">
        <f>SUMIFS(Sensitivities!$E$8:$E$1023,Sensitivities!$D$8:$D$1023,Vega_FX!$D$20,Sensitivities!$C$8:$C$1023,Vega_FX!G996)</f>
        <v>0</v>
      </c>
      <c r="E996" s="19"/>
      <c r="F996" s="19"/>
      <c r="G996" s="19" t="str">
        <f>C996 &amp; ".Vega|FX|" &amp; C876 &amp; "|" &amp; C984</f>
        <v>CS561670611.Vega|FX|AUD/USD|3 year</v>
      </c>
    </row>
    <row r="997" spans="3:7" hidden="1" outlineLevel="1" x14ac:dyDescent="0.25">
      <c r="C997" s="21" t="s">
        <v>16</v>
      </c>
      <c r="D997" s="19">
        <f>SUMIFS(Sensitivities!$E$8:$E$1023,Sensitivities!$D$8:$D$1023,Vega_FX!$D$20,Sensitivities!$C$8:$C$1023,Vega_FX!G997)</f>
        <v>0</v>
      </c>
      <c r="E997" s="19"/>
      <c r="F997" s="19"/>
      <c r="G997" s="19" t="str">
        <f>C997 &amp; ".Vega|FX|" &amp; C876 &amp; "|" &amp; C984</f>
        <v>CS931854092.Vega|FX|AUD/USD|3 year</v>
      </c>
    </row>
    <row r="998" spans="3:7" hidden="1" outlineLevel="1" x14ac:dyDescent="0.25">
      <c r="C998" s="21" t="s">
        <v>17</v>
      </c>
      <c r="D998" s="19">
        <f>SUMIFS(Sensitivities!$E$8:$E$1023,Sensitivities!$D$8:$D$1023,Vega_FX!$D$20,Sensitivities!$C$8:$C$1023,Vega_FX!G998)</f>
        <v>0</v>
      </c>
      <c r="E998" s="19"/>
      <c r="F998" s="19"/>
      <c r="G998" s="19" t="str">
        <f>C998 &amp; ".Vega|FX|" &amp; C876 &amp; "|" &amp; C984</f>
        <v>IRS307262619.Vega|FX|AUD/USD|3 year</v>
      </c>
    </row>
    <row r="999" spans="3:7" hidden="1" outlineLevel="1" x14ac:dyDescent="0.25">
      <c r="C999" s="21" t="s">
        <v>18</v>
      </c>
      <c r="D999" s="19">
        <f>SUMIFS(Sensitivities!$E$8:$E$1023,Sensitivities!$D$8:$D$1023,Vega_FX!$D$20,Sensitivities!$C$8:$C$1023,Vega_FX!G999)</f>
        <v>0</v>
      </c>
      <c r="E999" s="19"/>
      <c r="F999" s="19"/>
      <c r="G999" s="19" t="str">
        <f>C999 &amp; ".Vega|FX|" &amp; C876 &amp; "|" &amp; C984</f>
        <v>IRS686490893.Vega|FX|AUD/USD|3 year</v>
      </c>
    </row>
    <row r="1000" spans="3:7" hidden="1" outlineLevel="1" x14ac:dyDescent="0.25">
      <c r="C1000" s="21" t="s">
        <v>19</v>
      </c>
      <c r="D1000" s="19">
        <f>SUMIFS(Sensitivities!$E$8:$E$1023,Sensitivities!$D$8:$D$1023,Vega_FX!$D$20,Sensitivities!$C$8:$C$1023,Vega_FX!G1000)</f>
        <v>0</v>
      </c>
      <c r="E1000" s="19"/>
      <c r="F1000" s="19"/>
      <c r="G1000" s="19" t="str">
        <f>C1000 &amp; ".Vega|FX|" &amp; C876 &amp; "|" &amp; C984</f>
        <v>IRS682313805.Vega|FX|AUD/USD|3 year</v>
      </c>
    </row>
    <row r="1001" spans="3:7" hidden="1" outlineLevel="1" x14ac:dyDescent="0.25">
      <c r="C1001" s="21" t="s">
        <v>20</v>
      </c>
      <c r="D1001" s="19">
        <f>SUMIFS(Sensitivities!$E$8:$E$1023,Sensitivities!$D$8:$D$1023,Vega_FX!$D$20,Sensitivities!$C$8:$C$1023,Vega_FX!G1001)</f>
        <v>0</v>
      </c>
      <c r="E1001" s="19"/>
      <c r="F1001" s="19"/>
      <c r="G1001" s="19" t="str">
        <f>C1001 &amp; ".Vega|FX|" &amp; C876 &amp; "|" &amp; C984</f>
        <v>IRS545554400.Vega|FX|AUD/USD|3 year</v>
      </c>
    </row>
    <row r="1002" spans="3:7" hidden="1" outlineLevel="1" x14ac:dyDescent="0.25">
      <c r="C1002" s="21" t="s">
        <v>21</v>
      </c>
      <c r="D1002" s="19">
        <f>SUMIFS(Sensitivities!$E$8:$E$1023,Sensitivities!$D$8:$D$1023,Vega_FX!$D$20,Sensitivities!$C$8:$C$1023,Vega_FX!G1002)</f>
        <v>0</v>
      </c>
      <c r="E1002" s="19"/>
      <c r="F1002" s="19"/>
      <c r="G1002" s="19" t="str">
        <f>C1002 &amp; ".Vega|FX|" &amp; C876 &amp; "|" &amp; C984</f>
        <v>CS821810096.Vega|FX|AUD/USD|3 year</v>
      </c>
    </row>
    <row r="1003" spans="3:7" hidden="1" outlineLevel="1" x14ac:dyDescent="0.25">
      <c r="C1003" s="21" t="s">
        <v>22</v>
      </c>
      <c r="D1003" s="19">
        <f>SUMIFS(Sensitivities!$E$8:$E$1023,Sensitivities!$D$8:$D$1023,Vega_FX!$D$20,Sensitivities!$C$8:$C$1023,Vega_FX!G1003)</f>
        <v>0</v>
      </c>
      <c r="E1003" s="19"/>
      <c r="F1003" s="19"/>
      <c r="G1003" s="19" t="str">
        <f>C1003 &amp; ".Vega|FX|" &amp; C876 &amp; "|" &amp; C984</f>
        <v>CF832287444.Vega|FX|AUD/USD|3 year</v>
      </c>
    </row>
    <row r="1004" spans="3:7" hidden="1" outlineLevel="1" x14ac:dyDescent="0.25">
      <c r="C1004" s="21" t="s">
        <v>1141</v>
      </c>
      <c r="D1004" s="19">
        <f>SUMIFS(Sensitivities!$E$8:$E$1023,Sensitivities!$D$8:$D$1023,Vega_FX!$D$20,Sensitivities!$C$8:$C$1023,Vega_FX!G1004)</f>
        <v>0</v>
      </c>
      <c r="E1004" s="19"/>
      <c r="F1004" s="19"/>
      <c r="G1004" s="19" t="str">
        <f>C1004 &amp; ".Vega|FX|" &amp; C876 &amp; "|" &amp; C984</f>
        <v>CF505971413.Vega|FX|AUD/USD|3 year</v>
      </c>
    </row>
    <row r="1005" spans="3:7" hidden="1" outlineLevel="1" x14ac:dyDescent="0.25">
      <c r="C1005" s="21" t="s">
        <v>24</v>
      </c>
      <c r="D1005" s="19">
        <f>SUMIFS(Sensitivities!$E$8:$E$1023,Sensitivities!$D$8:$D$1023,Vega_FX!$D$20,Sensitivities!$C$8:$C$1023,Vega_FX!G1005)</f>
        <v>0</v>
      </c>
      <c r="E1005" s="19"/>
      <c r="F1005" s="19"/>
      <c r="G1005" s="19" t="str">
        <f>C1005 &amp; ".Vega|FX|" &amp; C876 &amp; "|" &amp; C984</f>
        <v>CF670766805.Vega|FX|AUD/USD|3 year</v>
      </c>
    </row>
    <row r="1006" spans="3:7" hidden="1" outlineLevel="1" x14ac:dyDescent="0.25">
      <c r="C1006" s="21" t="s">
        <v>25</v>
      </c>
      <c r="D1006" s="19">
        <f>SUMIFS(Sensitivities!$E$8:$E$1023,Sensitivities!$D$8:$D$1023,Vega_FX!$D$20,Sensitivities!$C$8:$C$1023,Vega_FX!G1006)</f>
        <v>0</v>
      </c>
      <c r="E1006" s="19"/>
      <c r="F1006" s="19"/>
      <c r="G1006" s="19" t="str">
        <f>C1006 &amp; ".Vega|FX|" &amp; C876 &amp; "|" &amp; C984</f>
        <v>CF558972956.Vega|FX|AUD/USD|3 year</v>
      </c>
    </row>
    <row r="1007" spans="3:7" hidden="1" outlineLevel="1" x14ac:dyDescent="0.25">
      <c r="C1007" s="21" t="s">
        <v>26</v>
      </c>
      <c r="D1007" s="19">
        <f>SUMIFS(Sensitivities!$E$8:$E$1023,Sensitivities!$D$8:$D$1023,Vega_FX!$D$20,Sensitivities!$C$8:$C$1023,Vega_FX!G1007)</f>
        <v>0</v>
      </c>
      <c r="E1007" s="19"/>
      <c r="F1007" s="19"/>
      <c r="G1007" s="19" t="str">
        <f>C1007 &amp; ".Vega|FX|" &amp; C876 &amp; "|" &amp; C984</f>
        <v>CF994071627.Vega|FX|AUD/USD|3 year</v>
      </c>
    </row>
    <row r="1008" spans="3:7" hidden="1" outlineLevel="1" x14ac:dyDescent="0.25">
      <c r="C1008" s="21" t="s">
        <v>27</v>
      </c>
      <c r="D1008" s="19">
        <f>SUMIFS(Sensitivities!$E$8:$E$1023,Sensitivities!$D$8:$D$1023,Vega_FX!$D$20,Sensitivities!$C$8:$C$1023,Vega_FX!G1008)</f>
        <v>0</v>
      </c>
      <c r="E1008" s="19"/>
      <c r="F1008" s="19"/>
      <c r="G1008" s="19" t="str">
        <f>C1008 &amp; ".Vega|FX|" &amp; C876 &amp; "|" &amp; C984</f>
        <v>CF546911893.Vega|FX|AUD/USD|3 year</v>
      </c>
    </row>
    <row r="1009" spans="3:7" hidden="1" outlineLevel="1" x14ac:dyDescent="0.25">
      <c r="C1009" s="21" t="s">
        <v>28</v>
      </c>
      <c r="D1009" s="19">
        <f>SUMIFS(Sensitivities!$E$8:$E$1023,Sensitivities!$D$8:$D$1023,Vega_FX!$D$20,Sensitivities!$C$8:$C$1023,Vega_FX!G1009)</f>
        <v>0</v>
      </c>
      <c r="E1009" s="19"/>
      <c r="F1009" s="19"/>
      <c r="G1009" s="19" t="str">
        <f>C1009 &amp; ".Vega|FX|" &amp; C876 &amp; "|" &amp; C984</f>
        <v>CF798421943.Vega|FX|AUD/USD|3 year</v>
      </c>
    </row>
    <row r="1010" spans="3:7" hidden="1" outlineLevel="1" x14ac:dyDescent="0.25">
      <c r="C1010" s="21" t="s">
        <v>29</v>
      </c>
      <c r="D1010" s="19">
        <f>SUMIFS(Sensitivities!$E$8:$E$1023,Sensitivities!$D$8:$D$1023,Vega_FX!$D$20,Sensitivities!$C$8:$C$1023,Vega_FX!G1010)</f>
        <v>0</v>
      </c>
      <c r="E1010" s="19"/>
      <c r="F1010" s="19"/>
      <c r="G1010" s="19" t="str">
        <f>C1010 &amp; ".Vega|FX|" &amp; C876 &amp; "|" &amp; C984</f>
        <v>SWN651253389.Vega|FX|AUD/USD|3 year</v>
      </c>
    </row>
    <row r="1011" spans="3:7" hidden="1" outlineLevel="1" x14ac:dyDescent="0.25">
      <c r="C1011" s="21" t="s">
        <v>31</v>
      </c>
      <c r="D1011" s="19">
        <f>SUMIFS(Sensitivities!$E$8:$E$1023,Sensitivities!$D$8:$D$1023,Vega_FX!$D$20,Sensitivities!$C$8:$C$1023,Vega_FX!G1011)</f>
        <v>0</v>
      </c>
      <c r="E1011" s="19"/>
      <c r="F1011" s="19"/>
      <c r="G1011" s="19" t="str">
        <f>C1011 &amp; ".Vega|FX|" &amp; C876 &amp; "|" &amp; C984</f>
        <v>FXF690057364.Vega|FX|AUD/USD|3 year</v>
      </c>
    </row>
    <row r="1012" spans="3:7" hidden="1" outlineLevel="1" x14ac:dyDescent="0.25">
      <c r="C1012" s="21" t="s">
        <v>1142</v>
      </c>
      <c r="D1012" s="19">
        <f>SUMIFS(Sensitivities!$E$8:$E$1023,Sensitivities!$D$8:$D$1023,Vega_FX!$D$20,Sensitivities!$C$8:$C$1023,Vega_FX!G1012)</f>
        <v>0</v>
      </c>
      <c r="E1012" s="19"/>
      <c r="F1012" s="19"/>
      <c r="G1012" s="19" t="str">
        <f>C1012 &amp; ".Vega|FX|" &amp; C876 &amp; "|" &amp; C984</f>
        <v>FXF276314354.Vega|FX|AUD/USD|3 year</v>
      </c>
    </row>
    <row r="1013" spans="3:7" hidden="1" outlineLevel="1" x14ac:dyDescent="0.25">
      <c r="C1013" s="21" t="s">
        <v>33</v>
      </c>
      <c r="D1013" s="19">
        <f>SUMIFS(Sensitivities!$E$8:$E$1023,Sensitivities!$D$8:$D$1023,Vega_FX!$D$20,Sensitivities!$C$8:$C$1023,Vega_FX!G1013)</f>
        <v>0</v>
      </c>
      <c r="E1013" s="19"/>
      <c r="F1013" s="19"/>
      <c r="G1013" s="19" t="str">
        <f>C1013 &amp; ".Vega|FX|" &amp; C876 &amp; "|" &amp; C984</f>
        <v>FXF811380623.Vega|FX|AUD/USD|3 year</v>
      </c>
    </row>
    <row r="1014" spans="3:7" hidden="1" outlineLevel="1" x14ac:dyDescent="0.25">
      <c r="C1014" s="21" t="s">
        <v>34</v>
      </c>
      <c r="D1014" s="19">
        <f>SUMIFS(Sensitivities!$E$8:$E$1023,Sensitivities!$D$8:$D$1023,Vega_FX!$D$20,Sensitivities!$C$8:$C$1023,Vega_FX!G1014)</f>
        <v>0</v>
      </c>
      <c r="E1014" s="19"/>
      <c r="F1014" s="19"/>
      <c r="G1014" s="19" t="str">
        <f>C1014 &amp; ".Vega|FX|" &amp; C876 &amp; "|" &amp; C984</f>
        <v>FXF313102980.Vega|FX|AUD/USD|3 year</v>
      </c>
    </row>
    <row r="1015" spans="3:7" hidden="1" outlineLevel="1" x14ac:dyDescent="0.25">
      <c r="C1015" s="21" t="s">
        <v>35</v>
      </c>
      <c r="D1015" s="19">
        <f>SUMIFS(Sensitivities!$E$8:$E$1023,Sensitivities!$D$8:$D$1023,Vega_FX!$D$20,Sensitivities!$C$8:$C$1023,Vega_FX!G1015)</f>
        <v>0</v>
      </c>
      <c r="E1015" s="19"/>
      <c r="F1015" s="19"/>
      <c r="G1015" s="19" t="str">
        <f>C1015 &amp; ".Vega|FX|" &amp; C876 &amp; "|" &amp; C984</f>
        <v>FXF168255439.Vega|FX|AUD/USD|3 year</v>
      </c>
    </row>
    <row r="1016" spans="3:7" hidden="1" outlineLevel="1" x14ac:dyDescent="0.25">
      <c r="C1016" s="21" t="s">
        <v>36</v>
      </c>
      <c r="D1016" s="19">
        <f>SUMIFS(Sensitivities!$E$8:$E$1023,Sensitivities!$D$8:$D$1023,Vega_FX!$D$20,Sensitivities!$C$8:$C$1023,Vega_FX!G1016)</f>
        <v>0</v>
      </c>
      <c r="E1016" s="19"/>
      <c r="F1016" s="19"/>
      <c r="G1016" s="19" t="str">
        <f>C1016 &amp; ".Vega|FX|" &amp; C876 &amp; "|" &amp; C984</f>
        <v>FXF177155290.Vega|FX|AUD/USD|3 year</v>
      </c>
    </row>
    <row r="1017" spans="3:7" hidden="1" outlineLevel="1" x14ac:dyDescent="0.25">
      <c r="C1017" s="21" t="s">
        <v>37</v>
      </c>
      <c r="D1017" s="19">
        <f>SUMIFS(Sensitivities!$E$8:$E$1023,Sensitivities!$D$8:$D$1023,Vega_FX!$D$20,Sensitivities!$C$8:$C$1023,Vega_FX!G1017)</f>
        <v>0</v>
      </c>
      <c r="E1017" s="19"/>
      <c r="F1017" s="19"/>
      <c r="G1017" s="19" t="str">
        <f>C1017 &amp; ".Vega|FX|" &amp; C876 &amp; "|" &amp; C984</f>
        <v>FXF598460264.Vega|FX|AUD/USD|3 year</v>
      </c>
    </row>
    <row r="1018" spans="3:7" hidden="1" outlineLevel="1" x14ac:dyDescent="0.25">
      <c r="C1018" s="21" t="s">
        <v>38</v>
      </c>
      <c r="D1018" s="19">
        <f>SUMIFS(Sensitivities!$E$8:$E$1023,Sensitivities!$D$8:$D$1023,Vega_FX!$D$20,Sensitivities!$C$8:$C$1023,Vega_FX!G1018)</f>
        <v>0</v>
      </c>
      <c r="E1018" s="19"/>
      <c r="F1018" s="19"/>
      <c r="G1018" s="19" t="str">
        <f>C1018 &amp; ".Vega|FX|" &amp; C876 &amp; "|" &amp; C984</f>
        <v>FXO271821100.Vega|FX|AUD/USD|3 year</v>
      </c>
    </row>
    <row r="1019" spans="3:7" hidden="1" outlineLevel="1" x14ac:dyDescent="0.25">
      <c r="C1019" s="21" t="s">
        <v>40</v>
      </c>
      <c r="D1019" s="19">
        <f>SUMIFS(Sensitivities!$E$8:$E$1023,Sensitivities!$D$8:$D$1023,Vega_FX!$D$20,Sensitivities!$C$8:$C$1023,Vega_FX!G1019)</f>
        <v>0</v>
      </c>
      <c r="E1019" s="19"/>
      <c r="F1019" s="19"/>
      <c r="G1019" s="19" t="str">
        <f>C1019 &amp; ".Vega|FX|" &amp; C876 &amp; "|" &amp; C984</f>
        <v>FXO136170122.Vega|FX|AUD/USD|3 year</v>
      </c>
    </row>
    <row r="1020" spans="3:7" hidden="1" outlineLevel="1" x14ac:dyDescent="0.25">
      <c r="C1020" s="21" t="s">
        <v>1139</v>
      </c>
      <c r="D1020" s="19">
        <f>SUMIFS(Sensitivities!$E$8:$E$1023,Sensitivities!$D$8:$D$1023,Vega_FX!$D$20,Sensitivities!$C$8:$C$1023,Vega_FX!G1020)</f>
        <v>0</v>
      </c>
      <c r="E1020" s="19"/>
      <c r="F1020" s="19"/>
      <c r="G1020" s="19" t="str">
        <f>C1020 &amp; ".Vega|FX|" &amp; C876 &amp; "|" &amp; C984</f>
        <v>FXO623149061.Vega|FX|AUD/USD|3 year</v>
      </c>
    </row>
    <row r="1021" spans="3:7" hidden="1" outlineLevel="1" x14ac:dyDescent="0.25">
      <c r="C1021" s="21" t="s">
        <v>41</v>
      </c>
      <c r="D1021" s="19">
        <f>SUMIFS(Sensitivities!$E$8:$E$1023,Sensitivities!$D$8:$D$1023,Vega_FX!$D$20,Sensitivities!$C$8:$C$1023,Vega_FX!G1021)</f>
        <v>0</v>
      </c>
      <c r="E1021" s="19"/>
      <c r="F1021" s="19"/>
      <c r="G1021" s="19" t="str">
        <f>C1021 &amp; ".Vega|FX|" &amp; C876 &amp; "|" &amp; C984</f>
        <v>FXO676548755.Vega|FX|AUD/USD|3 year</v>
      </c>
    </row>
    <row r="1022" spans="3:7" hidden="1" outlineLevel="1" x14ac:dyDescent="0.25">
      <c r="C1022" s="21" t="s">
        <v>42</v>
      </c>
      <c r="D1022" s="19">
        <f>SUMIFS(Sensitivities!$E$8:$E$1023,Sensitivities!$D$8:$D$1023,Vega_FX!$D$20,Sensitivities!$C$8:$C$1023,Vega_FX!G1022)</f>
        <v>0</v>
      </c>
      <c r="E1022" s="19"/>
      <c r="F1022" s="19"/>
      <c r="G1022" s="19" t="str">
        <f>C1022 &amp; ".Vega|FX|" &amp; C876 &amp; "|" &amp; C984</f>
        <v>FXO403688438.Vega|FX|AUD/USD|3 year</v>
      </c>
    </row>
    <row r="1023" spans="3:7" hidden="1" outlineLevel="1" x14ac:dyDescent="0.25">
      <c r="C1023" s="21" t="s">
        <v>43</v>
      </c>
      <c r="D1023" s="19">
        <f>SUMIFS(Sensitivities!$E$8:$E$1023,Sensitivities!$D$8:$D$1023,Vega_FX!$D$20,Sensitivities!$C$8:$C$1023,Vega_FX!G1023)</f>
        <v>0</v>
      </c>
      <c r="E1023" s="19"/>
      <c r="F1023" s="19"/>
      <c r="G1023" s="19" t="str">
        <f>C1023 &amp; ".Vega|FX|" &amp; C876 &amp; "|" &amp; C984</f>
        <v>FXO302436425.Vega|FX|AUD/USD|3 year</v>
      </c>
    </row>
    <row r="1024" spans="3:7" hidden="1" outlineLevel="1" x14ac:dyDescent="0.25">
      <c r="C1024" s="21" t="s">
        <v>44</v>
      </c>
      <c r="D1024" s="19">
        <f>SUMIFS(Sensitivities!$E$8:$E$1023,Sensitivities!$D$8:$D$1023,Vega_FX!$D$20,Sensitivities!$C$8:$C$1023,Vega_FX!G1024)</f>
        <v>0</v>
      </c>
      <c r="E1024" s="19"/>
      <c r="F1024" s="19"/>
      <c r="G1024" s="19" t="str">
        <f>C1024 &amp; ".Vega|FX|" &amp; C876 &amp; "|" &amp; C984</f>
        <v>FXO920656386.Vega|FX|AUD/USD|3 year</v>
      </c>
    </row>
    <row r="1025" spans="3:7" hidden="1" outlineLevel="1" x14ac:dyDescent="0.25">
      <c r="C1025" s="21" t="s">
        <v>45</v>
      </c>
      <c r="D1025" s="19">
        <f>SUMIFS(Sensitivities!$E$8:$E$1023,Sensitivities!$D$8:$D$1023,Vega_FX!$D$20,Sensitivities!$C$8:$C$1023,Vega_FX!G1025)</f>
        <v>0</v>
      </c>
      <c r="E1025" s="19"/>
      <c r="F1025" s="19"/>
      <c r="G1025" s="19" t="str">
        <f>C1025 &amp; ".Vega|FX|" &amp; C876 &amp; "|" &amp; C984</f>
        <v>FXO931276392.Vega|FX|AUD/USD|3 year</v>
      </c>
    </row>
    <row r="1026" spans="3:7" hidden="1" outlineLevel="1" x14ac:dyDescent="0.25">
      <c r="C1026" s="21" t="s">
        <v>46</v>
      </c>
      <c r="D1026" s="19">
        <f>SUMIFS(Sensitivities!$E$8:$E$1023,Sensitivities!$D$8:$D$1023,Vega_FX!$D$20,Sensitivities!$C$8:$C$1023,Vega_FX!G1026)</f>
        <v>0</v>
      </c>
      <c r="E1026" s="19"/>
      <c r="F1026" s="19"/>
      <c r="G1026" s="19" t="str">
        <f>C1026 &amp; ".Vega|FX|" &amp; C876 &amp; "|" &amp; C984</f>
        <v>PRDC295207601.Vega|FX|AUD/USD|3 year</v>
      </c>
    </row>
    <row r="1027" spans="3:7" hidden="1" outlineLevel="1" x14ac:dyDescent="0.25">
      <c r="C1027" s="21" t="s">
        <v>48</v>
      </c>
      <c r="D1027" s="19">
        <f>SUMIFS(Sensitivities!$E$8:$E$1023,Sensitivities!$D$8:$D$1023,Vega_FX!$D$20,Sensitivities!$C$8:$C$1023,Vega_FX!G1027)</f>
        <v>0</v>
      </c>
      <c r="E1027" s="19"/>
      <c r="F1027" s="19"/>
      <c r="G1027" s="19" t="str">
        <f>C1027 &amp; ".Vega|FX|" &amp; C876 &amp; "|" &amp; C984</f>
        <v>PRDC172891670.Vega|FX|AUD/USD|3 year</v>
      </c>
    </row>
    <row r="1028" spans="3:7" hidden="1" outlineLevel="1" x14ac:dyDescent="0.25">
      <c r="C1028" s="21" t="s">
        <v>49</v>
      </c>
      <c r="D1028" s="19">
        <f>SUMIFS(Sensitivities!$E$8:$E$1023,Sensitivities!$D$8:$D$1023,Vega_FX!$D$20,Sensitivities!$C$8:$C$1023,Vega_FX!G1028)</f>
        <v>0</v>
      </c>
      <c r="E1028" s="19"/>
      <c r="F1028" s="19"/>
      <c r="G1028" s="19" t="str">
        <f>C1028 &amp; ".Vega|FX|" &amp; C876 &amp; "|" &amp; C984</f>
        <v>PRDC666969162.Vega|FX|AUD/USD|3 year</v>
      </c>
    </row>
    <row r="1029" spans="3:7" hidden="1" outlineLevel="1" x14ac:dyDescent="0.25">
      <c r="C1029" s="21" t="s">
        <v>50</v>
      </c>
      <c r="D1029" s="19">
        <f>SUMIFS(Sensitivities!$E$8:$E$1023,Sensitivities!$D$8:$D$1023,Vega_FX!$D$20,Sensitivities!$C$8:$C$1023,Vega_FX!G1029)</f>
        <v>0</v>
      </c>
      <c r="E1029" s="19"/>
      <c r="F1029" s="19"/>
      <c r="G1029" s="19" t="str">
        <f>C1029 &amp; ".Vega|FX|" &amp; C876 &amp; "|" &amp; C984</f>
        <v>PRDC591610726.Vega|FX|AUD/USD|3 year</v>
      </c>
    </row>
    <row r="1030" spans="3:7" hidden="1" outlineLevel="1" x14ac:dyDescent="0.25">
      <c r="C1030" s="21" t="s">
        <v>51</v>
      </c>
      <c r="D1030" s="19">
        <f>SUMIFS(Sensitivities!$E$8:$E$1023,Sensitivities!$D$8:$D$1023,Vega_FX!$D$20,Sensitivities!$C$8:$C$1023,Vega_FX!G1030)</f>
        <v>0</v>
      </c>
      <c r="E1030" s="19"/>
      <c r="F1030" s="19"/>
      <c r="G1030" s="19" t="str">
        <f>C1030 &amp; ".Vega|FX|" &amp; C876 &amp; "|" &amp; C984</f>
        <v>PRDC213021841.Vega|FX|AUD/USD|3 year</v>
      </c>
    </row>
    <row r="1031" spans="3:7" hidden="1" outlineLevel="1" x14ac:dyDescent="0.25">
      <c r="C1031" s="21" t="s">
        <v>52</v>
      </c>
      <c r="D1031" s="19">
        <f>SUMIFS(Sensitivities!$E$8:$E$1023,Sensitivities!$D$8:$D$1023,Vega_FX!$D$20,Sensitivities!$C$8:$C$1023,Vega_FX!G1031)</f>
        <v>0</v>
      </c>
      <c r="E1031" s="19"/>
      <c r="F1031" s="19"/>
      <c r="G1031" s="19" t="str">
        <f>C1031 &amp; ".Vega|FX|" &amp; C876 &amp; "|" &amp; C984</f>
        <v>RA211261264.Vega|FX|AUD/USD|3 year</v>
      </c>
    </row>
    <row r="1032" spans="3:7" hidden="1" outlineLevel="1" x14ac:dyDescent="0.25">
      <c r="C1032" s="21" t="s">
        <v>54</v>
      </c>
      <c r="D1032" s="19">
        <f>SUMIFS(Sensitivities!$E$8:$E$1023,Sensitivities!$D$8:$D$1023,Vega_FX!$D$20,Sensitivities!$C$8:$C$1023,Vega_FX!G1032)</f>
        <v>0</v>
      </c>
      <c r="E1032" s="19"/>
      <c r="F1032" s="19"/>
      <c r="G1032" s="19" t="str">
        <f>C1032 &amp; ".Vega|FX|" &amp; C876 &amp; "|" &amp; C984</f>
        <v>RA511169792.Vega|FX|AUD/USD|3 year</v>
      </c>
    </row>
    <row r="1033" spans="3:7" hidden="1" outlineLevel="1" x14ac:dyDescent="0.25">
      <c r="C1033" s="21" t="s">
        <v>1143</v>
      </c>
      <c r="D1033" s="19">
        <f>SUMIFS(Sensitivities!$E$8:$E$1023,Sensitivities!$D$8:$D$1023,Vega_FX!$D$20,Sensitivities!$C$8:$C$1023,Vega_FX!G1033)</f>
        <v>0</v>
      </c>
      <c r="E1033" s="19"/>
      <c r="F1033" s="19"/>
      <c r="G1033" s="19" t="str">
        <f>C1033 &amp; ".Vega|FX|" &amp; C876 &amp; "|" &amp; C984</f>
        <v>RA844378540.Vega|FX|AUD/USD|3 year</v>
      </c>
    </row>
    <row r="1034" spans="3:7" hidden="1" outlineLevel="1" x14ac:dyDescent="0.25">
      <c r="C1034" s="21" t="s">
        <v>55</v>
      </c>
      <c r="D1034" s="19">
        <f>SUMIFS(Sensitivities!$E$8:$E$1023,Sensitivities!$D$8:$D$1023,Vega_FX!$D$20,Sensitivities!$C$8:$C$1023,Vega_FX!G1034)</f>
        <v>0</v>
      </c>
      <c r="E1034" s="19"/>
      <c r="F1034" s="19"/>
      <c r="G1034" s="19" t="str">
        <f>C1034 &amp; ".Vega|FX|" &amp; C876 &amp; "|" &amp; C984</f>
        <v>RA488554347.Vega|FX|AUD/USD|3 year</v>
      </c>
    </row>
    <row r="1035" spans="3:7" hidden="1" outlineLevel="1" x14ac:dyDescent="0.25">
      <c r="C1035" s="21" t="s">
        <v>56</v>
      </c>
      <c r="D1035" s="19">
        <f>SUMIFS(Sensitivities!$E$8:$E$1023,Sensitivities!$D$8:$D$1023,Vega_FX!$D$20,Sensitivities!$C$8:$C$1023,Vega_FX!G1035)</f>
        <v>0</v>
      </c>
      <c r="E1035" s="19"/>
      <c r="F1035" s="19"/>
      <c r="G1035" s="19" t="str">
        <f>C1035 &amp; ".Vega|FX|" &amp; C876 &amp; "|" &amp; C984</f>
        <v>RA899728209.Vega|FX|AUD/USD|3 year</v>
      </c>
    </row>
    <row r="1036" spans="3:7" hidden="1" outlineLevel="1" x14ac:dyDescent="0.25"/>
    <row r="1037" spans="3:7" collapsed="1" x14ac:dyDescent="0.25">
      <c r="C1037" s="106" t="s">
        <v>64</v>
      </c>
      <c r="D1037" s="102">
        <f>SUM(D1039:D1088)</f>
        <v>0</v>
      </c>
      <c r="E1037" s="103">
        <f>$D$15</f>
        <v>1</v>
      </c>
      <c r="F1037" s="105">
        <f>D1037*E1037</f>
        <v>0</v>
      </c>
    </row>
    <row r="1038" spans="3:7" hidden="1" outlineLevel="1" x14ac:dyDescent="0.25">
      <c r="C1038" s="40" t="s">
        <v>1138</v>
      </c>
      <c r="D1038" s="101" t="s">
        <v>116</v>
      </c>
      <c r="E1038" s="101" t="s">
        <v>66</v>
      </c>
      <c r="F1038" s="101" t="s">
        <v>68</v>
      </c>
      <c r="G1038" s="39" t="s">
        <v>57</v>
      </c>
    </row>
    <row r="1039" spans="3:7" hidden="1" outlineLevel="1" x14ac:dyDescent="0.25">
      <c r="C1039" s="42" t="s">
        <v>3</v>
      </c>
      <c r="D1039" s="38">
        <f>SUMIFS(Sensitivities!$E$8:$E$1023,Sensitivities!$D$8:$D$1023,Vega_FX!$D$20,Sensitivities!$C$8:$C$1023,Vega_FX!G1039)</f>
        <v>0</v>
      </c>
      <c r="E1039" s="38"/>
      <c r="F1039" s="38"/>
      <c r="G1039" s="38" t="str">
        <f>C1039 &amp; ".Vega|FX|" &amp; C876 &amp; "|" &amp; C1037</f>
        <v>FRA791220419.Vega|FX|AUD/USD|5 year</v>
      </c>
    </row>
    <row r="1040" spans="3:7" hidden="1" outlineLevel="1" x14ac:dyDescent="0.25">
      <c r="C1040" s="21" t="s">
        <v>5</v>
      </c>
      <c r="D1040" s="19">
        <f>SUMIFS(Sensitivities!$E$8:$E$1023,Sensitivities!$D$8:$D$1023,Vega_FX!$D$20,Sensitivities!$C$8:$C$1023,Vega_FX!G1040)</f>
        <v>0</v>
      </c>
      <c r="E1040" s="19"/>
      <c r="F1040" s="19"/>
      <c r="G1040" s="19" t="str">
        <f>C1040 &amp; ".Vega|FX|" &amp; C876 &amp; "|" &amp; C1037</f>
        <v>FRA983936126.Vega|FX|AUD/USD|5 year</v>
      </c>
    </row>
    <row r="1041" spans="3:7" hidden="1" outlineLevel="1" x14ac:dyDescent="0.25">
      <c r="C1041" s="21" t="s">
        <v>6</v>
      </c>
      <c r="D1041" s="19">
        <f>SUMIFS(Sensitivities!$E$8:$E$1023,Sensitivities!$D$8:$D$1023,Vega_FX!$D$20,Sensitivities!$C$8:$C$1023,Vega_FX!G1041)</f>
        <v>0</v>
      </c>
      <c r="E1041" s="19"/>
      <c r="F1041" s="19"/>
      <c r="G1041" s="19" t="str">
        <f>C1041 &amp; ".Vega|FX|" &amp; C876 &amp; "|" &amp; C1037</f>
        <v>FRA592133890.Vega|FX|AUD/USD|5 year</v>
      </c>
    </row>
    <row r="1042" spans="3:7" hidden="1" outlineLevel="1" x14ac:dyDescent="0.25">
      <c r="C1042" s="21" t="s">
        <v>7</v>
      </c>
      <c r="D1042" s="19">
        <f>SUMIFS(Sensitivities!$E$8:$E$1023,Sensitivities!$D$8:$D$1023,Vega_FX!$D$20,Sensitivities!$C$8:$C$1023,Vega_FX!G1042)</f>
        <v>0</v>
      </c>
      <c r="E1042" s="19"/>
      <c r="F1042" s="19"/>
      <c r="G1042" s="19" t="str">
        <f>C1042 &amp; ".Vega|FX|" &amp; C876 &amp; "|" &amp; C1037</f>
        <v>FRA554616290.Vega|FX|AUD/USD|5 year</v>
      </c>
    </row>
    <row r="1043" spans="3:7" hidden="1" outlineLevel="1" x14ac:dyDescent="0.25">
      <c r="C1043" s="21" t="s">
        <v>8</v>
      </c>
      <c r="D1043" s="19">
        <f>SUMIFS(Sensitivities!$E$8:$E$1023,Sensitivities!$D$8:$D$1023,Vega_FX!$D$20,Sensitivities!$C$8:$C$1023,Vega_FX!G1043)</f>
        <v>0</v>
      </c>
      <c r="E1043" s="19"/>
      <c r="F1043" s="19"/>
      <c r="G1043" s="19" t="str">
        <f>C1043 &amp; ".Vega|FX|" &amp; C876 &amp; "|" &amp; C1037</f>
        <v>FRA822851518.Vega|FX|AUD/USD|5 year</v>
      </c>
    </row>
    <row r="1044" spans="3:7" hidden="1" outlineLevel="1" x14ac:dyDescent="0.25">
      <c r="C1044" s="21" t="s">
        <v>1140</v>
      </c>
      <c r="D1044" s="19">
        <f>SUMIFS(Sensitivities!$E$8:$E$1023,Sensitivities!$D$8:$D$1023,Vega_FX!$D$20,Sensitivities!$C$8:$C$1023,Vega_FX!G1044)</f>
        <v>0</v>
      </c>
      <c r="E1044" s="19"/>
      <c r="F1044" s="19"/>
      <c r="G1044" s="19" t="str">
        <f>C1044 &amp; ".Vega|FX|" &amp; C876 &amp; "|" &amp; C1037</f>
        <v>FRA101797833.Vega|FX|AUD/USD|5 year</v>
      </c>
    </row>
    <row r="1045" spans="3:7" hidden="1" outlineLevel="1" x14ac:dyDescent="0.25">
      <c r="C1045" s="21" t="s">
        <v>9</v>
      </c>
      <c r="D1045" s="19">
        <f>SUMIFS(Sensitivities!$E$8:$E$1023,Sensitivities!$D$8:$D$1023,Vega_FX!$D$20,Sensitivities!$C$8:$C$1023,Vega_FX!G1045)</f>
        <v>0</v>
      </c>
      <c r="E1045" s="19"/>
      <c r="F1045" s="19"/>
      <c r="G1045" s="19" t="str">
        <f>C1045 &amp; ".Vega|FX|" &amp; C876 &amp; "|" &amp; C1037</f>
        <v>IRS190841856.Vega|FX|AUD/USD|5 year</v>
      </c>
    </row>
    <row r="1046" spans="3:7" hidden="1" outlineLevel="1" x14ac:dyDescent="0.25">
      <c r="C1046" s="21" t="s">
        <v>11</v>
      </c>
      <c r="D1046" s="19">
        <f>SUMIFS(Sensitivities!$E$8:$E$1023,Sensitivities!$D$8:$D$1023,Vega_FX!$D$20,Sensitivities!$C$8:$C$1023,Vega_FX!G1046)</f>
        <v>0</v>
      </c>
      <c r="E1046" s="19"/>
      <c r="F1046" s="19"/>
      <c r="G1046" s="19" t="str">
        <f>C1046 &amp; ".Vega|FX|" &amp; C876 &amp; "|" &amp; C1037</f>
        <v>IRS399330126.Vega|FX|AUD/USD|5 year</v>
      </c>
    </row>
    <row r="1047" spans="3:7" hidden="1" outlineLevel="1" x14ac:dyDescent="0.25">
      <c r="C1047" s="21" t="s">
        <v>12</v>
      </c>
      <c r="D1047" s="19">
        <f>SUMIFS(Sensitivities!$E$8:$E$1023,Sensitivities!$D$8:$D$1023,Vega_FX!$D$20,Sensitivities!$C$8:$C$1023,Vega_FX!G1047)</f>
        <v>0</v>
      </c>
      <c r="E1047" s="19"/>
      <c r="F1047" s="19"/>
      <c r="G1047" s="19" t="str">
        <f>C1047 &amp; ".Vega|FX|" &amp; C876 &amp; "|" &amp; C1037</f>
        <v>IRS233250637.Vega|FX|AUD/USD|5 year</v>
      </c>
    </row>
    <row r="1048" spans="3:7" hidden="1" outlineLevel="1" x14ac:dyDescent="0.25">
      <c r="C1048" s="21" t="s">
        <v>13</v>
      </c>
      <c r="D1048" s="19">
        <f>SUMIFS(Sensitivities!$E$8:$E$1023,Sensitivities!$D$8:$D$1023,Vega_FX!$D$20,Sensitivities!$C$8:$C$1023,Vega_FX!G1048)</f>
        <v>0</v>
      </c>
      <c r="E1048" s="19"/>
      <c r="F1048" s="19"/>
      <c r="G1048" s="19" t="str">
        <f>C1048 &amp; ".Vega|FX|" &amp; C876 &amp; "|" &amp; C1037</f>
        <v>CS768096133.Vega|FX|AUD/USD|5 year</v>
      </c>
    </row>
    <row r="1049" spans="3:7" hidden="1" outlineLevel="1" x14ac:dyDescent="0.25">
      <c r="C1049" s="21" t="s">
        <v>15</v>
      </c>
      <c r="D1049" s="19">
        <f>SUMIFS(Sensitivities!$E$8:$E$1023,Sensitivities!$D$8:$D$1023,Vega_FX!$D$20,Sensitivities!$C$8:$C$1023,Vega_FX!G1049)</f>
        <v>0</v>
      </c>
      <c r="E1049" s="19"/>
      <c r="F1049" s="19"/>
      <c r="G1049" s="19" t="str">
        <f>C1049 &amp; ".Vega|FX|" &amp; C876 &amp; "|" &amp; C1037</f>
        <v>CS561670611.Vega|FX|AUD/USD|5 year</v>
      </c>
    </row>
    <row r="1050" spans="3:7" hidden="1" outlineLevel="1" x14ac:dyDescent="0.25">
      <c r="C1050" s="21" t="s">
        <v>16</v>
      </c>
      <c r="D1050" s="19">
        <f>SUMIFS(Sensitivities!$E$8:$E$1023,Sensitivities!$D$8:$D$1023,Vega_FX!$D$20,Sensitivities!$C$8:$C$1023,Vega_FX!G1050)</f>
        <v>0</v>
      </c>
      <c r="E1050" s="19"/>
      <c r="F1050" s="19"/>
      <c r="G1050" s="19" t="str">
        <f>C1050 &amp; ".Vega|FX|" &amp; C876 &amp; "|" &amp; C1037</f>
        <v>CS931854092.Vega|FX|AUD/USD|5 year</v>
      </c>
    </row>
    <row r="1051" spans="3:7" hidden="1" outlineLevel="1" x14ac:dyDescent="0.25">
      <c r="C1051" s="21" t="s">
        <v>17</v>
      </c>
      <c r="D1051" s="19">
        <f>SUMIFS(Sensitivities!$E$8:$E$1023,Sensitivities!$D$8:$D$1023,Vega_FX!$D$20,Sensitivities!$C$8:$C$1023,Vega_FX!G1051)</f>
        <v>0</v>
      </c>
      <c r="E1051" s="19"/>
      <c r="F1051" s="19"/>
      <c r="G1051" s="19" t="str">
        <f>C1051 &amp; ".Vega|FX|" &amp; C876 &amp; "|" &amp; C1037</f>
        <v>IRS307262619.Vega|FX|AUD/USD|5 year</v>
      </c>
    </row>
    <row r="1052" spans="3:7" hidden="1" outlineLevel="1" x14ac:dyDescent="0.25">
      <c r="C1052" s="21" t="s">
        <v>18</v>
      </c>
      <c r="D1052" s="19">
        <f>SUMIFS(Sensitivities!$E$8:$E$1023,Sensitivities!$D$8:$D$1023,Vega_FX!$D$20,Sensitivities!$C$8:$C$1023,Vega_FX!G1052)</f>
        <v>0</v>
      </c>
      <c r="E1052" s="19"/>
      <c r="F1052" s="19"/>
      <c r="G1052" s="19" t="str">
        <f>C1052 &amp; ".Vega|FX|" &amp; C876 &amp; "|" &amp; C1037</f>
        <v>IRS686490893.Vega|FX|AUD/USD|5 year</v>
      </c>
    </row>
    <row r="1053" spans="3:7" hidden="1" outlineLevel="1" x14ac:dyDescent="0.25">
      <c r="C1053" s="21" t="s">
        <v>19</v>
      </c>
      <c r="D1053" s="19">
        <f>SUMIFS(Sensitivities!$E$8:$E$1023,Sensitivities!$D$8:$D$1023,Vega_FX!$D$20,Sensitivities!$C$8:$C$1023,Vega_FX!G1053)</f>
        <v>0</v>
      </c>
      <c r="E1053" s="19"/>
      <c r="F1053" s="19"/>
      <c r="G1053" s="19" t="str">
        <f>C1053 &amp; ".Vega|FX|" &amp; C876 &amp; "|" &amp; C1037</f>
        <v>IRS682313805.Vega|FX|AUD/USD|5 year</v>
      </c>
    </row>
    <row r="1054" spans="3:7" hidden="1" outlineLevel="1" x14ac:dyDescent="0.25">
      <c r="C1054" s="21" t="s">
        <v>20</v>
      </c>
      <c r="D1054" s="19">
        <f>SUMIFS(Sensitivities!$E$8:$E$1023,Sensitivities!$D$8:$D$1023,Vega_FX!$D$20,Sensitivities!$C$8:$C$1023,Vega_FX!G1054)</f>
        <v>0</v>
      </c>
      <c r="E1054" s="19"/>
      <c r="F1054" s="19"/>
      <c r="G1054" s="19" t="str">
        <f>C1054 &amp; ".Vega|FX|" &amp; C876 &amp; "|" &amp; C1037</f>
        <v>IRS545554400.Vega|FX|AUD/USD|5 year</v>
      </c>
    </row>
    <row r="1055" spans="3:7" hidden="1" outlineLevel="1" x14ac:dyDescent="0.25">
      <c r="C1055" s="21" t="s">
        <v>21</v>
      </c>
      <c r="D1055" s="19">
        <f>SUMIFS(Sensitivities!$E$8:$E$1023,Sensitivities!$D$8:$D$1023,Vega_FX!$D$20,Sensitivities!$C$8:$C$1023,Vega_FX!G1055)</f>
        <v>0</v>
      </c>
      <c r="E1055" s="19"/>
      <c r="F1055" s="19"/>
      <c r="G1055" s="19" t="str">
        <f>C1055 &amp; ".Vega|FX|" &amp; C876 &amp; "|" &amp; C1037</f>
        <v>CS821810096.Vega|FX|AUD/USD|5 year</v>
      </c>
    </row>
    <row r="1056" spans="3:7" hidden="1" outlineLevel="1" x14ac:dyDescent="0.25">
      <c r="C1056" s="21" t="s">
        <v>22</v>
      </c>
      <c r="D1056" s="19">
        <f>SUMIFS(Sensitivities!$E$8:$E$1023,Sensitivities!$D$8:$D$1023,Vega_FX!$D$20,Sensitivities!$C$8:$C$1023,Vega_FX!G1056)</f>
        <v>0</v>
      </c>
      <c r="E1056" s="19"/>
      <c r="F1056" s="19"/>
      <c r="G1056" s="19" t="str">
        <f>C1056 &amp; ".Vega|FX|" &amp; C876 &amp; "|" &amp; C1037</f>
        <v>CF832287444.Vega|FX|AUD/USD|5 year</v>
      </c>
    </row>
    <row r="1057" spans="3:7" hidden="1" outlineLevel="1" x14ac:dyDescent="0.25">
      <c r="C1057" s="21" t="s">
        <v>1141</v>
      </c>
      <c r="D1057" s="19">
        <f>SUMIFS(Sensitivities!$E$8:$E$1023,Sensitivities!$D$8:$D$1023,Vega_FX!$D$20,Sensitivities!$C$8:$C$1023,Vega_FX!G1057)</f>
        <v>0</v>
      </c>
      <c r="E1057" s="19"/>
      <c r="F1057" s="19"/>
      <c r="G1057" s="19" t="str">
        <f>C1057 &amp; ".Vega|FX|" &amp; C876 &amp; "|" &amp; C1037</f>
        <v>CF505971413.Vega|FX|AUD/USD|5 year</v>
      </c>
    </row>
    <row r="1058" spans="3:7" hidden="1" outlineLevel="1" x14ac:dyDescent="0.25">
      <c r="C1058" s="21" t="s">
        <v>24</v>
      </c>
      <c r="D1058" s="19">
        <f>SUMIFS(Sensitivities!$E$8:$E$1023,Sensitivities!$D$8:$D$1023,Vega_FX!$D$20,Sensitivities!$C$8:$C$1023,Vega_FX!G1058)</f>
        <v>0</v>
      </c>
      <c r="E1058" s="19"/>
      <c r="F1058" s="19"/>
      <c r="G1058" s="19" t="str">
        <f>C1058 &amp; ".Vega|FX|" &amp; C876 &amp; "|" &amp; C1037</f>
        <v>CF670766805.Vega|FX|AUD/USD|5 year</v>
      </c>
    </row>
    <row r="1059" spans="3:7" hidden="1" outlineLevel="1" x14ac:dyDescent="0.25">
      <c r="C1059" s="21" t="s">
        <v>25</v>
      </c>
      <c r="D1059" s="19">
        <f>SUMIFS(Sensitivities!$E$8:$E$1023,Sensitivities!$D$8:$D$1023,Vega_FX!$D$20,Sensitivities!$C$8:$C$1023,Vega_FX!G1059)</f>
        <v>0</v>
      </c>
      <c r="E1059" s="19"/>
      <c r="F1059" s="19"/>
      <c r="G1059" s="19" t="str">
        <f>C1059 &amp; ".Vega|FX|" &amp; C876 &amp; "|" &amp; C1037</f>
        <v>CF558972956.Vega|FX|AUD/USD|5 year</v>
      </c>
    </row>
    <row r="1060" spans="3:7" hidden="1" outlineLevel="1" x14ac:dyDescent="0.25">
      <c r="C1060" s="21" t="s">
        <v>26</v>
      </c>
      <c r="D1060" s="19">
        <f>SUMIFS(Sensitivities!$E$8:$E$1023,Sensitivities!$D$8:$D$1023,Vega_FX!$D$20,Sensitivities!$C$8:$C$1023,Vega_FX!G1060)</f>
        <v>0</v>
      </c>
      <c r="E1060" s="19"/>
      <c r="F1060" s="19"/>
      <c r="G1060" s="19" t="str">
        <f>C1060 &amp; ".Vega|FX|" &amp; C876 &amp; "|" &amp; C1037</f>
        <v>CF994071627.Vega|FX|AUD/USD|5 year</v>
      </c>
    </row>
    <row r="1061" spans="3:7" hidden="1" outlineLevel="1" x14ac:dyDescent="0.25">
      <c r="C1061" s="21" t="s">
        <v>27</v>
      </c>
      <c r="D1061" s="19">
        <f>SUMIFS(Sensitivities!$E$8:$E$1023,Sensitivities!$D$8:$D$1023,Vega_FX!$D$20,Sensitivities!$C$8:$C$1023,Vega_FX!G1061)</f>
        <v>0</v>
      </c>
      <c r="E1061" s="19"/>
      <c r="F1061" s="19"/>
      <c r="G1061" s="19" t="str">
        <f>C1061 &amp; ".Vega|FX|" &amp; C876 &amp; "|" &amp; C1037</f>
        <v>CF546911893.Vega|FX|AUD/USD|5 year</v>
      </c>
    </row>
    <row r="1062" spans="3:7" hidden="1" outlineLevel="1" x14ac:dyDescent="0.25">
      <c r="C1062" s="21" t="s">
        <v>28</v>
      </c>
      <c r="D1062" s="19">
        <f>SUMIFS(Sensitivities!$E$8:$E$1023,Sensitivities!$D$8:$D$1023,Vega_FX!$D$20,Sensitivities!$C$8:$C$1023,Vega_FX!G1062)</f>
        <v>0</v>
      </c>
      <c r="E1062" s="19"/>
      <c r="F1062" s="19"/>
      <c r="G1062" s="19" t="str">
        <f>C1062 &amp; ".Vega|FX|" &amp; C876 &amp; "|" &amp; C1037</f>
        <v>CF798421943.Vega|FX|AUD/USD|5 year</v>
      </c>
    </row>
    <row r="1063" spans="3:7" hidden="1" outlineLevel="1" x14ac:dyDescent="0.25">
      <c r="C1063" s="21" t="s">
        <v>29</v>
      </c>
      <c r="D1063" s="19">
        <f>SUMIFS(Sensitivities!$E$8:$E$1023,Sensitivities!$D$8:$D$1023,Vega_FX!$D$20,Sensitivities!$C$8:$C$1023,Vega_FX!G1063)</f>
        <v>0</v>
      </c>
      <c r="E1063" s="19"/>
      <c r="F1063" s="19"/>
      <c r="G1063" s="19" t="str">
        <f>C1063 &amp; ".Vega|FX|" &amp; C876 &amp; "|" &amp; C1037</f>
        <v>SWN651253389.Vega|FX|AUD/USD|5 year</v>
      </c>
    </row>
    <row r="1064" spans="3:7" hidden="1" outlineLevel="1" x14ac:dyDescent="0.25">
      <c r="C1064" s="21" t="s">
        <v>31</v>
      </c>
      <c r="D1064" s="19">
        <f>SUMIFS(Sensitivities!$E$8:$E$1023,Sensitivities!$D$8:$D$1023,Vega_FX!$D$20,Sensitivities!$C$8:$C$1023,Vega_FX!G1064)</f>
        <v>0</v>
      </c>
      <c r="E1064" s="19"/>
      <c r="F1064" s="19"/>
      <c r="G1064" s="19" t="str">
        <f>C1064 &amp; ".Vega|FX|" &amp; C876 &amp; "|" &amp; C1037</f>
        <v>FXF690057364.Vega|FX|AUD/USD|5 year</v>
      </c>
    </row>
    <row r="1065" spans="3:7" hidden="1" outlineLevel="1" x14ac:dyDescent="0.25">
      <c r="C1065" s="21" t="s">
        <v>1142</v>
      </c>
      <c r="D1065" s="19">
        <f>SUMIFS(Sensitivities!$E$8:$E$1023,Sensitivities!$D$8:$D$1023,Vega_FX!$D$20,Sensitivities!$C$8:$C$1023,Vega_FX!G1065)</f>
        <v>0</v>
      </c>
      <c r="E1065" s="19"/>
      <c r="F1065" s="19"/>
      <c r="G1065" s="19" t="str">
        <f>C1065 &amp; ".Vega|FX|" &amp; C876 &amp; "|" &amp; C1037</f>
        <v>FXF276314354.Vega|FX|AUD/USD|5 year</v>
      </c>
    </row>
    <row r="1066" spans="3:7" hidden="1" outlineLevel="1" x14ac:dyDescent="0.25">
      <c r="C1066" s="21" t="s">
        <v>33</v>
      </c>
      <c r="D1066" s="19">
        <f>SUMIFS(Sensitivities!$E$8:$E$1023,Sensitivities!$D$8:$D$1023,Vega_FX!$D$20,Sensitivities!$C$8:$C$1023,Vega_FX!G1066)</f>
        <v>0</v>
      </c>
      <c r="E1066" s="19"/>
      <c r="F1066" s="19"/>
      <c r="G1066" s="19" t="str">
        <f>C1066 &amp; ".Vega|FX|" &amp; C876 &amp; "|" &amp; C1037</f>
        <v>FXF811380623.Vega|FX|AUD/USD|5 year</v>
      </c>
    </row>
    <row r="1067" spans="3:7" hidden="1" outlineLevel="1" x14ac:dyDescent="0.25">
      <c r="C1067" s="21" t="s">
        <v>34</v>
      </c>
      <c r="D1067" s="19">
        <f>SUMIFS(Sensitivities!$E$8:$E$1023,Sensitivities!$D$8:$D$1023,Vega_FX!$D$20,Sensitivities!$C$8:$C$1023,Vega_FX!G1067)</f>
        <v>0</v>
      </c>
      <c r="E1067" s="19"/>
      <c r="F1067" s="19"/>
      <c r="G1067" s="19" t="str">
        <f>C1067 &amp; ".Vega|FX|" &amp; C876 &amp; "|" &amp; C1037</f>
        <v>FXF313102980.Vega|FX|AUD/USD|5 year</v>
      </c>
    </row>
    <row r="1068" spans="3:7" hidden="1" outlineLevel="1" x14ac:dyDescent="0.25">
      <c r="C1068" s="21" t="s">
        <v>35</v>
      </c>
      <c r="D1068" s="19">
        <f>SUMIFS(Sensitivities!$E$8:$E$1023,Sensitivities!$D$8:$D$1023,Vega_FX!$D$20,Sensitivities!$C$8:$C$1023,Vega_FX!G1068)</f>
        <v>0</v>
      </c>
      <c r="E1068" s="19"/>
      <c r="F1068" s="19"/>
      <c r="G1068" s="19" t="str">
        <f>C1068 &amp; ".Vega|FX|" &amp; C876 &amp; "|" &amp; C1037</f>
        <v>FXF168255439.Vega|FX|AUD/USD|5 year</v>
      </c>
    </row>
    <row r="1069" spans="3:7" hidden="1" outlineLevel="1" x14ac:dyDescent="0.25">
      <c r="C1069" s="21" t="s">
        <v>36</v>
      </c>
      <c r="D1069" s="19">
        <f>SUMIFS(Sensitivities!$E$8:$E$1023,Sensitivities!$D$8:$D$1023,Vega_FX!$D$20,Sensitivities!$C$8:$C$1023,Vega_FX!G1069)</f>
        <v>0</v>
      </c>
      <c r="E1069" s="19"/>
      <c r="F1069" s="19"/>
      <c r="G1069" s="19" t="str">
        <f>C1069 &amp; ".Vega|FX|" &amp; C876 &amp; "|" &amp; C1037</f>
        <v>FXF177155290.Vega|FX|AUD/USD|5 year</v>
      </c>
    </row>
    <row r="1070" spans="3:7" hidden="1" outlineLevel="1" x14ac:dyDescent="0.25">
      <c r="C1070" s="21" t="s">
        <v>37</v>
      </c>
      <c r="D1070" s="19">
        <f>SUMIFS(Sensitivities!$E$8:$E$1023,Sensitivities!$D$8:$D$1023,Vega_FX!$D$20,Sensitivities!$C$8:$C$1023,Vega_FX!G1070)</f>
        <v>0</v>
      </c>
      <c r="E1070" s="19"/>
      <c r="F1070" s="19"/>
      <c r="G1070" s="19" t="str">
        <f>C1070 &amp; ".Vega|FX|" &amp; C876 &amp; "|" &amp; C1037</f>
        <v>FXF598460264.Vega|FX|AUD/USD|5 year</v>
      </c>
    </row>
    <row r="1071" spans="3:7" hidden="1" outlineLevel="1" x14ac:dyDescent="0.25">
      <c r="C1071" s="21" t="s">
        <v>38</v>
      </c>
      <c r="D1071" s="19">
        <f>SUMIFS(Sensitivities!$E$8:$E$1023,Sensitivities!$D$8:$D$1023,Vega_FX!$D$20,Sensitivities!$C$8:$C$1023,Vega_FX!G1071)</f>
        <v>0</v>
      </c>
      <c r="E1071" s="19"/>
      <c r="F1071" s="19"/>
      <c r="G1071" s="19" t="str">
        <f>C1071 &amp; ".Vega|FX|" &amp; C876 &amp; "|" &amp; C1037</f>
        <v>FXO271821100.Vega|FX|AUD/USD|5 year</v>
      </c>
    </row>
    <row r="1072" spans="3:7" hidden="1" outlineLevel="1" x14ac:dyDescent="0.25">
      <c r="C1072" s="21" t="s">
        <v>40</v>
      </c>
      <c r="D1072" s="19">
        <f>SUMIFS(Sensitivities!$E$8:$E$1023,Sensitivities!$D$8:$D$1023,Vega_FX!$D$20,Sensitivities!$C$8:$C$1023,Vega_FX!G1072)</f>
        <v>0</v>
      </c>
      <c r="E1072" s="19"/>
      <c r="F1072" s="19"/>
      <c r="G1072" s="19" t="str">
        <f>C1072 &amp; ".Vega|FX|" &amp; C876 &amp; "|" &amp; C1037</f>
        <v>FXO136170122.Vega|FX|AUD/USD|5 year</v>
      </c>
    </row>
    <row r="1073" spans="3:7" hidden="1" outlineLevel="1" x14ac:dyDescent="0.25">
      <c r="C1073" s="21" t="s">
        <v>1139</v>
      </c>
      <c r="D1073" s="19">
        <f>SUMIFS(Sensitivities!$E$8:$E$1023,Sensitivities!$D$8:$D$1023,Vega_FX!$D$20,Sensitivities!$C$8:$C$1023,Vega_FX!G1073)</f>
        <v>0</v>
      </c>
      <c r="E1073" s="19"/>
      <c r="F1073" s="19"/>
      <c r="G1073" s="19" t="str">
        <f>C1073 &amp; ".Vega|FX|" &amp; C876 &amp; "|" &amp; C1037</f>
        <v>FXO623149061.Vega|FX|AUD/USD|5 year</v>
      </c>
    </row>
    <row r="1074" spans="3:7" hidden="1" outlineLevel="1" x14ac:dyDescent="0.25">
      <c r="C1074" s="21" t="s">
        <v>41</v>
      </c>
      <c r="D1074" s="19">
        <f>SUMIFS(Sensitivities!$E$8:$E$1023,Sensitivities!$D$8:$D$1023,Vega_FX!$D$20,Sensitivities!$C$8:$C$1023,Vega_FX!G1074)</f>
        <v>0</v>
      </c>
      <c r="E1074" s="19"/>
      <c r="F1074" s="19"/>
      <c r="G1074" s="19" t="str">
        <f>C1074 &amp; ".Vega|FX|" &amp; C876 &amp; "|" &amp; C1037</f>
        <v>FXO676548755.Vega|FX|AUD/USD|5 year</v>
      </c>
    </row>
    <row r="1075" spans="3:7" hidden="1" outlineLevel="1" x14ac:dyDescent="0.25">
      <c r="C1075" s="21" t="s">
        <v>42</v>
      </c>
      <c r="D1075" s="19">
        <f>SUMIFS(Sensitivities!$E$8:$E$1023,Sensitivities!$D$8:$D$1023,Vega_FX!$D$20,Sensitivities!$C$8:$C$1023,Vega_FX!G1075)</f>
        <v>0</v>
      </c>
      <c r="E1075" s="19"/>
      <c r="F1075" s="19"/>
      <c r="G1075" s="19" t="str">
        <f>C1075 &amp; ".Vega|FX|" &amp; C876 &amp; "|" &amp; C1037</f>
        <v>FXO403688438.Vega|FX|AUD/USD|5 year</v>
      </c>
    </row>
    <row r="1076" spans="3:7" hidden="1" outlineLevel="1" x14ac:dyDescent="0.25">
      <c r="C1076" s="21" t="s">
        <v>43</v>
      </c>
      <c r="D1076" s="19">
        <f>SUMIFS(Sensitivities!$E$8:$E$1023,Sensitivities!$D$8:$D$1023,Vega_FX!$D$20,Sensitivities!$C$8:$C$1023,Vega_FX!G1076)</f>
        <v>0</v>
      </c>
      <c r="E1076" s="19"/>
      <c r="F1076" s="19"/>
      <c r="G1076" s="19" t="str">
        <f>C1076 &amp; ".Vega|FX|" &amp; C876 &amp; "|" &amp; C1037</f>
        <v>FXO302436425.Vega|FX|AUD/USD|5 year</v>
      </c>
    </row>
    <row r="1077" spans="3:7" hidden="1" outlineLevel="1" x14ac:dyDescent="0.25">
      <c r="C1077" s="21" t="s">
        <v>44</v>
      </c>
      <c r="D1077" s="19">
        <f>SUMIFS(Sensitivities!$E$8:$E$1023,Sensitivities!$D$8:$D$1023,Vega_FX!$D$20,Sensitivities!$C$8:$C$1023,Vega_FX!G1077)</f>
        <v>0</v>
      </c>
      <c r="E1077" s="19"/>
      <c r="F1077" s="19"/>
      <c r="G1077" s="19" t="str">
        <f>C1077 &amp; ".Vega|FX|" &amp; C876 &amp; "|" &amp; C1037</f>
        <v>FXO920656386.Vega|FX|AUD/USD|5 year</v>
      </c>
    </row>
    <row r="1078" spans="3:7" hidden="1" outlineLevel="1" x14ac:dyDescent="0.25">
      <c r="C1078" s="21" t="s">
        <v>45</v>
      </c>
      <c r="D1078" s="19">
        <f>SUMIFS(Sensitivities!$E$8:$E$1023,Sensitivities!$D$8:$D$1023,Vega_FX!$D$20,Sensitivities!$C$8:$C$1023,Vega_FX!G1078)</f>
        <v>0</v>
      </c>
      <c r="E1078" s="19"/>
      <c r="F1078" s="19"/>
      <c r="G1078" s="19" t="str">
        <f>C1078 &amp; ".Vega|FX|" &amp; C876 &amp; "|" &amp; C1037</f>
        <v>FXO931276392.Vega|FX|AUD/USD|5 year</v>
      </c>
    </row>
    <row r="1079" spans="3:7" hidden="1" outlineLevel="1" x14ac:dyDescent="0.25">
      <c r="C1079" s="21" t="s">
        <v>46</v>
      </c>
      <c r="D1079" s="19">
        <f>SUMIFS(Sensitivities!$E$8:$E$1023,Sensitivities!$D$8:$D$1023,Vega_FX!$D$20,Sensitivities!$C$8:$C$1023,Vega_FX!G1079)</f>
        <v>0</v>
      </c>
      <c r="E1079" s="19"/>
      <c r="F1079" s="19"/>
      <c r="G1079" s="19" t="str">
        <f>C1079 &amp; ".Vega|FX|" &amp; C876 &amp; "|" &amp; C1037</f>
        <v>PRDC295207601.Vega|FX|AUD/USD|5 year</v>
      </c>
    </row>
    <row r="1080" spans="3:7" hidden="1" outlineLevel="1" x14ac:dyDescent="0.25">
      <c r="C1080" s="21" t="s">
        <v>48</v>
      </c>
      <c r="D1080" s="19">
        <f>SUMIFS(Sensitivities!$E$8:$E$1023,Sensitivities!$D$8:$D$1023,Vega_FX!$D$20,Sensitivities!$C$8:$C$1023,Vega_FX!G1080)</f>
        <v>0</v>
      </c>
      <c r="E1080" s="19"/>
      <c r="F1080" s="19"/>
      <c r="G1080" s="19" t="str">
        <f>C1080 &amp; ".Vega|FX|" &amp; C876 &amp; "|" &amp; C1037</f>
        <v>PRDC172891670.Vega|FX|AUD/USD|5 year</v>
      </c>
    </row>
    <row r="1081" spans="3:7" hidden="1" outlineLevel="1" x14ac:dyDescent="0.25">
      <c r="C1081" s="21" t="s">
        <v>49</v>
      </c>
      <c r="D1081" s="19">
        <f>SUMIFS(Sensitivities!$E$8:$E$1023,Sensitivities!$D$8:$D$1023,Vega_FX!$D$20,Sensitivities!$C$8:$C$1023,Vega_FX!G1081)</f>
        <v>0</v>
      </c>
      <c r="E1081" s="19"/>
      <c r="F1081" s="19"/>
      <c r="G1081" s="19" t="str">
        <f>C1081 &amp; ".Vega|FX|" &amp; C876 &amp; "|" &amp; C1037</f>
        <v>PRDC666969162.Vega|FX|AUD/USD|5 year</v>
      </c>
    </row>
    <row r="1082" spans="3:7" hidden="1" outlineLevel="1" x14ac:dyDescent="0.25">
      <c r="C1082" s="21" t="s">
        <v>50</v>
      </c>
      <c r="D1082" s="19">
        <f>SUMIFS(Sensitivities!$E$8:$E$1023,Sensitivities!$D$8:$D$1023,Vega_FX!$D$20,Sensitivities!$C$8:$C$1023,Vega_FX!G1082)</f>
        <v>0</v>
      </c>
      <c r="E1082" s="19"/>
      <c r="F1082" s="19"/>
      <c r="G1082" s="19" t="str">
        <f>C1082 &amp; ".Vega|FX|" &amp; C876 &amp; "|" &amp; C1037</f>
        <v>PRDC591610726.Vega|FX|AUD/USD|5 year</v>
      </c>
    </row>
    <row r="1083" spans="3:7" hidden="1" outlineLevel="1" x14ac:dyDescent="0.25">
      <c r="C1083" s="21" t="s">
        <v>51</v>
      </c>
      <c r="D1083" s="19">
        <f>SUMIFS(Sensitivities!$E$8:$E$1023,Sensitivities!$D$8:$D$1023,Vega_FX!$D$20,Sensitivities!$C$8:$C$1023,Vega_FX!G1083)</f>
        <v>0</v>
      </c>
      <c r="E1083" s="19"/>
      <c r="F1083" s="19"/>
      <c r="G1083" s="19" t="str">
        <f>C1083 &amp; ".Vega|FX|" &amp; C876 &amp; "|" &amp; C1037</f>
        <v>PRDC213021841.Vega|FX|AUD/USD|5 year</v>
      </c>
    </row>
    <row r="1084" spans="3:7" hidden="1" outlineLevel="1" x14ac:dyDescent="0.25">
      <c r="C1084" s="21" t="s">
        <v>52</v>
      </c>
      <c r="D1084" s="19">
        <f>SUMIFS(Sensitivities!$E$8:$E$1023,Sensitivities!$D$8:$D$1023,Vega_FX!$D$20,Sensitivities!$C$8:$C$1023,Vega_FX!G1084)</f>
        <v>0</v>
      </c>
      <c r="E1084" s="19"/>
      <c r="F1084" s="19"/>
      <c r="G1084" s="19" t="str">
        <f>C1084 &amp; ".Vega|FX|" &amp; C876 &amp; "|" &amp; C1037</f>
        <v>RA211261264.Vega|FX|AUD/USD|5 year</v>
      </c>
    </row>
    <row r="1085" spans="3:7" hidden="1" outlineLevel="1" x14ac:dyDescent="0.25">
      <c r="C1085" s="21" t="s">
        <v>54</v>
      </c>
      <c r="D1085" s="19">
        <f>SUMIFS(Sensitivities!$E$8:$E$1023,Sensitivities!$D$8:$D$1023,Vega_FX!$D$20,Sensitivities!$C$8:$C$1023,Vega_FX!G1085)</f>
        <v>0</v>
      </c>
      <c r="E1085" s="19"/>
      <c r="F1085" s="19"/>
      <c r="G1085" s="19" t="str">
        <f>C1085 &amp; ".Vega|FX|" &amp; C876 &amp; "|" &amp; C1037</f>
        <v>RA511169792.Vega|FX|AUD/USD|5 year</v>
      </c>
    </row>
    <row r="1086" spans="3:7" hidden="1" outlineLevel="1" x14ac:dyDescent="0.25">
      <c r="C1086" s="21" t="s">
        <v>1143</v>
      </c>
      <c r="D1086" s="19">
        <f>SUMIFS(Sensitivities!$E$8:$E$1023,Sensitivities!$D$8:$D$1023,Vega_FX!$D$20,Sensitivities!$C$8:$C$1023,Vega_FX!G1086)</f>
        <v>0</v>
      </c>
      <c r="E1086" s="19"/>
      <c r="F1086" s="19"/>
      <c r="G1086" s="19" t="str">
        <f>C1086 &amp; ".Vega|FX|" &amp; C876 &amp; "|" &amp; C1037</f>
        <v>RA844378540.Vega|FX|AUD/USD|5 year</v>
      </c>
    </row>
    <row r="1087" spans="3:7" hidden="1" outlineLevel="1" x14ac:dyDescent="0.25">
      <c r="C1087" s="21" t="s">
        <v>55</v>
      </c>
      <c r="D1087" s="19">
        <f>SUMIFS(Sensitivities!$E$8:$E$1023,Sensitivities!$D$8:$D$1023,Vega_FX!$D$20,Sensitivities!$C$8:$C$1023,Vega_FX!G1087)</f>
        <v>0</v>
      </c>
      <c r="E1087" s="19"/>
      <c r="F1087" s="19"/>
      <c r="G1087" s="19" t="str">
        <f>C1087 &amp; ".Vega|FX|" &amp; C876 &amp; "|" &amp; C1037</f>
        <v>RA488554347.Vega|FX|AUD/USD|5 year</v>
      </c>
    </row>
    <row r="1088" spans="3:7" hidden="1" outlineLevel="1" x14ac:dyDescent="0.25">
      <c r="C1088" s="21" t="s">
        <v>56</v>
      </c>
      <c r="D1088" s="19">
        <f>SUMIFS(Sensitivities!$E$8:$E$1023,Sensitivities!$D$8:$D$1023,Vega_FX!$D$20,Sensitivities!$C$8:$C$1023,Vega_FX!G1088)</f>
        <v>0</v>
      </c>
      <c r="E1088" s="19"/>
      <c r="F1088" s="19"/>
      <c r="G1088" s="19" t="str">
        <f>C1088 &amp; ".Vega|FX|" &amp; C876 &amp; "|" &amp; C1037</f>
        <v>RA899728209.Vega|FX|AUD/USD|5 year</v>
      </c>
    </row>
    <row r="1089" spans="3:7" hidden="1" outlineLevel="1" x14ac:dyDescent="0.25"/>
    <row r="1090" spans="3:7" collapsed="1" x14ac:dyDescent="0.25">
      <c r="C1090" s="106" t="s">
        <v>65</v>
      </c>
      <c r="D1090" s="102">
        <f>SUM(D1092:D1141)</f>
        <v>0</v>
      </c>
      <c r="E1090" s="103">
        <f>$D$15</f>
        <v>1</v>
      </c>
      <c r="F1090" s="105">
        <f>D1090*E1090</f>
        <v>0</v>
      </c>
    </row>
    <row r="1091" spans="3:7" hidden="1" outlineLevel="1" x14ac:dyDescent="0.25">
      <c r="C1091" s="40" t="s">
        <v>1138</v>
      </c>
      <c r="D1091" s="101" t="s">
        <v>116</v>
      </c>
      <c r="E1091" s="101" t="s">
        <v>66</v>
      </c>
      <c r="F1091" s="101" t="s">
        <v>68</v>
      </c>
      <c r="G1091" s="39" t="s">
        <v>57</v>
      </c>
    </row>
    <row r="1092" spans="3:7" hidden="1" outlineLevel="1" x14ac:dyDescent="0.25">
      <c r="C1092" s="42" t="s">
        <v>3</v>
      </c>
      <c r="D1092" s="38">
        <f>SUMIFS(Sensitivities!$E$8:$E$1023,Sensitivities!$D$8:$D$1023,Vega_FX!$D$20,Sensitivities!$C$8:$C$1023,Vega_FX!G1092)</f>
        <v>0</v>
      </c>
      <c r="E1092" s="38"/>
      <c r="F1092" s="38"/>
      <c r="G1092" s="38" t="str">
        <f>C1092 &amp; ".Vega|FX|" &amp; C876 &amp; "|" &amp; C1090</f>
        <v>FRA791220419.Vega|FX|AUD/USD|10 year</v>
      </c>
    </row>
    <row r="1093" spans="3:7" hidden="1" outlineLevel="1" x14ac:dyDescent="0.25">
      <c r="C1093" s="21" t="s">
        <v>5</v>
      </c>
      <c r="D1093" s="19">
        <f>SUMIFS(Sensitivities!$E$8:$E$1023,Sensitivities!$D$8:$D$1023,Vega_FX!$D$20,Sensitivities!$C$8:$C$1023,Vega_FX!G1093)</f>
        <v>0</v>
      </c>
      <c r="E1093" s="19"/>
      <c r="F1093" s="19"/>
      <c r="G1093" s="19" t="str">
        <f>C1093 &amp; ".Vega|FX|" &amp; C876 &amp; "|" &amp; C1090</f>
        <v>FRA983936126.Vega|FX|AUD/USD|10 year</v>
      </c>
    </row>
    <row r="1094" spans="3:7" hidden="1" outlineLevel="1" x14ac:dyDescent="0.25">
      <c r="C1094" s="21" t="s">
        <v>6</v>
      </c>
      <c r="D1094" s="19">
        <f>SUMIFS(Sensitivities!$E$8:$E$1023,Sensitivities!$D$8:$D$1023,Vega_FX!$D$20,Sensitivities!$C$8:$C$1023,Vega_FX!G1094)</f>
        <v>0</v>
      </c>
      <c r="E1094" s="19"/>
      <c r="F1094" s="19"/>
      <c r="G1094" s="19" t="str">
        <f>C1094 &amp; ".Vega|FX|" &amp; C876 &amp; "|" &amp; C1090</f>
        <v>FRA592133890.Vega|FX|AUD/USD|10 year</v>
      </c>
    </row>
    <row r="1095" spans="3:7" hidden="1" outlineLevel="1" x14ac:dyDescent="0.25">
      <c r="C1095" s="21" t="s">
        <v>7</v>
      </c>
      <c r="D1095" s="19">
        <f>SUMIFS(Sensitivities!$E$8:$E$1023,Sensitivities!$D$8:$D$1023,Vega_FX!$D$20,Sensitivities!$C$8:$C$1023,Vega_FX!G1095)</f>
        <v>0</v>
      </c>
      <c r="E1095" s="19"/>
      <c r="F1095" s="19"/>
      <c r="G1095" s="19" t="str">
        <f>C1095 &amp; ".Vega|FX|" &amp; C876 &amp; "|" &amp; C1090</f>
        <v>FRA554616290.Vega|FX|AUD/USD|10 year</v>
      </c>
    </row>
    <row r="1096" spans="3:7" hidden="1" outlineLevel="1" x14ac:dyDescent="0.25">
      <c r="C1096" s="21" t="s">
        <v>8</v>
      </c>
      <c r="D1096" s="19">
        <f>SUMIFS(Sensitivities!$E$8:$E$1023,Sensitivities!$D$8:$D$1023,Vega_FX!$D$20,Sensitivities!$C$8:$C$1023,Vega_FX!G1096)</f>
        <v>0</v>
      </c>
      <c r="E1096" s="19"/>
      <c r="F1096" s="19"/>
      <c r="G1096" s="19" t="str">
        <f>C1096 &amp; ".Vega|FX|" &amp; C876 &amp; "|" &amp; C1090</f>
        <v>FRA822851518.Vega|FX|AUD/USD|10 year</v>
      </c>
    </row>
    <row r="1097" spans="3:7" hidden="1" outlineLevel="1" x14ac:dyDescent="0.25">
      <c r="C1097" s="21" t="s">
        <v>1140</v>
      </c>
      <c r="D1097" s="19">
        <f>SUMIFS(Sensitivities!$E$8:$E$1023,Sensitivities!$D$8:$D$1023,Vega_FX!$D$20,Sensitivities!$C$8:$C$1023,Vega_FX!G1097)</f>
        <v>0</v>
      </c>
      <c r="E1097" s="19"/>
      <c r="F1097" s="19"/>
      <c r="G1097" s="19" t="str">
        <f>C1097 &amp; ".Vega|FX|" &amp; C876 &amp; "|" &amp; C1090</f>
        <v>FRA101797833.Vega|FX|AUD/USD|10 year</v>
      </c>
    </row>
    <row r="1098" spans="3:7" hidden="1" outlineLevel="1" x14ac:dyDescent="0.25">
      <c r="C1098" s="21" t="s">
        <v>9</v>
      </c>
      <c r="D1098" s="19">
        <f>SUMIFS(Sensitivities!$E$8:$E$1023,Sensitivities!$D$8:$D$1023,Vega_FX!$D$20,Sensitivities!$C$8:$C$1023,Vega_FX!G1098)</f>
        <v>0</v>
      </c>
      <c r="E1098" s="19"/>
      <c r="F1098" s="19"/>
      <c r="G1098" s="19" t="str">
        <f>C1098 &amp; ".Vega|FX|" &amp; C876 &amp; "|" &amp; C1090</f>
        <v>IRS190841856.Vega|FX|AUD/USD|10 year</v>
      </c>
    </row>
    <row r="1099" spans="3:7" hidden="1" outlineLevel="1" x14ac:dyDescent="0.25">
      <c r="C1099" s="21" t="s">
        <v>11</v>
      </c>
      <c r="D1099" s="19">
        <f>SUMIFS(Sensitivities!$E$8:$E$1023,Sensitivities!$D$8:$D$1023,Vega_FX!$D$20,Sensitivities!$C$8:$C$1023,Vega_FX!G1099)</f>
        <v>0</v>
      </c>
      <c r="E1099" s="19"/>
      <c r="F1099" s="19"/>
      <c r="G1099" s="19" t="str">
        <f>C1099 &amp; ".Vega|FX|" &amp; C876 &amp; "|" &amp; C1090</f>
        <v>IRS399330126.Vega|FX|AUD/USD|10 year</v>
      </c>
    </row>
    <row r="1100" spans="3:7" hidden="1" outlineLevel="1" x14ac:dyDescent="0.25">
      <c r="C1100" s="21" t="s">
        <v>12</v>
      </c>
      <c r="D1100" s="19">
        <f>SUMIFS(Sensitivities!$E$8:$E$1023,Sensitivities!$D$8:$D$1023,Vega_FX!$D$20,Sensitivities!$C$8:$C$1023,Vega_FX!G1100)</f>
        <v>0</v>
      </c>
      <c r="E1100" s="19"/>
      <c r="F1100" s="19"/>
      <c r="G1100" s="19" t="str">
        <f>C1100 &amp; ".Vega|FX|" &amp; C876 &amp; "|" &amp; C1090</f>
        <v>IRS233250637.Vega|FX|AUD/USD|10 year</v>
      </c>
    </row>
    <row r="1101" spans="3:7" hidden="1" outlineLevel="1" x14ac:dyDescent="0.25">
      <c r="C1101" s="21" t="s">
        <v>13</v>
      </c>
      <c r="D1101" s="19">
        <f>SUMIFS(Sensitivities!$E$8:$E$1023,Sensitivities!$D$8:$D$1023,Vega_FX!$D$20,Sensitivities!$C$8:$C$1023,Vega_FX!G1101)</f>
        <v>0</v>
      </c>
      <c r="E1101" s="19"/>
      <c r="F1101" s="19"/>
      <c r="G1101" s="19" t="str">
        <f>C1101 &amp; ".Vega|FX|" &amp; C876 &amp; "|" &amp; C1090</f>
        <v>CS768096133.Vega|FX|AUD/USD|10 year</v>
      </c>
    </row>
    <row r="1102" spans="3:7" hidden="1" outlineLevel="1" x14ac:dyDescent="0.25">
      <c r="C1102" s="21" t="s">
        <v>15</v>
      </c>
      <c r="D1102" s="19">
        <f>SUMIFS(Sensitivities!$E$8:$E$1023,Sensitivities!$D$8:$D$1023,Vega_FX!$D$20,Sensitivities!$C$8:$C$1023,Vega_FX!G1102)</f>
        <v>0</v>
      </c>
      <c r="E1102" s="19"/>
      <c r="F1102" s="19"/>
      <c r="G1102" s="19" t="str">
        <f>C1102 &amp; ".Vega|FX|" &amp; C876 &amp; "|" &amp; C1090</f>
        <v>CS561670611.Vega|FX|AUD/USD|10 year</v>
      </c>
    </row>
    <row r="1103" spans="3:7" hidden="1" outlineLevel="1" x14ac:dyDescent="0.25">
      <c r="C1103" s="21" t="s">
        <v>16</v>
      </c>
      <c r="D1103" s="19">
        <f>SUMIFS(Sensitivities!$E$8:$E$1023,Sensitivities!$D$8:$D$1023,Vega_FX!$D$20,Sensitivities!$C$8:$C$1023,Vega_FX!G1103)</f>
        <v>0</v>
      </c>
      <c r="E1103" s="19"/>
      <c r="F1103" s="19"/>
      <c r="G1103" s="19" t="str">
        <f>C1103 &amp; ".Vega|FX|" &amp; C876 &amp; "|" &amp; C1090</f>
        <v>CS931854092.Vega|FX|AUD/USD|10 year</v>
      </c>
    </row>
    <row r="1104" spans="3:7" hidden="1" outlineLevel="1" x14ac:dyDescent="0.25">
      <c r="C1104" s="21" t="s">
        <v>17</v>
      </c>
      <c r="D1104" s="19">
        <f>SUMIFS(Sensitivities!$E$8:$E$1023,Sensitivities!$D$8:$D$1023,Vega_FX!$D$20,Sensitivities!$C$8:$C$1023,Vega_FX!G1104)</f>
        <v>0</v>
      </c>
      <c r="E1104" s="19"/>
      <c r="F1104" s="19"/>
      <c r="G1104" s="19" t="str">
        <f>C1104 &amp; ".Vega|FX|" &amp; C876 &amp; "|" &amp; C1090</f>
        <v>IRS307262619.Vega|FX|AUD/USD|10 year</v>
      </c>
    </row>
    <row r="1105" spans="3:7" hidden="1" outlineLevel="1" x14ac:dyDescent="0.25">
      <c r="C1105" s="21" t="s">
        <v>18</v>
      </c>
      <c r="D1105" s="19">
        <f>SUMIFS(Sensitivities!$E$8:$E$1023,Sensitivities!$D$8:$D$1023,Vega_FX!$D$20,Sensitivities!$C$8:$C$1023,Vega_FX!G1105)</f>
        <v>0</v>
      </c>
      <c r="E1105" s="19"/>
      <c r="F1105" s="19"/>
      <c r="G1105" s="19" t="str">
        <f>C1105 &amp; ".Vega|FX|" &amp; C876 &amp; "|" &amp; C1090</f>
        <v>IRS686490893.Vega|FX|AUD/USD|10 year</v>
      </c>
    </row>
    <row r="1106" spans="3:7" hidden="1" outlineLevel="1" x14ac:dyDescent="0.25">
      <c r="C1106" s="21" t="s">
        <v>19</v>
      </c>
      <c r="D1106" s="19">
        <f>SUMIFS(Sensitivities!$E$8:$E$1023,Sensitivities!$D$8:$D$1023,Vega_FX!$D$20,Sensitivities!$C$8:$C$1023,Vega_FX!G1106)</f>
        <v>0</v>
      </c>
      <c r="E1106" s="19"/>
      <c r="F1106" s="19"/>
      <c r="G1106" s="19" t="str">
        <f>C1106 &amp; ".Vega|FX|" &amp; C876 &amp; "|" &amp; C1090</f>
        <v>IRS682313805.Vega|FX|AUD/USD|10 year</v>
      </c>
    </row>
    <row r="1107" spans="3:7" hidden="1" outlineLevel="1" x14ac:dyDescent="0.25">
      <c r="C1107" s="21" t="s">
        <v>20</v>
      </c>
      <c r="D1107" s="19">
        <f>SUMIFS(Sensitivities!$E$8:$E$1023,Sensitivities!$D$8:$D$1023,Vega_FX!$D$20,Sensitivities!$C$8:$C$1023,Vega_FX!G1107)</f>
        <v>0</v>
      </c>
      <c r="E1107" s="19"/>
      <c r="F1107" s="19"/>
      <c r="G1107" s="19" t="str">
        <f>C1107 &amp; ".Vega|FX|" &amp; C876 &amp; "|" &amp; C1090</f>
        <v>IRS545554400.Vega|FX|AUD/USD|10 year</v>
      </c>
    </row>
    <row r="1108" spans="3:7" hidden="1" outlineLevel="1" x14ac:dyDescent="0.25">
      <c r="C1108" s="21" t="s">
        <v>21</v>
      </c>
      <c r="D1108" s="19">
        <f>SUMIFS(Sensitivities!$E$8:$E$1023,Sensitivities!$D$8:$D$1023,Vega_FX!$D$20,Sensitivities!$C$8:$C$1023,Vega_FX!G1108)</f>
        <v>0</v>
      </c>
      <c r="E1108" s="19"/>
      <c r="F1108" s="19"/>
      <c r="G1108" s="19" t="str">
        <f>C1108 &amp; ".Vega|FX|" &amp; C876 &amp; "|" &amp; C1090</f>
        <v>CS821810096.Vega|FX|AUD/USD|10 year</v>
      </c>
    </row>
    <row r="1109" spans="3:7" hidden="1" outlineLevel="1" x14ac:dyDescent="0.25">
      <c r="C1109" s="21" t="s">
        <v>22</v>
      </c>
      <c r="D1109" s="19">
        <f>SUMIFS(Sensitivities!$E$8:$E$1023,Sensitivities!$D$8:$D$1023,Vega_FX!$D$20,Sensitivities!$C$8:$C$1023,Vega_FX!G1109)</f>
        <v>0</v>
      </c>
      <c r="E1109" s="19"/>
      <c r="F1109" s="19"/>
      <c r="G1109" s="19" t="str">
        <f>C1109 &amp; ".Vega|FX|" &amp; C876 &amp; "|" &amp; C1090</f>
        <v>CF832287444.Vega|FX|AUD/USD|10 year</v>
      </c>
    </row>
    <row r="1110" spans="3:7" hidden="1" outlineLevel="1" x14ac:dyDescent="0.25">
      <c r="C1110" s="21" t="s">
        <v>1141</v>
      </c>
      <c r="D1110" s="19">
        <f>SUMIFS(Sensitivities!$E$8:$E$1023,Sensitivities!$D$8:$D$1023,Vega_FX!$D$20,Sensitivities!$C$8:$C$1023,Vega_FX!G1110)</f>
        <v>0</v>
      </c>
      <c r="E1110" s="19"/>
      <c r="F1110" s="19"/>
      <c r="G1110" s="19" t="str">
        <f>C1110 &amp; ".Vega|FX|" &amp; C876 &amp; "|" &amp; C1090</f>
        <v>CF505971413.Vega|FX|AUD/USD|10 year</v>
      </c>
    </row>
    <row r="1111" spans="3:7" hidden="1" outlineLevel="1" x14ac:dyDescent="0.25">
      <c r="C1111" s="21" t="s">
        <v>24</v>
      </c>
      <c r="D1111" s="19">
        <f>SUMIFS(Sensitivities!$E$8:$E$1023,Sensitivities!$D$8:$D$1023,Vega_FX!$D$20,Sensitivities!$C$8:$C$1023,Vega_FX!G1111)</f>
        <v>0</v>
      </c>
      <c r="E1111" s="19"/>
      <c r="F1111" s="19"/>
      <c r="G1111" s="19" t="str">
        <f>C1111 &amp; ".Vega|FX|" &amp; C876 &amp; "|" &amp; C1090</f>
        <v>CF670766805.Vega|FX|AUD/USD|10 year</v>
      </c>
    </row>
    <row r="1112" spans="3:7" hidden="1" outlineLevel="1" x14ac:dyDescent="0.25">
      <c r="C1112" s="21" t="s">
        <v>25</v>
      </c>
      <c r="D1112" s="19">
        <f>SUMIFS(Sensitivities!$E$8:$E$1023,Sensitivities!$D$8:$D$1023,Vega_FX!$D$20,Sensitivities!$C$8:$C$1023,Vega_FX!G1112)</f>
        <v>0</v>
      </c>
      <c r="E1112" s="19"/>
      <c r="F1112" s="19"/>
      <c r="G1112" s="19" t="str">
        <f>C1112 &amp; ".Vega|FX|" &amp; C876 &amp; "|" &amp; C1090</f>
        <v>CF558972956.Vega|FX|AUD/USD|10 year</v>
      </c>
    </row>
    <row r="1113" spans="3:7" hidden="1" outlineLevel="1" x14ac:dyDescent="0.25">
      <c r="C1113" s="21" t="s">
        <v>26</v>
      </c>
      <c r="D1113" s="19">
        <f>SUMIFS(Sensitivities!$E$8:$E$1023,Sensitivities!$D$8:$D$1023,Vega_FX!$D$20,Sensitivities!$C$8:$C$1023,Vega_FX!G1113)</f>
        <v>0</v>
      </c>
      <c r="E1113" s="19"/>
      <c r="F1113" s="19"/>
      <c r="G1113" s="19" t="str">
        <f>C1113 &amp; ".Vega|FX|" &amp; C876 &amp; "|" &amp; C1090</f>
        <v>CF994071627.Vega|FX|AUD/USD|10 year</v>
      </c>
    </row>
    <row r="1114" spans="3:7" hidden="1" outlineLevel="1" x14ac:dyDescent="0.25">
      <c r="C1114" s="21" t="s">
        <v>27</v>
      </c>
      <c r="D1114" s="19">
        <f>SUMIFS(Sensitivities!$E$8:$E$1023,Sensitivities!$D$8:$D$1023,Vega_FX!$D$20,Sensitivities!$C$8:$C$1023,Vega_FX!G1114)</f>
        <v>0</v>
      </c>
      <c r="E1114" s="19"/>
      <c r="F1114" s="19"/>
      <c r="G1114" s="19" t="str">
        <f>C1114 &amp; ".Vega|FX|" &amp; C876 &amp; "|" &amp; C1090</f>
        <v>CF546911893.Vega|FX|AUD/USD|10 year</v>
      </c>
    </row>
    <row r="1115" spans="3:7" hidden="1" outlineLevel="1" x14ac:dyDescent="0.25">
      <c r="C1115" s="21" t="s">
        <v>28</v>
      </c>
      <c r="D1115" s="19">
        <f>SUMIFS(Sensitivities!$E$8:$E$1023,Sensitivities!$D$8:$D$1023,Vega_FX!$D$20,Sensitivities!$C$8:$C$1023,Vega_FX!G1115)</f>
        <v>0</v>
      </c>
      <c r="E1115" s="19"/>
      <c r="F1115" s="19"/>
      <c r="G1115" s="19" t="str">
        <f>C1115 &amp; ".Vega|FX|" &amp; C876 &amp; "|" &amp; C1090</f>
        <v>CF798421943.Vega|FX|AUD/USD|10 year</v>
      </c>
    </row>
    <row r="1116" spans="3:7" hidden="1" outlineLevel="1" x14ac:dyDescent="0.25">
      <c r="C1116" s="21" t="s">
        <v>29</v>
      </c>
      <c r="D1116" s="19">
        <f>SUMIFS(Sensitivities!$E$8:$E$1023,Sensitivities!$D$8:$D$1023,Vega_FX!$D$20,Sensitivities!$C$8:$C$1023,Vega_FX!G1116)</f>
        <v>0</v>
      </c>
      <c r="E1116" s="19"/>
      <c r="F1116" s="19"/>
      <c r="G1116" s="19" t="str">
        <f>C1116 &amp; ".Vega|FX|" &amp; C876 &amp; "|" &amp; C1090</f>
        <v>SWN651253389.Vega|FX|AUD/USD|10 year</v>
      </c>
    </row>
    <row r="1117" spans="3:7" hidden="1" outlineLevel="1" x14ac:dyDescent="0.25">
      <c r="C1117" s="21" t="s">
        <v>31</v>
      </c>
      <c r="D1117" s="19">
        <f>SUMIFS(Sensitivities!$E$8:$E$1023,Sensitivities!$D$8:$D$1023,Vega_FX!$D$20,Sensitivities!$C$8:$C$1023,Vega_FX!G1117)</f>
        <v>0</v>
      </c>
      <c r="E1117" s="19"/>
      <c r="F1117" s="19"/>
      <c r="G1117" s="19" t="str">
        <f>C1117 &amp; ".Vega|FX|" &amp; C876 &amp; "|" &amp; C1090</f>
        <v>FXF690057364.Vega|FX|AUD/USD|10 year</v>
      </c>
    </row>
    <row r="1118" spans="3:7" hidden="1" outlineLevel="1" x14ac:dyDescent="0.25">
      <c r="C1118" s="21" t="s">
        <v>1142</v>
      </c>
      <c r="D1118" s="19">
        <f>SUMIFS(Sensitivities!$E$8:$E$1023,Sensitivities!$D$8:$D$1023,Vega_FX!$D$20,Sensitivities!$C$8:$C$1023,Vega_FX!G1118)</f>
        <v>0</v>
      </c>
      <c r="E1118" s="19"/>
      <c r="F1118" s="19"/>
      <c r="G1118" s="19" t="str">
        <f>C1118 &amp; ".Vega|FX|" &amp; C876 &amp; "|" &amp; C1090</f>
        <v>FXF276314354.Vega|FX|AUD/USD|10 year</v>
      </c>
    </row>
    <row r="1119" spans="3:7" hidden="1" outlineLevel="1" x14ac:dyDescent="0.25">
      <c r="C1119" s="21" t="s">
        <v>33</v>
      </c>
      <c r="D1119" s="19">
        <f>SUMIFS(Sensitivities!$E$8:$E$1023,Sensitivities!$D$8:$D$1023,Vega_FX!$D$20,Sensitivities!$C$8:$C$1023,Vega_FX!G1119)</f>
        <v>0</v>
      </c>
      <c r="E1119" s="19"/>
      <c r="F1119" s="19"/>
      <c r="G1119" s="19" t="str">
        <f>C1119 &amp; ".Vega|FX|" &amp; C876 &amp; "|" &amp; C1090</f>
        <v>FXF811380623.Vega|FX|AUD/USD|10 year</v>
      </c>
    </row>
    <row r="1120" spans="3:7" hidden="1" outlineLevel="1" x14ac:dyDescent="0.25">
      <c r="C1120" s="21" t="s">
        <v>34</v>
      </c>
      <c r="D1120" s="19">
        <f>SUMIFS(Sensitivities!$E$8:$E$1023,Sensitivities!$D$8:$D$1023,Vega_FX!$D$20,Sensitivities!$C$8:$C$1023,Vega_FX!G1120)</f>
        <v>0</v>
      </c>
      <c r="E1120" s="19"/>
      <c r="F1120" s="19"/>
      <c r="G1120" s="19" t="str">
        <f>C1120 &amp; ".Vega|FX|" &amp; C876 &amp; "|" &amp; C1090</f>
        <v>FXF313102980.Vega|FX|AUD/USD|10 year</v>
      </c>
    </row>
    <row r="1121" spans="3:7" hidden="1" outlineLevel="1" x14ac:dyDescent="0.25">
      <c r="C1121" s="21" t="s">
        <v>35</v>
      </c>
      <c r="D1121" s="19">
        <f>SUMIFS(Sensitivities!$E$8:$E$1023,Sensitivities!$D$8:$D$1023,Vega_FX!$D$20,Sensitivities!$C$8:$C$1023,Vega_FX!G1121)</f>
        <v>0</v>
      </c>
      <c r="E1121" s="19"/>
      <c r="F1121" s="19"/>
      <c r="G1121" s="19" t="str">
        <f>C1121 &amp; ".Vega|FX|" &amp; C876 &amp; "|" &amp; C1090</f>
        <v>FXF168255439.Vega|FX|AUD/USD|10 year</v>
      </c>
    </row>
    <row r="1122" spans="3:7" hidden="1" outlineLevel="1" x14ac:dyDescent="0.25">
      <c r="C1122" s="21" t="s">
        <v>36</v>
      </c>
      <c r="D1122" s="19">
        <f>SUMIFS(Sensitivities!$E$8:$E$1023,Sensitivities!$D$8:$D$1023,Vega_FX!$D$20,Sensitivities!$C$8:$C$1023,Vega_FX!G1122)</f>
        <v>0</v>
      </c>
      <c r="E1122" s="19"/>
      <c r="F1122" s="19"/>
      <c r="G1122" s="19" t="str">
        <f>C1122 &amp; ".Vega|FX|" &amp; C876 &amp; "|" &amp; C1090</f>
        <v>FXF177155290.Vega|FX|AUD/USD|10 year</v>
      </c>
    </row>
    <row r="1123" spans="3:7" hidden="1" outlineLevel="1" x14ac:dyDescent="0.25">
      <c r="C1123" s="21" t="s">
        <v>37</v>
      </c>
      <c r="D1123" s="19">
        <f>SUMIFS(Sensitivities!$E$8:$E$1023,Sensitivities!$D$8:$D$1023,Vega_FX!$D$20,Sensitivities!$C$8:$C$1023,Vega_FX!G1123)</f>
        <v>0</v>
      </c>
      <c r="E1123" s="19"/>
      <c r="F1123" s="19"/>
      <c r="G1123" s="19" t="str">
        <f>C1123 &amp; ".Vega|FX|" &amp; C876 &amp; "|" &amp; C1090</f>
        <v>FXF598460264.Vega|FX|AUD/USD|10 year</v>
      </c>
    </row>
    <row r="1124" spans="3:7" hidden="1" outlineLevel="1" x14ac:dyDescent="0.25">
      <c r="C1124" s="21" t="s">
        <v>38</v>
      </c>
      <c r="D1124" s="19">
        <f>SUMIFS(Sensitivities!$E$8:$E$1023,Sensitivities!$D$8:$D$1023,Vega_FX!$D$20,Sensitivities!$C$8:$C$1023,Vega_FX!G1124)</f>
        <v>0</v>
      </c>
      <c r="E1124" s="19"/>
      <c r="F1124" s="19"/>
      <c r="G1124" s="19" t="str">
        <f>C1124 &amp; ".Vega|FX|" &amp; C876 &amp; "|" &amp; C1090</f>
        <v>FXO271821100.Vega|FX|AUD/USD|10 year</v>
      </c>
    </row>
    <row r="1125" spans="3:7" hidden="1" outlineLevel="1" x14ac:dyDescent="0.25">
      <c r="C1125" s="21" t="s">
        <v>40</v>
      </c>
      <c r="D1125" s="19">
        <f>SUMIFS(Sensitivities!$E$8:$E$1023,Sensitivities!$D$8:$D$1023,Vega_FX!$D$20,Sensitivities!$C$8:$C$1023,Vega_FX!G1125)</f>
        <v>0</v>
      </c>
      <c r="E1125" s="19"/>
      <c r="F1125" s="19"/>
      <c r="G1125" s="19" t="str">
        <f>C1125 &amp; ".Vega|FX|" &amp; C876 &amp; "|" &amp; C1090</f>
        <v>FXO136170122.Vega|FX|AUD/USD|10 year</v>
      </c>
    </row>
    <row r="1126" spans="3:7" hidden="1" outlineLevel="1" x14ac:dyDescent="0.25">
      <c r="C1126" s="21" t="s">
        <v>1139</v>
      </c>
      <c r="D1126" s="19">
        <f>SUMIFS(Sensitivities!$E$8:$E$1023,Sensitivities!$D$8:$D$1023,Vega_FX!$D$20,Sensitivities!$C$8:$C$1023,Vega_FX!G1126)</f>
        <v>0</v>
      </c>
      <c r="E1126" s="19"/>
      <c r="F1126" s="19"/>
      <c r="G1126" s="19" t="str">
        <f>C1126 &amp; ".Vega|FX|" &amp; C876 &amp; "|" &amp; C1090</f>
        <v>FXO623149061.Vega|FX|AUD/USD|10 year</v>
      </c>
    </row>
    <row r="1127" spans="3:7" hidden="1" outlineLevel="1" x14ac:dyDescent="0.25">
      <c r="C1127" s="21" t="s">
        <v>41</v>
      </c>
      <c r="D1127" s="19">
        <f>SUMIFS(Sensitivities!$E$8:$E$1023,Sensitivities!$D$8:$D$1023,Vega_FX!$D$20,Sensitivities!$C$8:$C$1023,Vega_FX!G1127)</f>
        <v>0</v>
      </c>
      <c r="E1127" s="19"/>
      <c r="F1127" s="19"/>
      <c r="G1127" s="19" t="str">
        <f>C1127 &amp; ".Vega|FX|" &amp; C876 &amp; "|" &amp; C1090</f>
        <v>FXO676548755.Vega|FX|AUD/USD|10 year</v>
      </c>
    </row>
    <row r="1128" spans="3:7" hidden="1" outlineLevel="1" x14ac:dyDescent="0.25">
      <c r="C1128" s="21" t="s">
        <v>42</v>
      </c>
      <c r="D1128" s="19">
        <f>SUMIFS(Sensitivities!$E$8:$E$1023,Sensitivities!$D$8:$D$1023,Vega_FX!$D$20,Sensitivities!$C$8:$C$1023,Vega_FX!G1128)</f>
        <v>0</v>
      </c>
      <c r="E1128" s="19"/>
      <c r="F1128" s="19"/>
      <c r="G1128" s="19" t="str">
        <f>C1128 &amp; ".Vega|FX|" &amp; C876 &amp; "|" &amp; C1090</f>
        <v>FXO403688438.Vega|FX|AUD/USD|10 year</v>
      </c>
    </row>
    <row r="1129" spans="3:7" hidden="1" outlineLevel="1" x14ac:dyDescent="0.25">
      <c r="C1129" s="21" t="s">
        <v>43</v>
      </c>
      <c r="D1129" s="19">
        <f>SUMIFS(Sensitivities!$E$8:$E$1023,Sensitivities!$D$8:$D$1023,Vega_FX!$D$20,Sensitivities!$C$8:$C$1023,Vega_FX!G1129)</f>
        <v>0</v>
      </c>
      <c r="E1129" s="19"/>
      <c r="F1129" s="19"/>
      <c r="G1129" s="19" t="str">
        <f>C1129 &amp; ".Vega|FX|" &amp; C876 &amp; "|" &amp; C1090</f>
        <v>FXO302436425.Vega|FX|AUD/USD|10 year</v>
      </c>
    </row>
    <row r="1130" spans="3:7" hidden="1" outlineLevel="1" x14ac:dyDescent="0.25">
      <c r="C1130" s="21" t="s">
        <v>44</v>
      </c>
      <c r="D1130" s="19">
        <f>SUMIFS(Sensitivities!$E$8:$E$1023,Sensitivities!$D$8:$D$1023,Vega_FX!$D$20,Sensitivities!$C$8:$C$1023,Vega_FX!G1130)</f>
        <v>0</v>
      </c>
      <c r="E1130" s="19"/>
      <c r="F1130" s="19"/>
      <c r="G1130" s="19" t="str">
        <f>C1130 &amp; ".Vega|FX|" &amp; C876 &amp; "|" &amp; C1090</f>
        <v>FXO920656386.Vega|FX|AUD/USD|10 year</v>
      </c>
    </row>
    <row r="1131" spans="3:7" hidden="1" outlineLevel="1" x14ac:dyDescent="0.25">
      <c r="C1131" s="21" t="s">
        <v>45</v>
      </c>
      <c r="D1131" s="19">
        <f>SUMIFS(Sensitivities!$E$8:$E$1023,Sensitivities!$D$8:$D$1023,Vega_FX!$D$20,Sensitivities!$C$8:$C$1023,Vega_FX!G1131)</f>
        <v>0</v>
      </c>
      <c r="E1131" s="19"/>
      <c r="F1131" s="19"/>
      <c r="G1131" s="19" t="str">
        <f>C1131 &amp; ".Vega|FX|" &amp; C876 &amp; "|" &amp; C1090</f>
        <v>FXO931276392.Vega|FX|AUD/USD|10 year</v>
      </c>
    </row>
    <row r="1132" spans="3:7" hidden="1" outlineLevel="1" x14ac:dyDescent="0.25">
      <c r="C1132" s="21" t="s">
        <v>46</v>
      </c>
      <c r="D1132" s="19">
        <f>SUMIFS(Sensitivities!$E$8:$E$1023,Sensitivities!$D$8:$D$1023,Vega_FX!$D$20,Sensitivities!$C$8:$C$1023,Vega_FX!G1132)</f>
        <v>0</v>
      </c>
      <c r="E1132" s="19"/>
      <c r="F1132" s="19"/>
      <c r="G1132" s="19" t="str">
        <f>C1132 &amp; ".Vega|FX|" &amp; C876 &amp; "|" &amp; C1090</f>
        <v>PRDC295207601.Vega|FX|AUD/USD|10 year</v>
      </c>
    </row>
    <row r="1133" spans="3:7" hidden="1" outlineLevel="1" x14ac:dyDescent="0.25">
      <c r="C1133" s="21" t="s">
        <v>48</v>
      </c>
      <c r="D1133" s="19">
        <f>SUMIFS(Sensitivities!$E$8:$E$1023,Sensitivities!$D$8:$D$1023,Vega_FX!$D$20,Sensitivities!$C$8:$C$1023,Vega_FX!G1133)</f>
        <v>0</v>
      </c>
      <c r="E1133" s="19"/>
      <c r="F1133" s="19"/>
      <c r="G1133" s="19" t="str">
        <f>C1133 &amp; ".Vega|FX|" &amp; C876 &amp; "|" &amp; C1090</f>
        <v>PRDC172891670.Vega|FX|AUD/USD|10 year</v>
      </c>
    </row>
    <row r="1134" spans="3:7" hidden="1" outlineLevel="1" x14ac:dyDescent="0.25">
      <c r="C1134" s="21" t="s">
        <v>49</v>
      </c>
      <c r="D1134" s="19">
        <f>SUMIFS(Sensitivities!$E$8:$E$1023,Sensitivities!$D$8:$D$1023,Vega_FX!$D$20,Sensitivities!$C$8:$C$1023,Vega_FX!G1134)</f>
        <v>0</v>
      </c>
      <c r="E1134" s="19"/>
      <c r="F1134" s="19"/>
      <c r="G1134" s="19" t="str">
        <f>C1134 &amp; ".Vega|FX|" &amp; C876 &amp; "|" &amp; C1090</f>
        <v>PRDC666969162.Vega|FX|AUD/USD|10 year</v>
      </c>
    </row>
    <row r="1135" spans="3:7" hidden="1" outlineLevel="1" x14ac:dyDescent="0.25">
      <c r="C1135" s="21" t="s">
        <v>50</v>
      </c>
      <c r="D1135" s="19">
        <f>SUMIFS(Sensitivities!$E$8:$E$1023,Sensitivities!$D$8:$D$1023,Vega_FX!$D$20,Sensitivities!$C$8:$C$1023,Vega_FX!G1135)</f>
        <v>0</v>
      </c>
      <c r="E1135" s="19"/>
      <c r="F1135" s="19"/>
      <c r="G1135" s="19" t="str">
        <f>C1135 &amp; ".Vega|FX|" &amp; C876 &amp; "|" &amp; C1090</f>
        <v>PRDC591610726.Vega|FX|AUD/USD|10 year</v>
      </c>
    </row>
    <row r="1136" spans="3:7" hidden="1" outlineLevel="1" x14ac:dyDescent="0.25">
      <c r="C1136" s="21" t="s">
        <v>51</v>
      </c>
      <c r="D1136" s="19">
        <f>SUMIFS(Sensitivities!$E$8:$E$1023,Sensitivities!$D$8:$D$1023,Vega_FX!$D$20,Sensitivities!$C$8:$C$1023,Vega_FX!G1136)</f>
        <v>0</v>
      </c>
      <c r="E1136" s="19"/>
      <c r="F1136" s="19"/>
      <c r="G1136" s="19" t="str">
        <f>C1136 &amp; ".Vega|FX|" &amp; C876 &amp; "|" &amp; C1090</f>
        <v>PRDC213021841.Vega|FX|AUD/USD|10 year</v>
      </c>
    </row>
    <row r="1137" spans="3:7" hidden="1" outlineLevel="1" x14ac:dyDescent="0.25">
      <c r="C1137" s="21" t="s">
        <v>52</v>
      </c>
      <c r="D1137" s="19">
        <f>SUMIFS(Sensitivities!$E$8:$E$1023,Sensitivities!$D$8:$D$1023,Vega_FX!$D$20,Sensitivities!$C$8:$C$1023,Vega_FX!G1137)</f>
        <v>0</v>
      </c>
      <c r="E1137" s="19"/>
      <c r="F1137" s="19"/>
      <c r="G1137" s="19" t="str">
        <f>C1137 &amp; ".Vega|FX|" &amp; C876 &amp; "|" &amp; C1090</f>
        <v>RA211261264.Vega|FX|AUD/USD|10 year</v>
      </c>
    </row>
    <row r="1138" spans="3:7" hidden="1" outlineLevel="1" x14ac:dyDescent="0.25">
      <c r="C1138" s="21" t="s">
        <v>54</v>
      </c>
      <c r="D1138" s="19">
        <f>SUMIFS(Sensitivities!$E$8:$E$1023,Sensitivities!$D$8:$D$1023,Vega_FX!$D$20,Sensitivities!$C$8:$C$1023,Vega_FX!G1138)</f>
        <v>0</v>
      </c>
      <c r="E1138" s="19"/>
      <c r="F1138" s="19"/>
      <c r="G1138" s="19" t="str">
        <f>C1138 &amp; ".Vega|FX|" &amp; C876 &amp; "|" &amp; C1090</f>
        <v>RA511169792.Vega|FX|AUD/USD|10 year</v>
      </c>
    </row>
    <row r="1139" spans="3:7" hidden="1" outlineLevel="1" x14ac:dyDescent="0.25">
      <c r="C1139" s="21" t="s">
        <v>1143</v>
      </c>
      <c r="D1139" s="19">
        <f>SUMIFS(Sensitivities!$E$8:$E$1023,Sensitivities!$D$8:$D$1023,Vega_FX!$D$20,Sensitivities!$C$8:$C$1023,Vega_FX!G1139)</f>
        <v>0</v>
      </c>
      <c r="E1139" s="19"/>
      <c r="F1139" s="19"/>
      <c r="G1139" s="19" t="str">
        <f>C1139 &amp; ".Vega|FX|" &amp; C876 &amp; "|" &amp; C1090</f>
        <v>RA844378540.Vega|FX|AUD/USD|10 year</v>
      </c>
    </row>
    <row r="1140" spans="3:7" hidden="1" outlineLevel="1" x14ac:dyDescent="0.25">
      <c r="C1140" s="21" t="s">
        <v>55</v>
      </c>
      <c r="D1140" s="19">
        <f>SUMIFS(Sensitivities!$E$8:$E$1023,Sensitivities!$D$8:$D$1023,Vega_FX!$D$20,Sensitivities!$C$8:$C$1023,Vega_FX!G1140)</f>
        <v>0</v>
      </c>
      <c r="E1140" s="19"/>
      <c r="F1140" s="19"/>
      <c r="G1140" s="19" t="str">
        <f>C1140 &amp; ".Vega|FX|" &amp; C876 &amp; "|" &amp; C1090</f>
        <v>RA488554347.Vega|FX|AUD/USD|10 year</v>
      </c>
    </row>
    <row r="1141" spans="3:7" hidden="1" outlineLevel="1" x14ac:dyDescent="0.25">
      <c r="C1141" s="21" t="s">
        <v>56</v>
      </c>
      <c r="D1141" s="19">
        <f>SUMIFS(Sensitivities!$E$8:$E$1023,Sensitivities!$D$8:$D$1023,Vega_FX!$D$20,Sensitivities!$C$8:$C$1023,Vega_FX!G1141)</f>
        <v>0</v>
      </c>
      <c r="E1141" s="19"/>
      <c r="F1141" s="19"/>
      <c r="G1141" s="19" t="str">
        <f>C1141 &amp; ".Vega|FX|" &amp; C876 &amp; "|" &amp; C1090</f>
        <v>RA899728209.Vega|FX|AUD/USD|10 year</v>
      </c>
    </row>
    <row r="1142" spans="3:7" hidden="1" outlineLevel="1" x14ac:dyDescent="0.25"/>
    <row r="1143" spans="3:7" hidden="1" outlineLevel="1" x14ac:dyDescent="0.25"/>
  </sheetData>
  <mergeCells count="2">
    <mergeCell ref="C9:D12"/>
    <mergeCell ref="E9:E15"/>
  </mergeCells>
  <hyperlinks>
    <hyperlink ref="A3" location="'Delta_FX'!A1" display="'Delta_FX'!A1" xr:uid="{00000000-0004-0000-1F00-000000000000}"/>
    <hyperlink ref="A4" location="Bucket!A1" display="Bucket!A1" xr:uid="{00000000-0004-0000-1F00-000001000000}"/>
    <hyperlink ref="A5" location="'Curvature_GIRR'!A1" display="'Curvature_GIRR'!A1" xr:uid="{00000000-0004-0000-1F00-000002000000}"/>
    <hyperlink ref="D21" location="D23:D72" display="D23:D72" xr:uid="{00000000-0004-0000-1F00-000003000000}"/>
    <hyperlink ref="E21" location="$D$15" display="$D$15" xr:uid="{00000000-0004-0000-1F00-000004000000}"/>
    <hyperlink ref="D74" location="D76:D125" display="D76:D125" xr:uid="{00000000-0004-0000-1F00-000005000000}"/>
    <hyperlink ref="E74" location="$D$15" display="$D$15" xr:uid="{00000000-0004-0000-1F00-000006000000}"/>
    <hyperlink ref="D127" location="D129:D178" display="D129:D178" xr:uid="{00000000-0004-0000-1F00-000007000000}"/>
    <hyperlink ref="E127" location="$D$15" display="$D$15" xr:uid="{00000000-0004-0000-1F00-000008000000}"/>
    <hyperlink ref="D180" location="D182:D231" display="D182:D231" xr:uid="{00000000-0004-0000-1F00-000009000000}"/>
    <hyperlink ref="E180" location="$D$15" display="$D$15" xr:uid="{00000000-0004-0000-1F00-00000A000000}"/>
    <hyperlink ref="D233" location="D235:D284" display="D235:D284" xr:uid="{00000000-0004-0000-1F00-00000B000000}"/>
    <hyperlink ref="E233" location="$D$15" display="$D$15" xr:uid="{00000000-0004-0000-1F00-00000C000000}"/>
    <hyperlink ref="D342" location="D344:D393" display="D344:D393" xr:uid="{00000000-0004-0000-1F00-00000D000000}"/>
    <hyperlink ref="E342" location="$D$15" display="$D$15" xr:uid="{00000000-0004-0000-1F00-00000E000000}"/>
    <hyperlink ref="D395" location="D397:D446" display="D397:D446" xr:uid="{00000000-0004-0000-1F00-00000F000000}"/>
    <hyperlink ref="E395" location="$D$15" display="$D$15" xr:uid="{00000000-0004-0000-1F00-000010000000}"/>
    <hyperlink ref="D448" location="D450:D499" display="D450:D499" xr:uid="{00000000-0004-0000-1F00-000011000000}"/>
    <hyperlink ref="E448" location="$D$15" display="$D$15" xr:uid="{00000000-0004-0000-1F00-000012000000}"/>
    <hyperlink ref="D501" location="D503:D552" display="D503:D552" xr:uid="{00000000-0004-0000-1F00-000013000000}"/>
    <hyperlink ref="E501" location="$D$15" display="$D$15" xr:uid="{00000000-0004-0000-1F00-000014000000}"/>
    <hyperlink ref="D554" location="D556:D605" display="D556:D605" xr:uid="{00000000-0004-0000-1F00-000015000000}"/>
    <hyperlink ref="E554" location="$D$15" display="$D$15" xr:uid="{00000000-0004-0000-1F00-000016000000}"/>
    <hyperlink ref="D610" location="D612:D661" display="D612:D661" xr:uid="{00000000-0004-0000-1F00-000017000000}"/>
    <hyperlink ref="E610" location="$D$15" display="$D$15" xr:uid="{00000000-0004-0000-1F00-000018000000}"/>
    <hyperlink ref="D663" location="D665:D714" display="D665:D714" xr:uid="{00000000-0004-0000-1F00-000019000000}"/>
    <hyperlink ref="E663" location="$D$15" display="$D$15" xr:uid="{00000000-0004-0000-1F00-00001A000000}"/>
    <hyperlink ref="D716" location="D718:D767" display="D718:D767" xr:uid="{00000000-0004-0000-1F00-00001B000000}"/>
    <hyperlink ref="E716" location="$D$15" display="$D$15" xr:uid="{00000000-0004-0000-1F00-00001C000000}"/>
    <hyperlink ref="D769" location="D771:D820" display="D771:D820" xr:uid="{00000000-0004-0000-1F00-00001D000000}"/>
    <hyperlink ref="E769" location="$D$15" display="$D$15" xr:uid="{00000000-0004-0000-1F00-00001E000000}"/>
    <hyperlink ref="D822" location="D824:D873" display="D824:D873" xr:uid="{00000000-0004-0000-1F00-00001F000000}"/>
    <hyperlink ref="E822" location="$D$15" display="$D$15" xr:uid="{00000000-0004-0000-1F00-000020000000}"/>
    <hyperlink ref="D878" location="D880:D929" display="D880:D929" xr:uid="{00000000-0004-0000-1F00-000021000000}"/>
    <hyperlink ref="E878" location="$D$15" display="$D$15" xr:uid="{00000000-0004-0000-1F00-000022000000}"/>
    <hyperlink ref="D931" location="D933:D982" display="D933:D982" xr:uid="{00000000-0004-0000-1F00-000023000000}"/>
    <hyperlink ref="E931" location="$D$15" display="$D$15" xr:uid="{00000000-0004-0000-1F00-000024000000}"/>
    <hyperlink ref="D984" location="D986:D1035" display="D986:D1035" xr:uid="{00000000-0004-0000-1F00-000025000000}"/>
    <hyperlink ref="E984" location="$D$15" display="$D$15" xr:uid="{00000000-0004-0000-1F00-000026000000}"/>
    <hyperlink ref="D1037" location="D1039:D1088" display="D1039:D1088" xr:uid="{00000000-0004-0000-1F00-000027000000}"/>
    <hyperlink ref="E1037" location="$D$15" display="$D$15" xr:uid="{00000000-0004-0000-1F00-000028000000}"/>
    <hyperlink ref="D1090" location="D1092:D1141" display="D1092:D1141" xr:uid="{00000000-0004-0000-1F00-000029000000}"/>
    <hyperlink ref="E1090" location="$D$15" display="$D$15" xr:uid="{00000000-0004-0000-1F00-00002A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30286BE8-955F-451D-BECB-DD26BF4E372D}"/>
  </hyperlinks>
  <pageMargins left="0.7" right="0.7" top="0.75" bottom="0.75" header="0.3" footer="0.3"/>
  <pageSetup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8">
    <outlinePr summaryBelow="0"/>
  </sheetPr>
  <dimension ref="A1:J289"/>
  <sheetViews>
    <sheetView zoomScale="85" zoomScaleNormal="85" workbookViewId="0">
      <pane xSplit="1" ySplit="5" topLeftCell="B10" activePane="bottomRight" state="frozen"/>
      <selection pane="topRight"/>
      <selection pane="bottomLeft"/>
      <selection pane="bottomRight"/>
    </sheetView>
  </sheetViews>
  <sheetFormatPr defaultRowHeight="15" outlineLevelRow="1" x14ac:dyDescent="0.25"/>
  <cols>
    <col min="1" max="1" width="13.7109375" style="16" customWidth="1"/>
    <col min="2" max="2" width="2.7109375" customWidth="1"/>
    <col min="3" max="3" width="52.42578125" customWidth="1"/>
    <col min="4" max="4" width="17.140625" customWidth="1"/>
    <col min="5" max="5" width="18.5703125" customWidth="1"/>
    <col min="6" max="6" width="23.5703125" customWidth="1"/>
    <col min="7" max="7" width="40.28515625" customWidth="1"/>
    <col min="8" max="8" width="29.28515625" bestFit="1" customWidth="1"/>
    <col min="9" max="9" width="27.140625" customWidth="1"/>
    <col min="10" max="10" width="18" customWidth="1"/>
  </cols>
  <sheetData>
    <row r="1" spans="1:6" s="32" customFormat="1" ht="14.25" x14ac:dyDescent="0.2">
      <c r="C1" s="33" t="s">
        <v>1253</v>
      </c>
    </row>
    <row r="3" spans="1:6" s="35" customFormat="1" ht="18.75" x14ac:dyDescent="0.3">
      <c r="A3" s="34" t="s">
        <v>93</v>
      </c>
      <c r="C3" s="36" t="s">
        <v>1231</v>
      </c>
    </row>
    <row r="4" spans="1:6" s="35" customFormat="1" ht="18" customHeight="1" x14ac:dyDescent="0.3">
      <c r="A4" s="34" t="s">
        <v>95</v>
      </c>
      <c r="C4" s="37" t="s">
        <v>1222</v>
      </c>
    </row>
    <row r="5" spans="1:6" s="35" customFormat="1" x14ac:dyDescent="0.25">
      <c r="A5" s="34" t="s">
        <v>94</v>
      </c>
      <c r="C5" s="35" t="s">
        <v>1226</v>
      </c>
    </row>
    <row r="6" spans="1:6" ht="15" customHeight="1" x14ac:dyDescent="0.3">
      <c r="C6" s="15"/>
    </row>
    <row r="7" spans="1:6" ht="18.75" x14ac:dyDescent="0.3">
      <c r="C7" s="6" t="s">
        <v>69</v>
      </c>
    </row>
    <row r="8" spans="1:6" x14ac:dyDescent="0.25">
      <c r="A8" s="18"/>
      <c r="C8" s="63" t="s">
        <v>1144</v>
      </c>
      <c r="D8" s="63" t="s">
        <v>59</v>
      </c>
      <c r="E8" s="64" t="s">
        <v>70</v>
      </c>
    </row>
    <row r="9" spans="1:6" ht="20.25" customHeight="1" x14ac:dyDescent="0.25">
      <c r="C9" s="75" t="s">
        <v>1178</v>
      </c>
      <c r="D9" s="76">
        <f>Delta_GIRR!D10</f>
        <v>1.7000000000000001E-2</v>
      </c>
      <c r="E9" s="45" t="s">
        <v>1241</v>
      </c>
    </row>
    <row r="10" spans="1:6" s="10" customFormat="1" x14ac:dyDescent="0.25">
      <c r="A10" s="16"/>
      <c r="B10"/>
      <c r="C10" s="7"/>
      <c r="D10" s="9"/>
      <c r="E10" s="7"/>
      <c r="F10" s="7"/>
    </row>
    <row r="11" spans="1:6" s="10" customFormat="1" x14ac:dyDescent="0.25">
      <c r="A11" s="16"/>
      <c r="B11"/>
      <c r="C11" s="7"/>
      <c r="D11" s="9"/>
      <c r="E11" s="7"/>
      <c r="F11" s="7"/>
    </row>
    <row r="12" spans="1:6" s="10" customFormat="1" ht="18.75" x14ac:dyDescent="0.3">
      <c r="A12" s="16"/>
      <c r="B12"/>
      <c r="C12" s="6" t="s">
        <v>1171</v>
      </c>
      <c r="D12" s="9"/>
      <c r="E12" s="7"/>
      <c r="F12" s="7"/>
    </row>
    <row r="13" spans="1:6" s="10" customFormat="1" x14ac:dyDescent="0.25">
      <c r="A13" s="16"/>
      <c r="B13"/>
      <c r="C13" s="7"/>
      <c r="D13" s="9"/>
      <c r="E13" s="7"/>
      <c r="F13" s="7"/>
    </row>
    <row r="14" spans="1:6" s="10" customFormat="1" x14ac:dyDescent="0.25">
      <c r="A14" s="16"/>
      <c r="B14"/>
      <c r="C14" s="7"/>
      <c r="D14" s="9"/>
      <c r="E14" s="7"/>
      <c r="F14" s="7"/>
    </row>
    <row r="15" spans="1:6" s="10" customFormat="1" x14ac:dyDescent="0.25">
      <c r="A15" s="16"/>
      <c r="B15"/>
      <c r="C15" s="7"/>
      <c r="D15" s="9"/>
      <c r="E15" s="7"/>
      <c r="F15" s="7"/>
    </row>
    <row r="16" spans="1:6" s="10" customFormat="1" x14ac:dyDescent="0.25">
      <c r="A16" s="16"/>
      <c r="B16"/>
      <c r="C16" s="7"/>
      <c r="D16" s="9"/>
      <c r="E16" s="7"/>
      <c r="F16" s="7"/>
    </row>
    <row r="17" spans="1:10" s="10" customFormat="1" x14ac:dyDescent="0.25">
      <c r="A17" s="16"/>
      <c r="B17"/>
      <c r="C17" s="7"/>
      <c r="D17" s="9"/>
      <c r="E17" s="7"/>
      <c r="F17" s="7"/>
    </row>
    <row r="18" spans="1:10" s="10" customFormat="1" ht="24" customHeight="1" x14ac:dyDescent="0.25">
      <c r="A18" s="16"/>
      <c r="B18"/>
      <c r="C18" s="7"/>
      <c r="D18" s="9"/>
      <c r="E18" s="7"/>
      <c r="F18" s="7"/>
    </row>
    <row r="19" spans="1:10" s="10" customFormat="1" x14ac:dyDescent="0.25">
      <c r="A19" s="16"/>
      <c r="B19"/>
      <c r="C19" s="7"/>
      <c r="D19" s="9"/>
      <c r="E19" s="7"/>
      <c r="F19" s="7"/>
    </row>
    <row r="20" spans="1:10" s="10" customFormat="1" x14ac:dyDescent="0.25">
      <c r="A20" s="16"/>
      <c r="B20"/>
      <c r="C20" s="7"/>
      <c r="D20" s="9"/>
      <c r="E20" s="7"/>
      <c r="F20" s="7"/>
    </row>
    <row r="21" spans="1:10" s="10" customFormat="1" x14ac:dyDescent="0.25">
      <c r="A21" s="16"/>
      <c r="B21"/>
      <c r="C21" s="7"/>
      <c r="D21" s="9"/>
      <c r="E21" s="7"/>
      <c r="F21" s="7"/>
    </row>
    <row r="22" spans="1:10" ht="18.75" x14ac:dyDescent="0.3">
      <c r="C22" s="6" t="s">
        <v>1170</v>
      </c>
    </row>
    <row r="24" spans="1:10" x14ac:dyDescent="0.25">
      <c r="C24" s="40" t="s">
        <v>60</v>
      </c>
      <c r="D24" s="74" t="s">
        <v>1169</v>
      </c>
      <c r="E24" s="74" t="s">
        <v>1158</v>
      </c>
      <c r="F24" s="74" t="s">
        <v>1159</v>
      </c>
      <c r="G24" s="74" t="s">
        <v>1161</v>
      </c>
      <c r="H24" s="74" t="s">
        <v>1176</v>
      </c>
      <c r="I24" s="104" t="s">
        <v>1247</v>
      </c>
      <c r="J24" s="104" t="s">
        <v>1248</v>
      </c>
    </row>
    <row r="25" spans="1:10" collapsed="1" x14ac:dyDescent="0.25">
      <c r="C25" s="112" t="s">
        <v>77</v>
      </c>
      <c r="D25" s="112">
        <f>$D$9</f>
        <v>1.7000000000000001E-2</v>
      </c>
      <c r="E25" s="152">
        <f>VLOOKUP(_xlfn.CONCAT("Curvature|GIRR|",Curvature_GIRR!C25,"|"),SimPV_Curvature!$C$8:$F$14,2,0)</f>
        <v>-23926.031586294899</v>
      </c>
      <c r="F25" s="152">
        <f>VLOOKUP(_xlfn.CONCAT("Curvature|GIRR|", Curvature_GIRR!C25,"|"),SimPV_Curvature!$C$8:$F$14,3,0)</f>
        <v>-25571.135856164499</v>
      </c>
      <c r="G25" s="152">
        <f>VLOOKUP(_xlfn.CONCAT("Curvature|GIRR|", Curvature_GIRR!C25,"|"),SimPV_Curvature!$C$8:$F$14,4,0)</f>
        <v>-24763.7453275146</v>
      </c>
      <c r="H25" s="152">
        <f>SUMIF(E27:E76,TRUE,D27:D76)</f>
        <v>144553.38657580651</v>
      </c>
      <c r="I25" s="152">
        <f>-(E25-G25-D25*H25)</f>
        <v>1619.6938305690101</v>
      </c>
      <c r="J25" s="153">
        <f>-(F25-G25+D25*H25)</f>
        <v>-1650.0170431388115</v>
      </c>
    </row>
    <row r="26" spans="1:10" hidden="1" outlineLevel="1" x14ac:dyDescent="0.25">
      <c r="C26" s="40" t="s">
        <v>1138</v>
      </c>
      <c r="D26" s="101" t="s">
        <v>116</v>
      </c>
      <c r="E26" s="154" t="s">
        <v>1177</v>
      </c>
      <c r="F26" s="154" t="s">
        <v>68</v>
      </c>
      <c r="G26" s="155" t="s">
        <v>57</v>
      </c>
      <c r="H26" s="156"/>
      <c r="I26" s="156"/>
      <c r="J26" s="156"/>
    </row>
    <row r="27" spans="1:10" hidden="1" outlineLevel="1" x14ac:dyDescent="0.25">
      <c r="C27" s="42" t="s">
        <v>3</v>
      </c>
      <c r="D27" s="38">
        <f>SUMIFS(Sensitivities!$E$8:$E$1023,Sensitivities!$D$8:$D$1023,Curvature_GIRR!$D$26,Sensitivities!$C$8:$C$1023,Curvature_GIRR!G27)</f>
        <v>5487.3665133872018</v>
      </c>
      <c r="E27" s="157" t="b">
        <f>VLOOKUP(C27,Trades!$C$8:$E$57,3,0)</f>
        <v>0</v>
      </c>
      <c r="F27" s="158"/>
      <c r="G27" s="158" t="str">
        <f>C27 &amp; ".Delta|GIRR|" &amp; C25 &amp; "|*"</f>
        <v>FRA791220419.Delta|GIRR|EUR|*</v>
      </c>
      <c r="H27" s="156"/>
      <c r="I27" s="156"/>
      <c r="J27" s="156"/>
    </row>
    <row r="28" spans="1:10" hidden="1" outlineLevel="1" x14ac:dyDescent="0.25">
      <c r="C28" s="21" t="s">
        <v>5</v>
      </c>
      <c r="D28" s="19">
        <f>SUMIFS(Sensitivities!$E$8:$E$1023,Sensitivities!$D$8:$D$1023,Curvature_GIRR!$D$26,Sensitivities!$C$8:$C$1023,Curvature_GIRR!G28)</f>
        <v>0</v>
      </c>
      <c r="E28" s="159" t="b">
        <f>VLOOKUP(C28,Trades!$C$8:$E$57,3,0)</f>
        <v>0</v>
      </c>
      <c r="F28" s="160"/>
      <c r="G28" s="160" t="str">
        <f>C28 &amp; ".Delta|GIRR|" &amp; C25&amp; "|*"</f>
        <v>FRA983936126.Delta|GIRR|EUR|*</v>
      </c>
      <c r="H28" s="156"/>
      <c r="I28" s="156"/>
      <c r="J28" s="156"/>
    </row>
    <row r="29" spans="1:10" hidden="1" outlineLevel="1" x14ac:dyDescent="0.25">
      <c r="C29" s="21" t="s">
        <v>6</v>
      </c>
      <c r="D29" s="19">
        <f>SUMIFS(Sensitivities!$E$8:$E$1023,Sensitivities!$D$8:$D$1023,Curvature_GIRR!$D$26,Sensitivities!$C$8:$C$1023,Curvature_GIRR!G29)</f>
        <v>0</v>
      </c>
      <c r="E29" s="159" t="b">
        <f>VLOOKUP(C29,Trades!$C$8:$E$57,3,0)</f>
        <v>0</v>
      </c>
      <c r="F29" s="160"/>
      <c r="G29" s="160" t="str">
        <f>C29 &amp; ".Delta|GIRR|" &amp; C25&amp; "|*"</f>
        <v>FRA592133890.Delta|GIRR|EUR|*</v>
      </c>
      <c r="H29" s="156"/>
      <c r="I29" s="156"/>
      <c r="J29" s="156"/>
    </row>
    <row r="30" spans="1:10" hidden="1" outlineLevel="1" x14ac:dyDescent="0.25">
      <c r="C30" s="21" t="s">
        <v>7</v>
      </c>
      <c r="D30" s="19">
        <f>SUMIFS(Sensitivities!$E$8:$E$1023,Sensitivities!$D$8:$D$1023,Curvature_GIRR!$D$26,Sensitivities!$C$8:$C$1023,Curvature_GIRR!G30)</f>
        <v>0</v>
      </c>
      <c r="E30" s="159" t="b">
        <f>VLOOKUP(C30,Trades!$C$8:$E$57,3,0)</f>
        <v>0</v>
      </c>
      <c r="F30" s="160"/>
      <c r="G30" s="160" t="str">
        <f>C30 &amp; ".Delta|GIRR|" &amp; C25&amp; "|*"</f>
        <v>FRA554616290.Delta|GIRR|EUR|*</v>
      </c>
      <c r="H30" s="156"/>
      <c r="I30" s="156"/>
      <c r="J30" s="156"/>
    </row>
    <row r="31" spans="1:10" hidden="1" outlineLevel="1" x14ac:dyDescent="0.25">
      <c r="C31" s="21" t="s">
        <v>8</v>
      </c>
      <c r="D31" s="19">
        <f>SUMIFS(Sensitivities!$E$8:$E$1023,Sensitivities!$D$8:$D$1023,Curvature_GIRR!$D$26,Sensitivities!$C$8:$C$1023,Curvature_GIRR!G31)</f>
        <v>-6951.1435157774504</v>
      </c>
      <c r="E31" s="159" t="b">
        <f>VLOOKUP(C31,Trades!$C$8:$E$57,3,0)</f>
        <v>0</v>
      </c>
      <c r="F31" s="160"/>
      <c r="G31" s="160" t="str">
        <f>C31 &amp; ".Delta|GIRR|" &amp; C25&amp; "|*"</f>
        <v>FRA822851518.Delta|GIRR|EUR|*</v>
      </c>
      <c r="H31" s="156"/>
      <c r="I31" s="156"/>
      <c r="J31" s="156"/>
    </row>
    <row r="32" spans="1:10" hidden="1" outlineLevel="1" x14ac:dyDescent="0.25">
      <c r="C32" s="21" t="s">
        <v>1140</v>
      </c>
      <c r="D32" s="19">
        <f>SUMIFS(Sensitivities!$E$8:$E$1023,Sensitivities!$D$8:$D$1023,Curvature_GIRR!$D$26,Sensitivities!$C$8:$C$1023,Curvature_GIRR!G32)</f>
        <v>0</v>
      </c>
      <c r="E32" s="159" t="b">
        <f>VLOOKUP(C32,Trades!$C$8:$E$57,3,0)</f>
        <v>0</v>
      </c>
      <c r="F32" s="160"/>
      <c r="G32" s="160" t="str">
        <f>C32 &amp; ".Delta|GIRR|" &amp; C25&amp; "|*"</f>
        <v>FRA101797833.Delta|GIRR|EUR|*</v>
      </c>
      <c r="H32" s="156"/>
      <c r="I32" s="156"/>
      <c r="J32" s="156"/>
    </row>
    <row r="33" spans="3:10" hidden="1" outlineLevel="1" x14ac:dyDescent="0.25">
      <c r="C33" s="21" t="s">
        <v>9</v>
      </c>
      <c r="D33" s="19">
        <f>SUMIFS(Sensitivities!$E$8:$E$1023,Sensitivities!$D$8:$D$1023,Curvature_GIRR!$D$26,Sensitivities!$C$8:$C$1023,Curvature_GIRR!G33)</f>
        <v>0</v>
      </c>
      <c r="E33" s="159" t="b">
        <f>VLOOKUP(C33,Trades!$C$8:$E$57,3,0)</f>
        <v>0</v>
      </c>
      <c r="F33" s="160"/>
      <c r="G33" s="160" t="str">
        <f>C33 &amp; ".Delta|GIRR|" &amp; C25&amp; "|*"</f>
        <v>IRS190841856.Delta|GIRR|EUR|*</v>
      </c>
      <c r="H33" s="156"/>
      <c r="I33" s="156"/>
      <c r="J33" s="156"/>
    </row>
    <row r="34" spans="3:10" hidden="1" outlineLevel="1" x14ac:dyDescent="0.25">
      <c r="C34" s="21" t="s">
        <v>11</v>
      </c>
      <c r="D34" s="19">
        <f>SUMIFS(Sensitivities!$E$8:$E$1023,Sensitivities!$D$8:$D$1023,Curvature_GIRR!$D$26,Sensitivities!$C$8:$C$1023,Curvature_GIRR!G34)</f>
        <v>-189744.37663102333</v>
      </c>
      <c r="E34" s="159" t="b">
        <f>VLOOKUP(C34,Trades!$C$8:$E$57,3,0)</f>
        <v>0</v>
      </c>
      <c r="F34" s="160"/>
      <c r="G34" s="160" t="str">
        <f>C34 &amp; ".Delta|GIRR|" &amp; C25&amp; "|*"</f>
        <v>IRS399330126.Delta|GIRR|EUR|*</v>
      </c>
      <c r="H34" s="156"/>
      <c r="I34" s="156"/>
      <c r="J34" s="156"/>
    </row>
    <row r="35" spans="3:10" hidden="1" outlineLevel="1" x14ac:dyDescent="0.25">
      <c r="C35" s="21" t="s">
        <v>12</v>
      </c>
      <c r="D35" s="19">
        <f>SUMIFS(Sensitivities!$E$8:$E$1023,Sensitivities!$D$8:$D$1023,Curvature_GIRR!$D$26,Sensitivities!$C$8:$C$1023,Curvature_GIRR!G35)</f>
        <v>-143070.52578800067</v>
      </c>
      <c r="E35" s="159" t="b">
        <f>VLOOKUP(C35,Trades!$C$8:$E$57,3,0)</f>
        <v>0</v>
      </c>
      <c r="F35" s="160"/>
      <c r="G35" s="160" t="str">
        <f>C35 &amp; ".Delta|GIRR|" &amp; C25&amp; "|*"</f>
        <v>IRS233250637.Delta|GIRR|EUR|*</v>
      </c>
      <c r="H35" s="156"/>
      <c r="I35" s="156"/>
      <c r="J35" s="156"/>
    </row>
    <row r="36" spans="3:10" hidden="1" outlineLevel="1" x14ac:dyDescent="0.25">
      <c r="C36" s="21" t="s">
        <v>13</v>
      </c>
      <c r="D36" s="19">
        <f>SUMIFS(Sensitivities!$E$8:$E$1023,Sensitivities!$D$8:$D$1023,Curvature_GIRR!$D$26,Sensitivities!$C$8:$C$1023,Curvature_GIRR!G36)</f>
        <v>-633.57725896516968</v>
      </c>
      <c r="E36" s="159" t="b">
        <f>VLOOKUP(C36,Trades!$C$8:$E$57,3,0)</f>
        <v>0</v>
      </c>
      <c r="F36" s="160"/>
      <c r="G36" s="160" t="str">
        <f>C36 &amp; ".Delta|GIRR|" &amp; C25&amp; "|*"</f>
        <v>CS768096133.Delta|GIRR|EUR|*</v>
      </c>
      <c r="H36" s="156"/>
      <c r="I36" s="156"/>
      <c r="J36" s="156"/>
    </row>
    <row r="37" spans="3:10" hidden="1" outlineLevel="1" x14ac:dyDescent="0.25">
      <c r="C37" s="21" t="s">
        <v>15</v>
      </c>
      <c r="D37" s="19">
        <f>SUMIFS(Sensitivities!$E$8:$E$1023,Sensitivities!$D$8:$D$1023,Curvature_GIRR!$D$26,Sensitivities!$C$8:$C$1023,Curvature_GIRR!G37)</f>
        <v>0</v>
      </c>
      <c r="E37" s="159" t="b">
        <f>VLOOKUP(C37,Trades!$C$8:$E$57,3,0)</f>
        <v>0</v>
      </c>
      <c r="F37" s="160"/>
      <c r="G37" s="160" t="str">
        <f>C37 &amp; ".Delta|GIRR|" &amp; C25&amp; "|*"</f>
        <v>CS561670611.Delta|GIRR|EUR|*</v>
      </c>
      <c r="H37" s="156"/>
      <c r="I37" s="156"/>
      <c r="J37" s="156"/>
    </row>
    <row r="38" spans="3:10" hidden="1" outlineLevel="1" x14ac:dyDescent="0.25">
      <c r="C38" s="21" t="s">
        <v>16</v>
      </c>
      <c r="D38" s="19">
        <f>SUMIFS(Sensitivities!$E$8:$E$1023,Sensitivities!$D$8:$D$1023,Curvature_GIRR!$D$26,Sensitivities!$C$8:$C$1023,Curvature_GIRR!G38)</f>
        <v>0</v>
      </c>
      <c r="E38" s="159" t="b">
        <f>VLOOKUP(C38,Trades!$C$8:$E$57,3,0)</f>
        <v>0</v>
      </c>
      <c r="F38" s="160"/>
      <c r="G38" s="160" t="str">
        <f>C38 &amp; ".Delta|GIRR|" &amp; C25&amp; "|*"</f>
        <v>CS931854092.Delta|GIRR|EUR|*</v>
      </c>
      <c r="H38" s="156"/>
      <c r="I38" s="156"/>
      <c r="J38" s="156"/>
    </row>
    <row r="39" spans="3:10" hidden="1" outlineLevel="1" x14ac:dyDescent="0.25">
      <c r="C39" s="21" t="s">
        <v>17</v>
      </c>
      <c r="D39" s="19">
        <f>SUMIFS(Sensitivities!$E$8:$E$1023,Sensitivities!$D$8:$D$1023,Curvature_GIRR!$D$26,Sensitivities!$C$8:$C$1023,Curvature_GIRR!G39)</f>
        <v>0</v>
      </c>
      <c r="E39" s="159" t="b">
        <f>VLOOKUP(C39,Trades!$C$8:$E$57,3,0)</f>
        <v>0</v>
      </c>
      <c r="F39" s="160"/>
      <c r="G39" s="160" t="str">
        <f>C39 &amp; ".Delta|GIRR|" &amp; C25&amp; "|*"</f>
        <v>IRS307262619.Delta|GIRR|EUR|*</v>
      </c>
      <c r="H39" s="156"/>
      <c r="I39" s="156"/>
      <c r="J39" s="156"/>
    </row>
    <row r="40" spans="3:10" hidden="1" outlineLevel="1" x14ac:dyDescent="0.25">
      <c r="C40" s="21" t="s">
        <v>18</v>
      </c>
      <c r="D40" s="19">
        <f>SUMIFS(Sensitivities!$E$8:$E$1023,Sensitivities!$D$8:$D$1023,Curvature_GIRR!$D$26,Sensitivities!$C$8:$C$1023,Curvature_GIRR!G40)</f>
        <v>0</v>
      </c>
      <c r="E40" s="159" t="b">
        <f>VLOOKUP(C40,Trades!$C$8:$E$57,3,0)</f>
        <v>0</v>
      </c>
      <c r="F40" s="160"/>
      <c r="G40" s="160" t="str">
        <f>C40 &amp; ".Delta|GIRR|" &amp; C25&amp; "|*"</f>
        <v>IRS686490893.Delta|GIRR|EUR|*</v>
      </c>
      <c r="H40" s="156"/>
      <c r="I40" s="156"/>
      <c r="J40" s="156"/>
    </row>
    <row r="41" spans="3:10" hidden="1" outlineLevel="1" x14ac:dyDescent="0.25">
      <c r="C41" s="21" t="s">
        <v>19</v>
      </c>
      <c r="D41" s="19">
        <f>SUMIFS(Sensitivities!$E$8:$E$1023,Sensitivities!$D$8:$D$1023,Curvature_GIRR!$D$26,Sensitivities!$C$8:$C$1023,Curvature_GIRR!G41)</f>
        <v>0</v>
      </c>
      <c r="E41" s="159" t="b">
        <f>VLOOKUP(C41,Trades!$C$8:$E$57,3,0)</f>
        <v>0</v>
      </c>
      <c r="F41" s="160"/>
      <c r="G41" s="160" t="str">
        <f>C41 &amp; ".Delta|GIRR|" &amp; C25&amp; "|*"</f>
        <v>IRS682313805.Delta|GIRR|EUR|*</v>
      </c>
      <c r="H41" s="156"/>
      <c r="I41" s="156"/>
      <c r="J41" s="156"/>
    </row>
    <row r="42" spans="3:10" hidden="1" outlineLevel="1" x14ac:dyDescent="0.25">
      <c r="C42" s="21" t="s">
        <v>20</v>
      </c>
      <c r="D42" s="19">
        <f>SUMIFS(Sensitivities!$E$8:$E$1023,Sensitivities!$D$8:$D$1023,Curvature_GIRR!$D$26,Sensitivities!$C$8:$C$1023,Curvature_GIRR!G42)</f>
        <v>0</v>
      </c>
      <c r="E42" s="159" t="b">
        <f>VLOOKUP(C42,Trades!$C$8:$E$57,3,0)</f>
        <v>0</v>
      </c>
      <c r="F42" s="160"/>
      <c r="G42" s="160" t="str">
        <f>C42 &amp; ".Delta|GIRR|" &amp; C25&amp; "|*"</f>
        <v>IRS545554400.Delta|GIRR|EUR|*</v>
      </c>
      <c r="H42" s="156"/>
      <c r="I42" s="156"/>
      <c r="J42" s="156"/>
    </row>
    <row r="43" spans="3:10" hidden="1" outlineLevel="1" x14ac:dyDescent="0.25">
      <c r="C43" s="21" t="s">
        <v>21</v>
      </c>
      <c r="D43" s="19">
        <f>SUMIFS(Sensitivities!$E$8:$E$1023,Sensitivities!$D$8:$D$1023,Curvature_GIRR!$D$26,Sensitivities!$C$8:$C$1023,Curvature_GIRR!G43)</f>
        <v>-263.62017726180488</v>
      </c>
      <c r="E43" s="159" t="b">
        <f>VLOOKUP(C43,Trades!$C$8:$E$57,3,0)</f>
        <v>0</v>
      </c>
      <c r="F43" s="160"/>
      <c r="G43" s="160" t="str">
        <f>C43 &amp; ".Delta|GIRR|" &amp; C25&amp; "|*"</f>
        <v>CS821810096.Delta|GIRR|EUR|*</v>
      </c>
      <c r="H43" s="156"/>
      <c r="I43" s="156"/>
      <c r="J43" s="156"/>
    </row>
    <row r="44" spans="3:10" hidden="1" outlineLevel="1" x14ac:dyDescent="0.25">
      <c r="C44" s="21" t="s">
        <v>22</v>
      </c>
      <c r="D44" s="19">
        <f>SUMIFS(Sensitivities!$E$8:$E$1023,Sensitivities!$D$8:$D$1023,Curvature_GIRR!$D$26,Sensitivities!$C$8:$C$1023,Curvature_GIRR!G44)</f>
        <v>0</v>
      </c>
      <c r="E44" s="159" t="b">
        <f>VLOOKUP(C44,Trades!$C$8:$E$57,3,0)</f>
        <v>1</v>
      </c>
      <c r="F44" s="160"/>
      <c r="G44" s="160" t="str">
        <f>C44 &amp; ".Delta|GIRR|" &amp; C25&amp; "|*"</f>
        <v>CF832287444.Delta|GIRR|EUR|*</v>
      </c>
      <c r="H44" s="156"/>
      <c r="I44" s="156"/>
      <c r="J44" s="156"/>
    </row>
    <row r="45" spans="3:10" hidden="1" outlineLevel="1" x14ac:dyDescent="0.25">
      <c r="C45" s="21" t="s">
        <v>1141</v>
      </c>
      <c r="D45" s="19">
        <f>SUMIFS(Sensitivities!$E$8:$E$1023,Sensitivities!$D$8:$D$1023,Curvature_GIRR!$D$26,Sensitivities!$C$8:$C$1023,Curvature_GIRR!G45)</f>
        <v>0</v>
      </c>
      <c r="E45" s="159" t="b">
        <f>VLOOKUP(C45,Trades!$C$8:$E$57,3,0)</f>
        <v>1</v>
      </c>
      <c r="F45" s="160"/>
      <c r="G45" s="160" t="str">
        <f>C45 &amp; ".Delta|GIRR|" &amp; C25&amp; "|*"</f>
        <v>CF505971413.Delta|GIRR|EUR|*</v>
      </c>
      <c r="H45" s="156"/>
      <c r="I45" s="156"/>
      <c r="J45" s="156"/>
    </row>
    <row r="46" spans="3:10" hidden="1" outlineLevel="1" x14ac:dyDescent="0.25">
      <c r="C46" s="21" t="s">
        <v>24</v>
      </c>
      <c r="D46" s="19">
        <f>SUMIFS(Sensitivities!$E$8:$E$1023,Sensitivities!$D$8:$D$1023,Curvature_GIRR!$D$26,Sensitivities!$C$8:$C$1023,Curvature_GIRR!G46)</f>
        <v>0</v>
      </c>
      <c r="E46" s="159" t="b">
        <f>VLOOKUP(C46,Trades!$C$8:$E$57,3,0)</f>
        <v>1</v>
      </c>
      <c r="F46" s="160"/>
      <c r="G46" s="160" t="str">
        <f>C46 &amp; ".Delta|GIRR|" &amp; C25&amp; "|*"</f>
        <v>CF670766805.Delta|GIRR|EUR|*</v>
      </c>
      <c r="H46" s="156"/>
      <c r="I46" s="156"/>
      <c r="J46" s="156"/>
    </row>
    <row r="47" spans="3:10" hidden="1" outlineLevel="1" x14ac:dyDescent="0.25">
      <c r="C47" s="21" t="s">
        <v>25</v>
      </c>
      <c r="D47" s="19">
        <f>SUMIFS(Sensitivities!$E$8:$E$1023,Sensitivities!$D$8:$D$1023,Curvature_GIRR!$D$26,Sensitivities!$C$8:$C$1023,Curvature_GIRR!G47)</f>
        <v>1433.3449846398662</v>
      </c>
      <c r="E47" s="159" t="b">
        <f>VLOOKUP(C47,Trades!$C$8:$E$57,3,0)</f>
        <v>1</v>
      </c>
      <c r="F47" s="160"/>
      <c r="G47" s="160" t="str">
        <f>C47 &amp; ".Delta|GIRR|" &amp; C25&amp; "|*"</f>
        <v>CF558972956.Delta|GIRR|EUR|*</v>
      </c>
      <c r="H47" s="156"/>
      <c r="I47" s="156"/>
      <c r="J47" s="156"/>
    </row>
    <row r="48" spans="3:10" hidden="1" outlineLevel="1" x14ac:dyDescent="0.25">
      <c r="C48" s="21" t="s">
        <v>26</v>
      </c>
      <c r="D48" s="19">
        <f>SUMIFS(Sensitivities!$E$8:$E$1023,Sensitivities!$D$8:$D$1023,Curvature_GIRR!$D$26,Sensitivities!$C$8:$C$1023,Curvature_GIRR!G48)</f>
        <v>0</v>
      </c>
      <c r="E48" s="159" t="b">
        <f>VLOOKUP(C48,Trades!$C$8:$E$57,3,0)</f>
        <v>1</v>
      </c>
      <c r="F48" s="160"/>
      <c r="G48" s="160" t="str">
        <f>C48 &amp; ".Delta|GIRR|" &amp; C25&amp; "|*"</f>
        <v>CF994071627.Delta|GIRR|EUR|*</v>
      </c>
      <c r="H48" s="156"/>
      <c r="I48" s="156"/>
      <c r="J48" s="156"/>
    </row>
    <row r="49" spans="3:10" hidden="1" outlineLevel="1" x14ac:dyDescent="0.25">
      <c r="C49" s="21" t="s">
        <v>27</v>
      </c>
      <c r="D49" s="19">
        <f>SUMIFS(Sensitivities!$E$8:$E$1023,Sensitivities!$D$8:$D$1023,Curvature_GIRR!$D$26,Sensitivities!$C$8:$C$1023,Curvature_GIRR!G49)</f>
        <v>-49803.563132580908</v>
      </c>
      <c r="E49" s="159" t="b">
        <f>VLOOKUP(C49,Trades!$C$8:$E$57,3,0)</f>
        <v>1</v>
      </c>
      <c r="F49" s="160"/>
      <c r="G49" s="160" t="str">
        <f>C49 &amp; ".Delta|GIRR|" &amp; C25&amp; "|*"</f>
        <v>CF546911893.Delta|GIRR|EUR|*</v>
      </c>
      <c r="H49" s="156"/>
      <c r="I49" s="156"/>
      <c r="J49" s="156"/>
    </row>
    <row r="50" spans="3:10" hidden="1" outlineLevel="1" x14ac:dyDescent="0.25">
      <c r="C50" s="21" t="s">
        <v>28</v>
      </c>
      <c r="D50" s="19">
        <f>SUMIFS(Sensitivities!$E$8:$E$1023,Sensitivities!$D$8:$D$1023,Curvature_GIRR!$D$26,Sensitivities!$C$8:$C$1023,Curvature_GIRR!G50)</f>
        <v>17619.882379214429</v>
      </c>
      <c r="E50" s="159" t="b">
        <f>VLOOKUP(C50,Trades!$C$8:$E$57,3,0)</f>
        <v>1</v>
      </c>
      <c r="F50" s="160"/>
      <c r="G50" s="160" t="str">
        <f>C50 &amp; ".Delta|GIRR|" &amp; C25&amp; "|*"</f>
        <v>CF798421943.Delta|GIRR|EUR|*</v>
      </c>
      <c r="H50" s="156"/>
      <c r="I50" s="156"/>
      <c r="J50" s="156"/>
    </row>
    <row r="51" spans="3:10" hidden="1" outlineLevel="1" x14ac:dyDescent="0.25">
      <c r="C51" s="21" t="s">
        <v>29</v>
      </c>
      <c r="D51" s="19">
        <f>SUMIFS(Sensitivities!$E$8:$E$1023,Sensitivities!$D$8:$D$1023,Curvature_GIRR!$D$26,Sensitivities!$C$8:$C$1023,Curvature_GIRR!G51)</f>
        <v>142066.13727641411</v>
      </c>
      <c r="E51" s="159" t="b">
        <f>VLOOKUP(C51,Trades!$C$8:$E$57,3,0)</f>
        <v>1</v>
      </c>
      <c r="F51" s="160"/>
      <c r="G51" s="160" t="str">
        <f>C51 &amp; ".Delta|GIRR|" &amp; C25&amp; "|*"</f>
        <v>SWN651253389.Delta|GIRR|EUR|*</v>
      </c>
      <c r="H51" s="156"/>
      <c r="I51" s="156"/>
      <c r="J51" s="156"/>
    </row>
    <row r="52" spans="3:10" hidden="1" outlineLevel="1" x14ac:dyDescent="0.25">
      <c r="C52" s="21" t="s">
        <v>31</v>
      </c>
      <c r="D52" s="19">
        <f>SUMIFS(Sensitivities!$E$8:$E$1023,Sensitivities!$D$8:$D$1023,Curvature_GIRR!$D$26,Sensitivities!$C$8:$C$1023,Curvature_GIRR!G52)</f>
        <v>244488.19216526445</v>
      </c>
      <c r="E52" s="159" t="b">
        <f>VLOOKUP(C52,Trades!$C$8:$E$57,3,0)</f>
        <v>0</v>
      </c>
      <c r="F52" s="160"/>
      <c r="G52" s="160" t="str">
        <f>C52 &amp; ".Delta|GIRR|" &amp; C25&amp; "|*"</f>
        <v>FXF690057364.Delta|GIRR|EUR|*</v>
      </c>
      <c r="H52" s="156"/>
      <c r="I52" s="156"/>
      <c r="J52" s="156"/>
    </row>
    <row r="53" spans="3:10" hidden="1" outlineLevel="1" x14ac:dyDescent="0.25">
      <c r="C53" s="21" t="s">
        <v>1142</v>
      </c>
      <c r="D53" s="19">
        <f>SUMIFS(Sensitivities!$E$8:$E$1023,Sensitivities!$D$8:$D$1023,Curvature_GIRR!$D$26,Sensitivities!$C$8:$C$1023,Curvature_GIRR!G53)</f>
        <v>0</v>
      </c>
      <c r="E53" s="159" t="b">
        <f>VLOOKUP(C53,Trades!$C$8:$E$57,3,0)</f>
        <v>0</v>
      </c>
      <c r="F53" s="160"/>
      <c r="G53" s="160" t="str">
        <f>C53 &amp; ".Delta|GIRR|" &amp; C25&amp; "|*"</f>
        <v>FXF276314354.Delta|GIRR|EUR|*</v>
      </c>
      <c r="H53" s="156"/>
      <c r="I53" s="156"/>
      <c r="J53" s="156"/>
    </row>
    <row r="54" spans="3:10" hidden="1" outlineLevel="1" x14ac:dyDescent="0.25">
      <c r="C54" s="21" t="s">
        <v>33</v>
      </c>
      <c r="D54" s="19">
        <f>SUMIFS(Sensitivities!$E$8:$E$1023,Sensitivities!$D$8:$D$1023,Curvature_GIRR!$D$26,Sensitivities!$C$8:$C$1023,Curvature_GIRR!G54)</f>
        <v>684176.03842328349</v>
      </c>
      <c r="E54" s="159" t="b">
        <f>VLOOKUP(C54,Trades!$C$8:$E$57,3,0)</f>
        <v>0</v>
      </c>
      <c r="F54" s="160"/>
      <c r="G54" s="160" t="str">
        <f>C54 &amp; ".Delta|GIRR|" &amp; C25&amp; "|*"</f>
        <v>FXF811380623.Delta|GIRR|EUR|*</v>
      </c>
      <c r="H54" s="156"/>
      <c r="I54" s="156"/>
      <c r="J54" s="156"/>
    </row>
    <row r="55" spans="3:10" hidden="1" outlineLevel="1" x14ac:dyDescent="0.25">
      <c r="C55" s="21" t="s">
        <v>34</v>
      </c>
      <c r="D55" s="19">
        <f>SUMIFS(Sensitivities!$E$8:$E$1023,Sensitivities!$D$8:$D$1023,Curvature_GIRR!$D$26,Sensitivities!$C$8:$C$1023,Curvature_GIRR!G55)</f>
        <v>49533.730687814692</v>
      </c>
      <c r="E55" s="159" t="b">
        <f>VLOOKUP(C55,Trades!$C$8:$E$57,3,0)</f>
        <v>0</v>
      </c>
      <c r="F55" s="160"/>
      <c r="G55" s="160" t="str">
        <f>C55 &amp; ".Delta|GIRR|" &amp; C25&amp; "|*"</f>
        <v>FXF313102980.Delta|GIRR|EUR|*</v>
      </c>
      <c r="H55" s="156"/>
      <c r="I55" s="156"/>
      <c r="J55" s="156"/>
    </row>
    <row r="56" spans="3:10" hidden="1" outlineLevel="1" x14ac:dyDescent="0.25">
      <c r="C56" s="21" t="s">
        <v>35</v>
      </c>
      <c r="D56" s="19">
        <f>SUMIFS(Sensitivities!$E$8:$E$1023,Sensitivities!$D$8:$D$1023,Curvature_GIRR!$D$26,Sensitivities!$C$8:$C$1023,Curvature_GIRR!G56)</f>
        <v>0</v>
      </c>
      <c r="E56" s="159" t="b">
        <f>VLOOKUP(C56,Trades!$C$8:$E$57,3,0)</f>
        <v>0</v>
      </c>
      <c r="F56" s="160"/>
      <c r="G56" s="160" t="str">
        <f>C56 &amp; ".Delta|GIRR|" &amp; C25&amp; "|*"</f>
        <v>FXF168255439.Delta|GIRR|EUR|*</v>
      </c>
      <c r="H56" s="156"/>
      <c r="I56" s="156"/>
      <c r="J56" s="156"/>
    </row>
    <row r="57" spans="3:10" hidden="1" outlineLevel="1" x14ac:dyDescent="0.25">
      <c r="C57" s="21" t="s">
        <v>36</v>
      </c>
      <c r="D57" s="19">
        <f>SUMIFS(Sensitivities!$E$8:$E$1023,Sensitivities!$D$8:$D$1023,Curvature_GIRR!$D$26,Sensitivities!$C$8:$C$1023,Curvature_GIRR!G57)</f>
        <v>201758.25845184759</v>
      </c>
      <c r="E57" s="159" t="b">
        <f>VLOOKUP(C57,Trades!$C$8:$E$57,3,0)</f>
        <v>0</v>
      </c>
      <c r="F57" s="160"/>
      <c r="G57" s="160" t="str">
        <f>C57 &amp; ".Delta|GIRR|" &amp; C25&amp; "|*"</f>
        <v>FXF177155290.Delta|GIRR|EUR|*</v>
      </c>
      <c r="H57" s="156"/>
      <c r="I57" s="156"/>
      <c r="J57" s="156"/>
    </row>
    <row r="58" spans="3:10" hidden="1" outlineLevel="1" x14ac:dyDescent="0.25">
      <c r="C58" s="21" t="s">
        <v>37</v>
      </c>
      <c r="D58" s="19">
        <f>SUMIFS(Sensitivities!$E$8:$E$1023,Sensitivities!$D$8:$D$1023,Curvature_GIRR!$D$26,Sensitivities!$C$8:$C$1023,Curvature_GIRR!G58)</f>
        <v>-434493.92444695078</v>
      </c>
      <c r="E58" s="159" t="b">
        <f>VLOOKUP(C58,Trades!$C$8:$E$57,3,0)</f>
        <v>0</v>
      </c>
      <c r="F58" s="160"/>
      <c r="G58" s="160" t="str">
        <f>C58 &amp; ".Delta|GIRR|" &amp; C25&amp; "|*"</f>
        <v>FXF598460264.Delta|GIRR|EUR|*</v>
      </c>
      <c r="H58" s="156"/>
      <c r="I58" s="156"/>
      <c r="J58" s="156"/>
    </row>
    <row r="59" spans="3:10" hidden="1" outlineLevel="1" x14ac:dyDescent="0.25">
      <c r="C59" s="21" t="s">
        <v>38</v>
      </c>
      <c r="D59" s="19">
        <f>SUMIFS(Sensitivities!$E$8:$E$1023,Sensitivities!$D$8:$D$1023,Curvature_GIRR!$D$26,Sensitivities!$C$8:$C$1023,Curvature_GIRR!G59)</f>
        <v>-516.10494575743371</v>
      </c>
      <c r="E59" s="159" t="b">
        <f>VLOOKUP(C59,Trades!$C$8:$E$57,3,0)</f>
        <v>1</v>
      </c>
      <c r="F59" s="160"/>
      <c r="G59" s="160" t="str">
        <f>C59 &amp; ".Delta|GIRR|" &amp; C25&amp; "|*"</f>
        <v>FXO271821100.Delta|GIRR|EUR|*</v>
      </c>
      <c r="H59" s="156"/>
      <c r="I59" s="156"/>
      <c r="J59" s="156"/>
    </row>
    <row r="60" spans="3:10" hidden="1" outlineLevel="1" x14ac:dyDescent="0.25">
      <c r="C60" s="21" t="s">
        <v>40</v>
      </c>
      <c r="D60" s="19">
        <f>SUMIFS(Sensitivities!$E$8:$E$1023,Sensitivities!$D$8:$D$1023,Curvature_GIRR!$D$26,Sensitivities!$C$8:$C$1023,Curvature_GIRR!G60)</f>
        <v>0</v>
      </c>
      <c r="E60" s="159" t="b">
        <f>VLOOKUP(C60,Trades!$C$8:$E$57,3,0)</f>
        <v>1</v>
      </c>
      <c r="F60" s="160"/>
      <c r="G60" s="160" t="str">
        <f>C60 &amp; ".Delta|GIRR|" &amp; C25&amp; "|*"</f>
        <v>FXO136170122.Delta|GIRR|EUR|*</v>
      </c>
      <c r="H60" s="156"/>
      <c r="I60" s="156"/>
      <c r="J60" s="156"/>
    </row>
    <row r="61" spans="3:10" hidden="1" outlineLevel="1" x14ac:dyDescent="0.25">
      <c r="C61" s="21" t="s">
        <v>1139</v>
      </c>
      <c r="D61" s="19">
        <f>SUMIFS(Sensitivities!$E$8:$E$1023,Sensitivities!$D$8:$D$1023,Curvature_GIRR!$D$26,Sensitivities!$C$8:$C$1023,Curvature_GIRR!G61)</f>
        <v>5318.7836688553907</v>
      </c>
      <c r="E61" s="159" t="b">
        <f>VLOOKUP(C61,Trades!$C$8:$E$57,3,0)</f>
        <v>1</v>
      </c>
      <c r="F61" s="160"/>
      <c r="G61" s="160" t="str">
        <f>C61 &amp; ".Delta|GIRR|" &amp; C25&amp; "|*"</f>
        <v>FXO623149061.Delta|GIRR|EUR|*</v>
      </c>
      <c r="H61" s="156"/>
      <c r="I61" s="156"/>
      <c r="J61" s="156"/>
    </row>
    <row r="62" spans="3:10" hidden="1" outlineLevel="1" x14ac:dyDescent="0.25">
      <c r="C62" s="21" t="s">
        <v>41</v>
      </c>
      <c r="D62" s="19">
        <f>SUMIFS(Sensitivities!$E$8:$E$1023,Sensitivities!$D$8:$D$1023,Curvature_GIRR!$D$26,Sensitivities!$C$8:$C$1023,Curvature_GIRR!G62)</f>
        <v>179.09871441534003</v>
      </c>
      <c r="E62" s="159" t="b">
        <f>VLOOKUP(C62,Trades!$C$8:$E$57,3,0)</f>
        <v>1</v>
      </c>
      <c r="F62" s="160"/>
      <c r="G62" s="160" t="str">
        <f>C62 &amp; ".Delta|GIRR|" &amp; C25&amp; "|*"</f>
        <v>FXO676548755.Delta|GIRR|EUR|*</v>
      </c>
      <c r="H62" s="156"/>
      <c r="I62" s="156"/>
      <c r="J62" s="156"/>
    </row>
    <row r="63" spans="3:10" hidden="1" outlineLevel="1" x14ac:dyDescent="0.25">
      <c r="C63" s="21" t="s">
        <v>42</v>
      </c>
      <c r="D63" s="19">
        <f>SUMIFS(Sensitivities!$E$8:$E$1023,Sensitivities!$D$8:$D$1023,Curvature_GIRR!$D$26,Sensitivities!$C$8:$C$1023,Curvature_GIRR!G63)</f>
        <v>5386.1250045309171</v>
      </c>
      <c r="E63" s="159" t="b">
        <f>VLOOKUP(C63,Trades!$C$8:$E$57,3,0)</f>
        <v>1</v>
      </c>
      <c r="F63" s="160"/>
      <c r="G63" s="160" t="str">
        <f>C63 &amp; ".Delta|GIRR|" &amp; C25&amp; "|*"</f>
        <v>FXO403688438.Delta|GIRR|EUR|*</v>
      </c>
      <c r="H63" s="156"/>
      <c r="I63" s="156"/>
      <c r="J63" s="156"/>
    </row>
    <row r="64" spans="3:10" hidden="1" outlineLevel="1" x14ac:dyDescent="0.25">
      <c r="C64" s="21" t="s">
        <v>43</v>
      </c>
      <c r="D64" s="19">
        <f>SUMIFS(Sensitivities!$E$8:$E$1023,Sensitivities!$D$8:$D$1023,Curvature_GIRR!$D$26,Sensitivities!$C$8:$C$1023,Curvature_GIRR!G64)</f>
        <v>18184.212993412079</v>
      </c>
      <c r="E64" s="159" t="b">
        <f>VLOOKUP(C64,Trades!$C$8:$E$57,3,0)</f>
        <v>1</v>
      </c>
      <c r="F64" s="160"/>
      <c r="G64" s="160" t="str">
        <f>C64 &amp; ".Delta|GIRR|" &amp; C25&amp; "|*"</f>
        <v>FXO302436425.Delta|GIRR|EUR|*</v>
      </c>
      <c r="H64" s="156"/>
      <c r="I64" s="156"/>
      <c r="J64" s="156"/>
    </row>
    <row r="65" spans="3:10" hidden="1" outlineLevel="1" x14ac:dyDescent="0.25">
      <c r="C65" s="21" t="s">
        <v>44</v>
      </c>
      <c r="D65" s="19">
        <f>SUMIFS(Sensitivities!$E$8:$E$1023,Sensitivities!$D$8:$D$1023,Curvature_GIRR!$D$26,Sensitivities!$C$8:$C$1023,Curvature_GIRR!G65)</f>
        <v>0</v>
      </c>
      <c r="E65" s="159" t="b">
        <f>VLOOKUP(C65,Trades!$C$8:$E$57,3,0)</f>
        <v>1</v>
      </c>
      <c r="F65" s="160"/>
      <c r="G65" s="160" t="str">
        <f>C65 &amp; ".Delta|GIRR|" &amp; C25&amp; "|*"</f>
        <v>FXO920656386.Delta|GIRR|EUR|*</v>
      </c>
      <c r="H65" s="156"/>
      <c r="I65" s="156"/>
      <c r="J65" s="156"/>
    </row>
    <row r="66" spans="3:10" hidden="1" outlineLevel="1" x14ac:dyDescent="0.25">
      <c r="C66" s="21" t="s">
        <v>45</v>
      </c>
      <c r="D66" s="19">
        <f>SUMIFS(Sensitivities!$E$8:$E$1023,Sensitivities!$D$8:$D$1023,Curvature_GIRR!$D$26,Sensitivities!$C$8:$C$1023,Curvature_GIRR!G66)</f>
        <v>4685.4696326627172</v>
      </c>
      <c r="E66" s="159" t="b">
        <f>VLOOKUP(C66,Trades!$C$8:$E$57,3,0)</f>
        <v>1</v>
      </c>
      <c r="F66" s="160"/>
      <c r="G66" s="160" t="str">
        <f>C66 &amp; ".Delta|GIRR|" &amp; C25&amp; "|*"</f>
        <v>FXO931276392.Delta|GIRR|EUR|*</v>
      </c>
      <c r="H66" s="156"/>
      <c r="I66" s="156"/>
      <c r="J66" s="156"/>
    </row>
    <row r="67" spans="3:10" hidden="1" outlineLevel="1" x14ac:dyDescent="0.25">
      <c r="C67" s="21" t="s">
        <v>46</v>
      </c>
      <c r="D67" s="19">
        <f>SUMIFS(Sensitivities!$E$8:$E$1023,Sensitivities!$D$8:$D$1023,Curvature_GIRR!$D$26,Sensitivities!$C$8:$C$1023,Curvature_GIRR!G67)</f>
        <v>0</v>
      </c>
      <c r="E67" s="159" t="b">
        <f>VLOOKUP(C67,Trades!$C$8:$E$57,3,0)</f>
        <v>0</v>
      </c>
      <c r="F67" s="160"/>
      <c r="G67" s="160" t="str">
        <f>C67 &amp; ".Delta|GIRR|" &amp; C25&amp; "|*"</f>
        <v>PRDC295207601.Delta|GIRR|EUR|*</v>
      </c>
      <c r="H67" s="156"/>
      <c r="I67" s="156"/>
      <c r="J67" s="156"/>
    </row>
    <row r="68" spans="3:10" hidden="1" outlineLevel="1" x14ac:dyDescent="0.25">
      <c r="C68" s="21" t="s">
        <v>48</v>
      </c>
      <c r="D68" s="19">
        <f>SUMIFS(Sensitivities!$E$8:$E$1023,Sensitivities!$D$8:$D$1023,Curvature_GIRR!$D$26,Sensitivities!$C$8:$C$1023,Curvature_GIRR!G68)</f>
        <v>0</v>
      </c>
      <c r="E68" s="159" t="b">
        <f>VLOOKUP(C68,Trades!$C$8:$E$57,3,0)</f>
        <v>0</v>
      </c>
      <c r="F68" s="160"/>
      <c r="G68" s="160" t="str">
        <f>C68 &amp; ".Delta|GIRR|" &amp; C25&amp; "|*"</f>
        <v>PRDC172891670.Delta|GIRR|EUR|*</v>
      </c>
      <c r="H68" s="156"/>
      <c r="I68" s="156"/>
      <c r="J68" s="156"/>
    </row>
    <row r="69" spans="3:10" hidden="1" outlineLevel="1" x14ac:dyDescent="0.25">
      <c r="C69" s="21" t="s">
        <v>49</v>
      </c>
      <c r="D69" s="19">
        <f>SUMIFS(Sensitivities!$E$8:$E$1023,Sensitivities!$D$8:$D$1023,Curvature_GIRR!$D$26,Sensitivities!$C$8:$C$1023,Curvature_GIRR!G69)</f>
        <v>0</v>
      </c>
      <c r="E69" s="159" t="b">
        <f>VLOOKUP(C69,Trades!$C$8:$E$57,3,0)</f>
        <v>0</v>
      </c>
      <c r="F69" s="160"/>
      <c r="G69" s="160" t="str">
        <f>C69 &amp; ".Delta|GIRR|" &amp; C25&amp; "|*"</f>
        <v>PRDC666969162.Delta|GIRR|EUR|*</v>
      </c>
      <c r="H69" s="156"/>
      <c r="I69" s="156"/>
      <c r="J69" s="156"/>
    </row>
    <row r="70" spans="3:10" hidden="1" outlineLevel="1" x14ac:dyDescent="0.25">
      <c r="C70" s="21" t="s">
        <v>50</v>
      </c>
      <c r="D70" s="19">
        <f>SUMIFS(Sensitivities!$E$8:$E$1023,Sensitivities!$D$8:$D$1023,Curvature_GIRR!$D$26,Sensitivities!$C$8:$C$1023,Curvature_GIRR!G70)</f>
        <v>0</v>
      </c>
      <c r="E70" s="159" t="b">
        <f>VLOOKUP(C70,Trades!$C$8:$E$57,3,0)</f>
        <v>0</v>
      </c>
      <c r="F70" s="160"/>
      <c r="G70" s="160" t="str">
        <f>C70 &amp; ".Delta|GIRR|" &amp; C25&amp; "|*"</f>
        <v>PRDC591610726.Delta|GIRR|EUR|*</v>
      </c>
      <c r="H70" s="156"/>
      <c r="I70" s="156"/>
      <c r="J70" s="156"/>
    </row>
    <row r="71" spans="3:10" hidden="1" outlineLevel="1" x14ac:dyDescent="0.25">
      <c r="C71" s="21" t="s">
        <v>51</v>
      </c>
      <c r="D71" s="19">
        <f>SUMIFS(Sensitivities!$E$8:$E$1023,Sensitivities!$D$8:$D$1023,Curvature_GIRR!$D$26,Sensitivities!$C$8:$C$1023,Curvature_GIRR!G71)</f>
        <v>0</v>
      </c>
      <c r="E71" s="159" t="b">
        <f>VLOOKUP(C71,Trades!$C$8:$E$57,3,0)</f>
        <v>0</v>
      </c>
      <c r="F71" s="160"/>
      <c r="G71" s="160" t="str">
        <f>C71 &amp; ".Delta|GIRR|" &amp; C25&amp; "|*"</f>
        <v>PRDC213021841.Delta|GIRR|EUR|*</v>
      </c>
      <c r="H71" s="156"/>
      <c r="I71" s="156"/>
      <c r="J71" s="156"/>
    </row>
    <row r="72" spans="3:10" hidden="1" outlineLevel="1" x14ac:dyDescent="0.25">
      <c r="C72" s="21" t="s">
        <v>52</v>
      </c>
      <c r="D72" s="19">
        <f>SUMIFS(Sensitivities!$E$8:$E$1023,Sensitivities!$D$8:$D$1023,Curvature_GIRR!$D$26,Sensitivities!$C$8:$C$1023,Curvature_GIRR!G72)</f>
        <v>-3183.7153240552116</v>
      </c>
      <c r="E72" s="159" t="b">
        <f>VLOOKUP(C72,Trades!$C$8:$E$57,3,0)</f>
        <v>0</v>
      </c>
      <c r="F72" s="160"/>
      <c r="G72" s="160" t="str">
        <f>C72 &amp; ".Delta|GIRR|" &amp; C25&amp; "|*"</f>
        <v>RA211261264.Delta|GIRR|EUR|*</v>
      </c>
      <c r="H72" s="156"/>
      <c r="I72" s="156"/>
      <c r="J72" s="156"/>
    </row>
    <row r="73" spans="3:10" hidden="1" outlineLevel="1" x14ac:dyDescent="0.25">
      <c r="C73" s="21" t="s">
        <v>54</v>
      </c>
      <c r="D73" s="19">
        <f>SUMIFS(Sensitivities!$E$8:$E$1023,Sensitivities!$D$8:$D$1023,Curvature_GIRR!$D$26,Sensitivities!$C$8:$C$1023,Curvature_GIRR!G73)</f>
        <v>0</v>
      </c>
      <c r="E73" s="159" t="b">
        <f>VLOOKUP(C73,Trades!$C$8:$E$57,3,0)</f>
        <v>0</v>
      </c>
      <c r="F73" s="160"/>
      <c r="G73" s="160" t="str">
        <f>C73 &amp; ".Delta|GIRR|" &amp; C25&amp; "|*"</f>
        <v>RA511169792.Delta|GIRR|EUR|*</v>
      </c>
      <c r="H73" s="156"/>
      <c r="I73" s="156"/>
      <c r="J73" s="156"/>
    </row>
    <row r="74" spans="3:10" hidden="1" outlineLevel="1" x14ac:dyDescent="0.25">
      <c r="C74" s="21" t="s">
        <v>1143</v>
      </c>
      <c r="D74" s="19">
        <f>SUMIFS(Sensitivities!$E$8:$E$1023,Sensitivities!$D$8:$D$1023,Curvature_GIRR!$D$26,Sensitivities!$C$8:$C$1023,Curvature_GIRR!G74)</f>
        <v>0</v>
      </c>
      <c r="E74" s="159" t="b">
        <f>VLOOKUP(C74,Trades!$C$8:$E$57,3,0)</f>
        <v>0</v>
      </c>
      <c r="F74" s="160"/>
      <c r="G74" s="160" t="str">
        <f>C74 &amp; ".Delta|GIRR|" &amp; C25&amp; "|*"</f>
        <v>RA844378540.Delta|GIRR|EUR|*</v>
      </c>
      <c r="H74" s="156"/>
      <c r="I74" s="156"/>
      <c r="J74" s="156"/>
    </row>
    <row r="75" spans="3:10" hidden="1" outlineLevel="1" x14ac:dyDescent="0.25">
      <c r="C75" s="21" t="s">
        <v>55</v>
      </c>
      <c r="D75" s="19">
        <f>SUMIFS(Sensitivities!$E$8:$E$1023,Sensitivities!$D$8:$D$1023,Curvature_GIRR!$D$26,Sensitivities!$C$8:$C$1023,Curvature_GIRR!G75)</f>
        <v>0</v>
      </c>
      <c r="E75" s="159" t="b">
        <f>VLOOKUP(C75,Trades!$C$8:$E$57,3,0)</f>
        <v>0</v>
      </c>
      <c r="F75" s="160"/>
      <c r="G75" s="160" t="str">
        <f>C75 &amp; ".Delta|GIRR|" &amp; C25&amp; "|*"</f>
        <v>RA488554347.Delta|GIRR|EUR|*</v>
      </c>
      <c r="H75" s="156"/>
      <c r="I75" s="156"/>
      <c r="J75" s="156"/>
    </row>
    <row r="76" spans="3:10" hidden="1" outlineLevel="1" x14ac:dyDescent="0.25">
      <c r="C76" s="21" t="s">
        <v>56</v>
      </c>
      <c r="D76" s="19">
        <f>SUMIFS(Sensitivities!$E$8:$E$1023,Sensitivities!$D$8:$D$1023,Curvature_GIRR!$D$26,Sensitivities!$C$8:$C$1023,Curvature_GIRR!G76)</f>
        <v>0</v>
      </c>
      <c r="E76" s="159" t="b">
        <f>VLOOKUP(C76,Trades!$C$8:$E$57,3,0)</f>
        <v>0</v>
      </c>
      <c r="F76" s="160"/>
      <c r="G76" s="160" t="str">
        <f>C76 &amp; ".Delta|GIRR|" &amp; C25&amp; "|*"</f>
        <v>RA899728209.Delta|GIRR|EUR|*</v>
      </c>
      <c r="H76" s="156"/>
      <c r="I76" s="156"/>
      <c r="J76" s="156"/>
    </row>
    <row r="77" spans="3:10" hidden="1" outlineLevel="1" x14ac:dyDescent="0.25">
      <c r="C77" s="10"/>
      <c r="D77" s="13"/>
      <c r="E77" s="161"/>
      <c r="F77" s="161"/>
      <c r="G77" s="161"/>
      <c r="H77" s="156"/>
      <c r="I77" s="156"/>
      <c r="J77" s="156"/>
    </row>
    <row r="78" spans="3:10" collapsed="1" x14ac:dyDescent="0.25">
      <c r="C78" s="112" t="s">
        <v>82</v>
      </c>
      <c r="D78" s="112">
        <f>$D$9</f>
        <v>1.7000000000000001E-2</v>
      </c>
      <c r="E78" s="152">
        <f>VLOOKUP(_xlfn.CONCAT("Curvature|GIRR|",Curvature_GIRR!C78,"|"),SimPV_Curvature!$C$8:$F$14,2,0)</f>
        <v>-29375.9190199689</v>
      </c>
      <c r="F78" s="152">
        <f>VLOOKUP(_xlfn.CONCAT("Curvature|GIRR|", Curvature_GIRR!C78,"|"),SimPV_Curvature!$C$8:$F$14,3,0)</f>
        <v>-19420.785132320401</v>
      </c>
      <c r="G78" s="152">
        <f>VLOOKUP(_xlfn.CONCAT("Curvature|GIRR|", Curvature_GIRR!C78,"|"),SimPV_Curvature!$C$8:$F$14,4,0)</f>
        <v>-24435.6024631234</v>
      </c>
      <c r="H78" s="152">
        <f>SUMIF(E80:E129,TRUE,D80:D129)</f>
        <v>-181341.0835092582</v>
      </c>
      <c r="I78" s="152">
        <f>-(E78-G78-D78*H78)</f>
        <v>1857.5181371881108</v>
      </c>
      <c r="J78" s="153">
        <f>-(F78-G78+D78*H78)</f>
        <v>-1932.0189111456084</v>
      </c>
    </row>
    <row r="79" spans="3:10" hidden="1" outlineLevel="1" x14ac:dyDescent="0.25">
      <c r="C79" s="40" t="s">
        <v>1138</v>
      </c>
      <c r="D79" s="101" t="s">
        <v>116</v>
      </c>
      <c r="E79" s="154" t="s">
        <v>1177</v>
      </c>
      <c r="F79" s="154" t="s">
        <v>68</v>
      </c>
      <c r="G79" s="155" t="s">
        <v>57</v>
      </c>
      <c r="H79" s="156"/>
      <c r="I79" s="156"/>
      <c r="J79" s="156"/>
    </row>
    <row r="80" spans="3:10" hidden="1" outlineLevel="1" x14ac:dyDescent="0.25">
      <c r="C80" s="42" t="s">
        <v>3</v>
      </c>
      <c r="D80" s="38">
        <f>SUMIFS(Sensitivities!$E$8:$E$1023,Sensitivities!$D$8:$D$1023,Curvature_GIRR!$D$26,Sensitivities!$C$8:$C$1023,Curvature_GIRR!G80)</f>
        <v>0</v>
      </c>
      <c r="E80" s="157" t="b">
        <f>VLOOKUP(C80,Trades!$C$8:$E$57,3,0)</f>
        <v>0</v>
      </c>
      <c r="F80" s="158"/>
      <c r="G80" s="158" t="str">
        <f>C80 &amp; ".Delta|GIRR|" &amp; C78 &amp; "|*"</f>
        <v>FRA791220419.Delta|GIRR|USD|*</v>
      </c>
      <c r="H80" s="156"/>
      <c r="I80" s="156"/>
      <c r="J80" s="156"/>
    </row>
    <row r="81" spans="3:10" hidden="1" outlineLevel="1" x14ac:dyDescent="0.25">
      <c r="C81" s="21" t="s">
        <v>5</v>
      </c>
      <c r="D81" s="19">
        <f>SUMIFS(Sensitivities!$E$8:$E$1023,Sensitivities!$D$8:$D$1023,Curvature_GIRR!$D$26,Sensitivities!$C$8:$C$1023,Curvature_GIRR!G81)</f>
        <v>49183.02530001066</v>
      </c>
      <c r="E81" s="159" t="b">
        <f>VLOOKUP(C81,Trades!$C$8:$E$57,3,0)</f>
        <v>0</v>
      </c>
      <c r="F81" s="160"/>
      <c r="G81" s="160" t="str">
        <f>C81 &amp; ".Delta|GIRR|" &amp; C78&amp; "|*"</f>
        <v>FRA983936126.Delta|GIRR|USD|*</v>
      </c>
      <c r="H81" s="156"/>
      <c r="I81" s="156"/>
      <c r="J81" s="156"/>
    </row>
    <row r="82" spans="3:10" hidden="1" outlineLevel="1" x14ac:dyDescent="0.25">
      <c r="C82" s="21" t="s">
        <v>6</v>
      </c>
      <c r="D82" s="19">
        <f>SUMIFS(Sensitivities!$E$8:$E$1023,Sensitivities!$D$8:$D$1023,Curvature_GIRR!$D$26,Sensitivities!$C$8:$C$1023,Curvature_GIRR!G82)</f>
        <v>-10953.089620240673</v>
      </c>
      <c r="E82" s="159" t="b">
        <f>VLOOKUP(C82,Trades!$C$8:$E$57,3,0)</f>
        <v>0</v>
      </c>
      <c r="F82" s="160"/>
      <c r="G82" s="160" t="str">
        <f>C82 &amp; ".Delta|GIRR|" &amp; C78&amp; "|*"</f>
        <v>FRA592133890.Delta|GIRR|USD|*</v>
      </c>
      <c r="H82" s="156"/>
      <c r="I82" s="156"/>
      <c r="J82" s="156"/>
    </row>
    <row r="83" spans="3:10" hidden="1" outlineLevel="1" x14ac:dyDescent="0.25">
      <c r="C83" s="21" t="s">
        <v>7</v>
      </c>
      <c r="D83" s="19">
        <f>SUMIFS(Sensitivities!$E$8:$E$1023,Sensitivities!$D$8:$D$1023,Curvature_GIRR!$D$26,Sensitivities!$C$8:$C$1023,Curvature_GIRR!G83)</f>
        <v>3743.5737027748064</v>
      </c>
      <c r="E83" s="159" t="b">
        <f>VLOOKUP(C83,Trades!$C$8:$E$57,3,0)</f>
        <v>0</v>
      </c>
      <c r="F83" s="160"/>
      <c r="G83" s="160" t="str">
        <f>C83 &amp; ".Delta|GIRR|" &amp; C78&amp; "|*"</f>
        <v>FRA554616290.Delta|GIRR|USD|*</v>
      </c>
      <c r="H83" s="156"/>
      <c r="I83" s="156"/>
      <c r="J83" s="156"/>
    </row>
    <row r="84" spans="3:10" hidden="1" outlineLevel="1" x14ac:dyDescent="0.25">
      <c r="C84" s="21" t="s">
        <v>8</v>
      </c>
      <c r="D84" s="19">
        <f>SUMIFS(Sensitivities!$E$8:$E$1023,Sensitivities!$D$8:$D$1023,Curvature_GIRR!$D$26,Sensitivities!$C$8:$C$1023,Curvature_GIRR!G84)</f>
        <v>0</v>
      </c>
      <c r="E84" s="159" t="b">
        <f>VLOOKUP(C84,Trades!$C$8:$E$57,3,0)</f>
        <v>0</v>
      </c>
      <c r="F84" s="160"/>
      <c r="G84" s="160" t="str">
        <f>C84 &amp; ".Delta|GIRR|" &amp; C78&amp; "|*"</f>
        <v>FRA822851518.Delta|GIRR|USD|*</v>
      </c>
      <c r="H84" s="156"/>
      <c r="I84" s="156"/>
      <c r="J84" s="156"/>
    </row>
    <row r="85" spans="3:10" hidden="1" outlineLevel="1" x14ac:dyDescent="0.25">
      <c r="C85" s="21" t="s">
        <v>1140</v>
      </c>
      <c r="D85" s="19">
        <f>SUMIFS(Sensitivities!$E$8:$E$1023,Sensitivities!$D$8:$D$1023,Curvature_GIRR!$D$26,Sensitivities!$C$8:$C$1023,Curvature_GIRR!G85)</f>
        <v>21900.359141386798</v>
      </c>
      <c r="E85" s="159" t="b">
        <f>VLOOKUP(C85,Trades!$C$8:$E$57,3,0)</f>
        <v>0</v>
      </c>
      <c r="F85" s="160"/>
      <c r="G85" s="160" t="str">
        <f>C85 &amp; ".Delta|GIRR|" &amp; C78&amp; "|*"</f>
        <v>FRA101797833.Delta|GIRR|USD|*</v>
      </c>
      <c r="H85" s="156"/>
      <c r="I85" s="156"/>
      <c r="J85" s="156"/>
    </row>
    <row r="86" spans="3:10" hidden="1" outlineLevel="1" x14ac:dyDescent="0.25">
      <c r="C86" s="21" t="s">
        <v>9</v>
      </c>
      <c r="D86" s="19">
        <f>SUMIFS(Sensitivities!$E$8:$E$1023,Sensitivities!$D$8:$D$1023,Curvature_GIRR!$D$26,Sensitivities!$C$8:$C$1023,Curvature_GIRR!G86)</f>
        <v>-328477.5780704043</v>
      </c>
      <c r="E86" s="159" t="b">
        <f>VLOOKUP(C86,Trades!$C$8:$E$57,3,0)</f>
        <v>0</v>
      </c>
      <c r="F86" s="160"/>
      <c r="G86" s="160" t="str">
        <f>C86 &amp; ".Delta|GIRR|" &amp; C78&amp; "|*"</f>
        <v>IRS190841856.Delta|GIRR|USD|*</v>
      </c>
      <c r="H86" s="156"/>
      <c r="I86" s="156"/>
      <c r="J86" s="156"/>
    </row>
    <row r="87" spans="3:10" hidden="1" outlineLevel="1" x14ac:dyDescent="0.25">
      <c r="C87" s="21" t="s">
        <v>11</v>
      </c>
      <c r="D87" s="19">
        <f>SUMIFS(Sensitivities!$E$8:$E$1023,Sensitivities!$D$8:$D$1023,Curvature_GIRR!$D$26,Sensitivities!$C$8:$C$1023,Curvature_GIRR!G87)</f>
        <v>0</v>
      </c>
      <c r="E87" s="159" t="b">
        <f>VLOOKUP(C87,Trades!$C$8:$E$57,3,0)</f>
        <v>0</v>
      </c>
      <c r="F87" s="160"/>
      <c r="G87" s="160" t="str">
        <f>C87 &amp; ".Delta|GIRR|" &amp; C78&amp; "|*"</f>
        <v>IRS399330126.Delta|GIRR|USD|*</v>
      </c>
      <c r="H87" s="156"/>
      <c r="I87" s="156"/>
      <c r="J87" s="156"/>
    </row>
    <row r="88" spans="3:10" hidden="1" outlineLevel="1" x14ac:dyDescent="0.25">
      <c r="C88" s="21" t="s">
        <v>12</v>
      </c>
      <c r="D88" s="19">
        <f>SUMIFS(Sensitivities!$E$8:$E$1023,Sensitivities!$D$8:$D$1023,Curvature_GIRR!$D$26,Sensitivities!$C$8:$C$1023,Curvature_GIRR!G88)</f>
        <v>0</v>
      </c>
      <c r="E88" s="159" t="b">
        <f>VLOOKUP(C88,Trades!$C$8:$E$57,3,0)</f>
        <v>0</v>
      </c>
      <c r="F88" s="160"/>
      <c r="G88" s="160" t="str">
        <f>C88 &amp; ".Delta|GIRR|" &amp; C78&amp; "|*"</f>
        <v>IRS233250637.Delta|GIRR|USD|*</v>
      </c>
      <c r="H88" s="156"/>
      <c r="I88" s="156"/>
      <c r="J88" s="156"/>
    </row>
    <row r="89" spans="3:10" hidden="1" outlineLevel="1" x14ac:dyDescent="0.25">
      <c r="C89" s="21" t="s">
        <v>13</v>
      </c>
      <c r="D89" s="19">
        <f>SUMIFS(Sensitivities!$E$8:$E$1023,Sensitivities!$D$8:$D$1023,Curvature_GIRR!$D$26,Sensitivities!$C$8:$C$1023,Curvature_GIRR!G89)</f>
        <v>541.58630313195385</v>
      </c>
      <c r="E89" s="159" t="b">
        <f>VLOOKUP(C89,Trades!$C$8:$E$57,3,0)</f>
        <v>0</v>
      </c>
      <c r="F89" s="160"/>
      <c r="G89" s="160" t="str">
        <f>C89 &amp; ".Delta|GIRR|" &amp; C78&amp; "|*"</f>
        <v>CS768096133.Delta|GIRR|USD|*</v>
      </c>
      <c r="H89" s="156"/>
      <c r="I89" s="156"/>
      <c r="J89" s="156"/>
    </row>
    <row r="90" spans="3:10" hidden="1" outlineLevel="1" x14ac:dyDescent="0.25">
      <c r="C90" s="21" t="s">
        <v>15</v>
      </c>
      <c r="D90" s="19">
        <f>SUMIFS(Sensitivities!$E$8:$E$1023,Sensitivities!$D$8:$D$1023,Curvature_GIRR!$D$26,Sensitivities!$C$8:$C$1023,Curvature_GIRR!G90)</f>
        <v>-406.48273753940907</v>
      </c>
      <c r="E90" s="159" t="b">
        <f>VLOOKUP(C90,Trades!$C$8:$E$57,3,0)</f>
        <v>0</v>
      </c>
      <c r="F90" s="160"/>
      <c r="G90" s="160" t="str">
        <f>C90 &amp; ".Delta|GIRR|" &amp; C78&amp; "|*"</f>
        <v>CS561670611.Delta|GIRR|USD|*</v>
      </c>
      <c r="H90" s="156"/>
      <c r="I90" s="156"/>
      <c r="J90" s="156"/>
    </row>
    <row r="91" spans="3:10" hidden="1" outlineLevel="1" x14ac:dyDescent="0.25">
      <c r="C91" s="21" t="s">
        <v>16</v>
      </c>
      <c r="D91" s="19">
        <f>SUMIFS(Sensitivities!$E$8:$E$1023,Sensitivities!$D$8:$D$1023,Curvature_GIRR!$D$26,Sensitivities!$C$8:$C$1023,Curvature_GIRR!G91)</f>
        <v>381.65337235477676</v>
      </c>
      <c r="E91" s="159" t="b">
        <f>VLOOKUP(C91,Trades!$C$8:$E$57,3,0)</f>
        <v>0</v>
      </c>
      <c r="F91" s="160"/>
      <c r="G91" s="160" t="str">
        <f>C91 &amp; ".Delta|GIRR|" &amp; C78&amp; "|*"</f>
        <v>CS931854092.Delta|GIRR|USD|*</v>
      </c>
      <c r="H91" s="156"/>
      <c r="I91" s="156"/>
      <c r="J91" s="156"/>
    </row>
    <row r="92" spans="3:10" hidden="1" outlineLevel="1" x14ac:dyDescent="0.25">
      <c r="C92" s="21" t="s">
        <v>17</v>
      </c>
      <c r="D92" s="19">
        <f>SUMIFS(Sensitivities!$E$8:$E$1023,Sensitivities!$D$8:$D$1023,Curvature_GIRR!$D$26,Sensitivities!$C$8:$C$1023,Curvature_GIRR!G92)</f>
        <v>0</v>
      </c>
      <c r="E92" s="159" t="b">
        <f>VLOOKUP(C92,Trades!$C$8:$E$57,3,0)</f>
        <v>0</v>
      </c>
      <c r="F92" s="160"/>
      <c r="G92" s="160" t="str">
        <f>C92 &amp; ".Delta|GIRR|" &amp; C78&amp; "|*"</f>
        <v>IRS307262619.Delta|GIRR|USD|*</v>
      </c>
      <c r="H92" s="156"/>
      <c r="I92" s="156"/>
      <c r="J92" s="156"/>
    </row>
    <row r="93" spans="3:10" hidden="1" outlineLevel="1" x14ac:dyDescent="0.25">
      <c r="C93" s="21" t="s">
        <v>18</v>
      </c>
      <c r="D93" s="19">
        <f>SUMIFS(Sensitivities!$E$8:$E$1023,Sensitivities!$D$8:$D$1023,Curvature_GIRR!$D$26,Sensitivities!$C$8:$C$1023,Curvature_GIRR!G93)</f>
        <v>48640.11100289235</v>
      </c>
      <c r="E93" s="159" t="b">
        <f>VLOOKUP(C93,Trades!$C$8:$E$57,3,0)</f>
        <v>0</v>
      </c>
      <c r="F93" s="160"/>
      <c r="G93" s="160" t="str">
        <f>C93 &amp; ".Delta|GIRR|" &amp; C78&amp; "|*"</f>
        <v>IRS686490893.Delta|GIRR|USD|*</v>
      </c>
      <c r="H93" s="156"/>
      <c r="I93" s="156"/>
      <c r="J93" s="156"/>
    </row>
    <row r="94" spans="3:10" hidden="1" outlineLevel="1" x14ac:dyDescent="0.25">
      <c r="C94" s="21" t="s">
        <v>19</v>
      </c>
      <c r="D94" s="19">
        <f>SUMIFS(Sensitivities!$E$8:$E$1023,Sensitivities!$D$8:$D$1023,Curvature_GIRR!$D$26,Sensitivities!$C$8:$C$1023,Curvature_GIRR!G94)</f>
        <v>307508.69974572555</v>
      </c>
      <c r="E94" s="159" t="b">
        <f>VLOOKUP(C94,Trades!$C$8:$E$57,3,0)</f>
        <v>0</v>
      </c>
      <c r="F94" s="160"/>
      <c r="G94" s="160" t="str">
        <f>C94 &amp; ".Delta|GIRR|" &amp; C78&amp; "|*"</f>
        <v>IRS682313805.Delta|GIRR|USD|*</v>
      </c>
      <c r="H94" s="156"/>
      <c r="I94" s="156"/>
      <c r="J94" s="156"/>
    </row>
    <row r="95" spans="3:10" hidden="1" outlineLevel="1" x14ac:dyDescent="0.25">
      <c r="C95" s="21" t="s">
        <v>20</v>
      </c>
      <c r="D95" s="19">
        <f>SUMIFS(Sensitivities!$E$8:$E$1023,Sensitivities!$D$8:$D$1023,Curvature_GIRR!$D$26,Sensitivities!$C$8:$C$1023,Curvature_GIRR!G95)</f>
        <v>0</v>
      </c>
      <c r="E95" s="159" t="b">
        <f>VLOOKUP(C95,Trades!$C$8:$E$57,3,0)</f>
        <v>0</v>
      </c>
      <c r="F95" s="160"/>
      <c r="G95" s="160" t="str">
        <f>C95 &amp; ".Delta|GIRR|" &amp; C78&amp; "|*"</f>
        <v>IRS545554400.Delta|GIRR|USD|*</v>
      </c>
      <c r="H95" s="156"/>
      <c r="I95" s="156"/>
      <c r="J95" s="156"/>
    </row>
    <row r="96" spans="3:10" hidden="1" outlineLevel="1" x14ac:dyDescent="0.25">
      <c r="C96" s="21" t="s">
        <v>21</v>
      </c>
      <c r="D96" s="19">
        <f>SUMIFS(Sensitivities!$E$8:$E$1023,Sensitivities!$D$8:$D$1023,Curvature_GIRR!$D$26,Sensitivities!$C$8:$C$1023,Curvature_GIRR!G96)</f>
        <v>255.2250908942828</v>
      </c>
      <c r="E96" s="159" t="b">
        <f>VLOOKUP(C96,Trades!$C$8:$E$57,3,0)</f>
        <v>0</v>
      </c>
      <c r="F96" s="160"/>
      <c r="G96" s="160" t="str">
        <f>C96 &amp; ".Delta|GIRR|" &amp; C78&amp; "|*"</f>
        <v>CS821810096.Delta|GIRR|USD|*</v>
      </c>
      <c r="H96" s="156"/>
      <c r="I96" s="156"/>
      <c r="J96" s="156"/>
    </row>
    <row r="97" spans="3:10" hidden="1" outlineLevel="1" x14ac:dyDescent="0.25">
      <c r="C97" s="21" t="s">
        <v>22</v>
      </c>
      <c r="D97" s="19">
        <f>SUMIFS(Sensitivities!$E$8:$E$1023,Sensitivities!$D$8:$D$1023,Curvature_GIRR!$D$26,Sensitivities!$C$8:$C$1023,Curvature_GIRR!G97)</f>
        <v>-647.64552383135742</v>
      </c>
      <c r="E97" s="159" t="b">
        <f>VLOOKUP(C97,Trades!$C$8:$E$57,3,0)</f>
        <v>1</v>
      </c>
      <c r="F97" s="160"/>
      <c r="G97" s="160" t="str">
        <f>C97 &amp; ".Delta|GIRR|" &amp; C78&amp; "|*"</f>
        <v>CF832287444.Delta|GIRR|USD|*</v>
      </c>
      <c r="H97" s="156"/>
      <c r="I97" s="156"/>
      <c r="J97" s="156"/>
    </row>
    <row r="98" spans="3:10" hidden="1" outlineLevel="1" x14ac:dyDescent="0.25">
      <c r="C98" s="21" t="s">
        <v>1141</v>
      </c>
      <c r="D98" s="19">
        <f>SUMIFS(Sensitivities!$E$8:$E$1023,Sensitivities!$D$8:$D$1023,Curvature_GIRR!$D$26,Sensitivities!$C$8:$C$1023,Curvature_GIRR!G98)</f>
        <v>-11099.543626266648</v>
      </c>
      <c r="E98" s="159" t="b">
        <f>VLOOKUP(C98,Trades!$C$8:$E$57,3,0)</f>
        <v>1</v>
      </c>
      <c r="F98" s="160"/>
      <c r="G98" s="160" t="str">
        <f>C98 &amp; ".Delta|GIRR|" &amp; C78&amp; "|*"</f>
        <v>CF505971413.Delta|GIRR|USD|*</v>
      </c>
      <c r="H98" s="156"/>
      <c r="I98" s="156"/>
      <c r="J98" s="156"/>
    </row>
    <row r="99" spans="3:10" hidden="1" outlineLevel="1" x14ac:dyDescent="0.25">
      <c r="C99" s="21" t="s">
        <v>24</v>
      </c>
      <c r="D99" s="19">
        <f>SUMIFS(Sensitivities!$E$8:$E$1023,Sensitivities!$D$8:$D$1023,Curvature_GIRR!$D$26,Sensitivities!$C$8:$C$1023,Curvature_GIRR!G99)</f>
        <v>0</v>
      </c>
      <c r="E99" s="159" t="b">
        <f>VLOOKUP(C99,Trades!$C$8:$E$57,3,0)</f>
        <v>1</v>
      </c>
      <c r="F99" s="160"/>
      <c r="G99" s="160" t="str">
        <f>C99 &amp; ".Delta|GIRR|" &amp; C78&amp; "|*"</f>
        <v>CF670766805.Delta|GIRR|USD|*</v>
      </c>
      <c r="H99" s="156"/>
      <c r="I99" s="156"/>
      <c r="J99" s="156"/>
    </row>
    <row r="100" spans="3:10" hidden="1" outlineLevel="1" x14ac:dyDescent="0.25">
      <c r="C100" s="21" t="s">
        <v>25</v>
      </c>
      <c r="D100" s="19">
        <f>SUMIFS(Sensitivities!$E$8:$E$1023,Sensitivities!$D$8:$D$1023,Curvature_GIRR!$D$26,Sensitivities!$C$8:$C$1023,Curvature_GIRR!G100)</f>
        <v>0</v>
      </c>
      <c r="E100" s="159" t="b">
        <f>VLOOKUP(C100,Trades!$C$8:$E$57,3,0)</f>
        <v>1</v>
      </c>
      <c r="F100" s="160"/>
      <c r="G100" s="160" t="str">
        <f>C100 &amp; ".Delta|GIRR|" &amp; C78&amp; "|*"</f>
        <v>CF558972956.Delta|GIRR|USD|*</v>
      </c>
      <c r="H100" s="156"/>
      <c r="I100" s="156"/>
      <c r="J100" s="156"/>
    </row>
    <row r="101" spans="3:10" hidden="1" outlineLevel="1" x14ac:dyDescent="0.25">
      <c r="C101" s="21" t="s">
        <v>26</v>
      </c>
      <c r="D101" s="19">
        <f>SUMIFS(Sensitivities!$E$8:$E$1023,Sensitivities!$D$8:$D$1023,Curvature_GIRR!$D$26,Sensitivities!$C$8:$C$1023,Curvature_GIRR!G101)</f>
        <v>-804.50728005491692</v>
      </c>
      <c r="E101" s="159" t="b">
        <f>VLOOKUP(C101,Trades!$C$8:$E$57,3,0)</f>
        <v>1</v>
      </c>
      <c r="F101" s="160"/>
      <c r="G101" s="160" t="str">
        <f>C101 &amp; ".Delta|GIRR|" &amp; C78&amp; "|*"</f>
        <v>CF994071627.Delta|GIRR|USD|*</v>
      </c>
      <c r="H101" s="156"/>
      <c r="I101" s="156"/>
      <c r="J101" s="156"/>
    </row>
    <row r="102" spans="3:10" hidden="1" outlineLevel="1" x14ac:dyDescent="0.25">
      <c r="C102" s="21" t="s">
        <v>27</v>
      </c>
      <c r="D102" s="19">
        <f>SUMIFS(Sensitivities!$E$8:$E$1023,Sensitivities!$D$8:$D$1023,Curvature_GIRR!$D$26,Sensitivities!$C$8:$C$1023,Curvature_GIRR!G102)</f>
        <v>0</v>
      </c>
      <c r="E102" s="159" t="b">
        <f>VLOOKUP(C102,Trades!$C$8:$E$57,3,0)</f>
        <v>1</v>
      </c>
      <c r="F102" s="160"/>
      <c r="G102" s="160" t="str">
        <f>C102 &amp; ".Delta|GIRR|" &amp; C78&amp; "|*"</f>
        <v>CF546911893.Delta|GIRR|USD|*</v>
      </c>
      <c r="H102" s="156"/>
      <c r="I102" s="156"/>
      <c r="J102" s="156"/>
    </row>
    <row r="103" spans="3:10" hidden="1" outlineLevel="1" x14ac:dyDescent="0.25">
      <c r="C103" s="21" t="s">
        <v>28</v>
      </c>
      <c r="D103" s="19">
        <f>SUMIFS(Sensitivities!$E$8:$E$1023,Sensitivities!$D$8:$D$1023,Curvature_GIRR!$D$26,Sensitivities!$C$8:$C$1023,Curvature_GIRR!G103)</f>
        <v>0</v>
      </c>
      <c r="E103" s="159" t="b">
        <f>VLOOKUP(C103,Trades!$C$8:$E$57,3,0)</f>
        <v>1</v>
      </c>
      <c r="F103" s="160"/>
      <c r="G103" s="160" t="str">
        <f>C103 &amp; ".Delta|GIRR|" &amp; C78&amp; "|*"</f>
        <v>CF798421943.Delta|GIRR|USD|*</v>
      </c>
      <c r="H103" s="156"/>
      <c r="I103" s="156"/>
      <c r="J103" s="156"/>
    </row>
    <row r="104" spans="3:10" hidden="1" outlineLevel="1" x14ac:dyDescent="0.25">
      <c r="C104" s="21" t="s">
        <v>29</v>
      </c>
      <c r="D104" s="19">
        <f>SUMIFS(Sensitivities!$E$8:$E$1023,Sensitivities!$D$8:$D$1023,Curvature_GIRR!$D$26,Sensitivities!$C$8:$C$1023,Curvature_GIRR!G104)</f>
        <v>-132403.5610996254</v>
      </c>
      <c r="E104" s="159" t="b">
        <f>VLOOKUP(C104,Trades!$C$8:$E$57,3,0)</f>
        <v>1</v>
      </c>
      <c r="F104" s="160"/>
      <c r="G104" s="160" t="str">
        <f>C104 &amp; ".Delta|GIRR|" &amp; C78&amp; "|*"</f>
        <v>SWN651253389.Delta|GIRR|USD|*</v>
      </c>
      <c r="H104" s="156"/>
      <c r="I104" s="156"/>
      <c r="J104" s="156"/>
    </row>
    <row r="105" spans="3:10" hidden="1" outlineLevel="1" x14ac:dyDescent="0.25">
      <c r="C105" s="21" t="s">
        <v>31</v>
      </c>
      <c r="D105" s="19">
        <f>SUMIFS(Sensitivities!$E$8:$E$1023,Sensitivities!$D$8:$D$1023,Curvature_GIRR!$D$26,Sensitivities!$C$8:$C$1023,Curvature_GIRR!G105)</f>
        <v>-240670.62359024936</v>
      </c>
      <c r="E105" s="159" t="b">
        <f>VLOOKUP(C105,Trades!$C$8:$E$57,3,0)</f>
        <v>0</v>
      </c>
      <c r="F105" s="160"/>
      <c r="G105" s="160" t="str">
        <f>C105 &amp; ".Delta|GIRR|" &amp; C78&amp; "|*"</f>
        <v>FXF690057364.Delta|GIRR|USD|*</v>
      </c>
      <c r="H105" s="156"/>
      <c r="I105" s="156"/>
      <c r="J105" s="156"/>
    </row>
    <row r="106" spans="3:10" hidden="1" outlineLevel="1" x14ac:dyDescent="0.25">
      <c r="C106" s="21" t="s">
        <v>1142</v>
      </c>
      <c r="D106" s="19">
        <f>SUMIFS(Sensitivities!$E$8:$E$1023,Sensitivities!$D$8:$D$1023,Curvature_GIRR!$D$26,Sensitivities!$C$8:$C$1023,Curvature_GIRR!G106)</f>
        <v>328828.49394822278</v>
      </c>
      <c r="E106" s="159" t="b">
        <f>VLOOKUP(C106,Trades!$C$8:$E$57,3,0)</f>
        <v>0</v>
      </c>
      <c r="F106" s="160"/>
      <c r="G106" s="160" t="str">
        <f>C106 &amp; ".Delta|GIRR|" &amp; C78&amp; "|*"</f>
        <v>FXF276314354.Delta|GIRR|USD|*</v>
      </c>
      <c r="H106" s="156"/>
      <c r="I106" s="156"/>
      <c r="J106" s="156"/>
    </row>
    <row r="107" spans="3:10" hidden="1" outlineLevel="1" x14ac:dyDescent="0.25">
      <c r="C107" s="21" t="s">
        <v>33</v>
      </c>
      <c r="D107" s="19">
        <f>SUMIFS(Sensitivities!$E$8:$E$1023,Sensitivities!$D$8:$D$1023,Curvature_GIRR!$D$26,Sensitivities!$C$8:$C$1023,Curvature_GIRR!G107)</f>
        <v>-683075.83596211439</v>
      </c>
      <c r="E107" s="159" t="b">
        <f>VLOOKUP(C107,Trades!$C$8:$E$57,3,0)</f>
        <v>0</v>
      </c>
      <c r="F107" s="160"/>
      <c r="G107" s="160" t="str">
        <f>C107 &amp; ".Delta|GIRR|" &amp; C78&amp; "|*"</f>
        <v>FXF811380623.Delta|GIRR|USD|*</v>
      </c>
      <c r="H107" s="156"/>
      <c r="I107" s="156"/>
      <c r="J107" s="156"/>
    </row>
    <row r="108" spans="3:10" hidden="1" outlineLevel="1" x14ac:dyDescent="0.25">
      <c r="C108" s="21" t="s">
        <v>34</v>
      </c>
      <c r="D108" s="19">
        <f>SUMIFS(Sensitivities!$E$8:$E$1023,Sensitivities!$D$8:$D$1023,Curvature_GIRR!$D$26,Sensitivities!$C$8:$C$1023,Curvature_GIRR!G108)</f>
        <v>-49267.793052128021</v>
      </c>
      <c r="E108" s="159" t="b">
        <f>VLOOKUP(C108,Trades!$C$8:$E$57,3,0)</f>
        <v>0</v>
      </c>
      <c r="F108" s="160"/>
      <c r="G108" s="160" t="str">
        <f>C108 &amp; ".Delta|GIRR|" &amp; C78&amp; "|*"</f>
        <v>FXF313102980.Delta|GIRR|USD|*</v>
      </c>
      <c r="H108" s="156"/>
      <c r="I108" s="156"/>
      <c r="J108" s="156"/>
    </row>
    <row r="109" spans="3:10" hidden="1" outlineLevel="1" x14ac:dyDescent="0.25">
      <c r="C109" s="21" t="s">
        <v>35</v>
      </c>
      <c r="D109" s="19">
        <f>SUMIFS(Sensitivities!$E$8:$E$1023,Sensitivities!$D$8:$D$1023,Curvature_GIRR!$D$26,Sensitivities!$C$8:$C$1023,Curvature_GIRR!G109)</f>
        <v>-7547.0017338244397</v>
      </c>
      <c r="E109" s="159" t="b">
        <f>VLOOKUP(C109,Trades!$C$8:$E$57,3,0)</f>
        <v>0</v>
      </c>
      <c r="F109" s="160"/>
      <c r="G109" s="160" t="str">
        <f>C109 &amp; ".Delta|GIRR|" &amp; C78&amp; "|*"</f>
        <v>FXF168255439.Delta|GIRR|USD|*</v>
      </c>
      <c r="H109" s="156"/>
      <c r="I109" s="156"/>
      <c r="J109" s="156"/>
    </row>
    <row r="110" spans="3:10" hidden="1" outlineLevel="1" x14ac:dyDescent="0.25">
      <c r="C110" s="21" t="s">
        <v>36</v>
      </c>
      <c r="D110" s="19">
        <f>SUMIFS(Sensitivities!$E$8:$E$1023,Sensitivities!$D$8:$D$1023,Curvature_GIRR!$D$26,Sensitivities!$C$8:$C$1023,Curvature_GIRR!G110)</f>
        <v>-199041.40905049854</v>
      </c>
      <c r="E110" s="159" t="b">
        <f>VLOOKUP(C110,Trades!$C$8:$E$57,3,0)</f>
        <v>0</v>
      </c>
      <c r="F110" s="160"/>
      <c r="G110" s="160" t="str">
        <f>C110 &amp; ".Delta|GIRR|" &amp; C78&amp; "|*"</f>
        <v>FXF177155290.Delta|GIRR|USD|*</v>
      </c>
      <c r="H110" s="156"/>
      <c r="I110" s="156"/>
      <c r="J110" s="156"/>
    </row>
    <row r="111" spans="3:10" hidden="1" outlineLevel="1" x14ac:dyDescent="0.25">
      <c r="C111" s="21" t="s">
        <v>37</v>
      </c>
      <c r="D111" s="19">
        <f>SUMIFS(Sensitivities!$E$8:$E$1023,Sensitivities!$D$8:$D$1023,Curvature_GIRR!$D$26,Sensitivities!$C$8:$C$1023,Curvature_GIRR!G111)</f>
        <v>430937.08759275661</v>
      </c>
      <c r="E111" s="159" t="b">
        <f>VLOOKUP(C111,Trades!$C$8:$E$57,3,0)</f>
        <v>0</v>
      </c>
      <c r="F111" s="160"/>
      <c r="G111" s="160" t="str">
        <f>C111 &amp; ".Delta|GIRR|" &amp; C78&amp; "|*"</f>
        <v>FXF598460264.Delta|GIRR|USD|*</v>
      </c>
      <c r="H111" s="156"/>
      <c r="I111" s="156"/>
      <c r="J111" s="156"/>
    </row>
    <row r="112" spans="3:10" hidden="1" outlineLevel="1" x14ac:dyDescent="0.25">
      <c r="C112" s="21" t="s">
        <v>38</v>
      </c>
      <c r="D112" s="19">
        <f>SUMIFS(Sensitivities!$E$8:$E$1023,Sensitivities!$D$8:$D$1023,Curvature_GIRR!$D$26,Sensitivities!$C$8:$C$1023,Curvature_GIRR!G112)</f>
        <v>529.10556718543342</v>
      </c>
      <c r="E112" s="159" t="b">
        <f>VLOOKUP(C112,Trades!$C$8:$E$57,3,0)</f>
        <v>1</v>
      </c>
      <c r="F112" s="160"/>
      <c r="G112" s="160" t="str">
        <f>C112 &amp; ".Delta|GIRR|" &amp; C78&amp; "|*"</f>
        <v>FXO271821100.Delta|GIRR|USD|*</v>
      </c>
      <c r="H112" s="156"/>
      <c r="I112" s="156"/>
      <c r="J112" s="156"/>
    </row>
    <row r="113" spans="3:10" hidden="1" outlineLevel="1" x14ac:dyDescent="0.25">
      <c r="C113" s="21" t="s">
        <v>40</v>
      </c>
      <c r="D113" s="19">
        <f>SUMIFS(Sensitivities!$E$8:$E$1023,Sensitivities!$D$8:$D$1023,Curvature_GIRR!$D$26,Sensitivities!$C$8:$C$1023,Curvature_GIRR!G113)</f>
        <v>-3600.8704696723789</v>
      </c>
      <c r="E113" s="159" t="b">
        <f>VLOOKUP(C113,Trades!$C$8:$E$57,3,0)</f>
        <v>1</v>
      </c>
      <c r="F113" s="160"/>
      <c r="G113" s="160" t="str">
        <f>C113 &amp; ".Delta|GIRR|" &amp; C78&amp; "|*"</f>
        <v>FXO136170122.Delta|GIRR|USD|*</v>
      </c>
      <c r="H113" s="156"/>
      <c r="I113" s="156"/>
      <c r="J113" s="156"/>
    </row>
    <row r="114" spans="3:10" hidden="1" outlineLevel="1" x14ac:dyDescent="0.25">
      <c r="C114" s="21" t="s">
        <v>1139</v>
      </c>
      <c r="D114" s="19">
        <f>SUMIFS(Sensitivities!$E$8:$E$1023,Sensitivities!$D$8:$D$1023,Curvature_GIRR!$D$26,Sensitivities!$C$8:$C$1023,Curvature_GIRR!G114)</f>
        <v>-5836.2386192467939</v>
      </c>
      <c r="E114" s="159" t="b">
        <f>VLOOKUP(C114,Trades!$C$8:$E$57,3,0)</f>
        <v>1</v>
      </c>
      <c r="F114" s="160"/>
      <c r="G114" s="160" t="str">
        <f>C114 &amp; ".Delta|GIRR|" &amp; C78&amp; "|*"</f>
        <v>FXO623149061.Delta|GIRR|USD|*</v>
      </c>
      <c r="H114" s="156"/>
      <c r="I114" s="156"/>
      <c r="J114" s="156"/>
    </row>
    <row r="115" spans="3:10" hidden="1" outlineLevel="1" x14ac:dyDescent="0.25">
      <c r="C115" s="21" t="s">
        <v>41</v>
      </c>
      <c r="D115" s="19">
        <f>SUMIFS(Sensitivities!$E$8:$E$1023,Sensitivities!$D$8:$D$1023,Curvature_GIRR!$D$26,Sensitivities!$C$8:$C$1023,Curvature_GIRR!G115)</f>
        <v>-175.4996716001188</v>
      </c>
      <c r="E115" s="159" t="b">
        <f>VLOOKUP(C115,Trades!$C$8:$E$57,3,0)</f>
        <v>1</v>
      </c>
      <c r="F115" s="160"/>
      <c r="G115" s="160" t="str">
        <f>C115 &amp; ".Delta|GIRR|" &amp; C78&amp; "|*"</f>
        <v>FXO676548755.Delta|GIRR|USD|*</v>
      </c>
      <c r="H115" s="156"/>
      <c r="I115" s="156"/>
      <c r="J115" s="156"/>
    </row>
    <row r="116" spans="3:10" hidden="1" outlineLevel="1" x14ac:dyDescent="0.25">
      <c r="C116" s="21" t="s">
        <v>42</v>
      </c>
      <c r="D116" s="19">
        <f>SUMIFS(Sensitivities!$E$8:$E$1023,Sensitivities!$D$8:$D$1023,Curvature_GIRR!$D$26,Sensitivities!$C$8:$C$1023,Curvature_GIRR!G116)</f>
        <v>-5003.6562007669991</v>
      </c>
      <c r="E116" s="159" t="b">
        <f>VLOOKUP(C116,Trades!$C$8:$E$57,3,0)</f>
        <v>1</v>
      </c>
      <c r="F116" s="160"/>
      <c r="G116" s="160" t="str">
        <f>C116 &amp; ".Delta|GIRR|" &amp; C78&amp; "|*"</f>
        <v>FXO403688438.Delta|GIRR|USD|*</v>
      </c>
      <c r="H116" s="156"/>
      <c r="I116" s="156"/>
      <c r="J116" s="156"/>
    </row>
    <row r="117" spans="3:10" hidden="1" outlineLevel="1" x14ac:dyDescent="0.25">
      <c r="C117" s="21" t="s">
        <v>43</v>
      </c>
      <c r="D117" s="19">
        <f>SUMIFS(Sensitivities!$E$8:$E$1023,Sensitivities!$D$8:$D$1023,Curvature_GIRR!$D$26,Sensitivities!$C$8:$C$1023,Curvature_GIRR!G117)</f>
        <v>-15365.759625362982</v>
      </c>
      <c r="E117" s="159" t="b">
        <f>VLOOKUP(C117,Trades!$C$8:$E$57,3,0)</f>
        <v>1</v>
      </c>
      <c r="F117" s="160"/>
      <c r="G117" s="160" t="str">
        <f>C117 &amp; ".Delta|GIRR|" &amp; C78&amp; "|*"</f>
        <v>FXO302436425.Delta|GIRR|USD|*</v>
      </c>
      <c r="H117" s="156"/>
      <c r="I117" s="156"/>
      <c r="J117" s="156"/>
    </row>
    <row r="118" spans="3:10" hidden="1" outlineLevel="1" x14ac:dyDescent="0.25">
      <c r="C118" s="21" t="s">
        <v>44</v>
      </c>
      <c r="D118" s="19">
        <f>SUMIFS(Sensitivities!$E$8:$E$1023,Sensitivities!$D$8:$D$1023,Curvature_GIRR!$D$26,Sensitivities!$C$8:$C$1023,Curvature_GIRR!G118)</f>
        <v>-2572.4611722645895</v>
      </c>
      <c r="E118" s="159" t="b">
        <f>VLOOKUP(C118,Trades!$C$8:$E$57,3,0)</f>
        <v>1</v>
      </c>
      <c r="F118" s="160"/>
      <c r="G118" s="160" t="str">
        <f>C118 &amp; ".Delta|GIRR|" &amp; C78&amp; "|*"</f>
        <v>FXO920656386.Delta|GIRR|USD|*</v>
      </c>
      <c r="H118" s="156"/>
      <c r="I118" s="156"/>
      <c r="J118" s="156"/>
    </row>
    <row r="119" spans="3:10" hidden="1" outlineLevel="1" x14ac:dyDescent="0.25">
      <c r="C119" s="21" t="s">
        <v>45</v>
      </c>
      <c r="D119" s="19">
        <f>SUMIFS(Sensitivities!$E$8:$E$1023,Sensitivities!$D$8:$D$1023,Curvature_GIRR!$D$26,Sensitivities!$C$8:$C$1023,Curvature_GIRR!G119)</f>
        <v>-4360.4457877514542</v>
      </c>
      <c r="E119" s="159" t="b">
        <f>VLOOKUP(C119,Trades!$C$8:$E$57,3,0)</f>
        <v>1</v>
      </c>
      <c r="F119" s="160"/>
      <c r="G119" s="160" t="str">
        <f>C119 &amp; ".Delta|GIRR|" &amp; C78&amp; "|*"</f>
        <v>FXO931276392.Delta|GIRR|USD|*</v>
      </c>
      <c r="H119" s="156"/>
      <c r="I119" s="156"/>
      <c r="J119" s="156"/>
    </row>
    <row r="120" spans="3:10" hidden="1" outlineLevel="1" x14ac:dyDescent="0.25">
      <c r="C120" s="21" t="s">
        <v>46</v>
      </c>
      <c r="D120" s="19">
        <f>SUMIFS(Sensitivities!$E$8:$E$1023,Sensitivities!$D$8:$D$1023,Curvature_GIRR!$D$26,Sensitivities!$C$8:$C$1023,Curvature_GIRR!G120)</f>
        <v>-1704.862600961997</v>
      </c>
      <c r="E120" s="159" t="b">
        <f>VLOOKUP(C120,Trades!$C$8:$E$57,3,0)</f>
        <v>0</v>
      </c>
      <c r="F120" s="160"/>
      <c r="G120" s="160" t="str">
        <f>C120 &amp; ".Delta|GIRR|" &amp; C78&amp; "|*"</f>
        <v>PRDC295207601.Delta|GIRR|USD|*</v>
      </c>
      <c r="H120" s="156"/>
      <c r="I120" s="156"/>
      <c r="J120" s="156"/>
    </row>
    <row r="121" spans="3:10" hidden="1" outlineLevel="1" x14ac:dyDescent="0.25">
      <c r="C121" s="21" t="s">
        <v>48</v>
      </c>
      <c r="D121" s="19">
        <f>SUMIFS(Sensitivities!$E$8:$E$1023,Sensitivities!$D$8:$D$1023,Curvature_GIRR!$D$26,Sensitivities!$C$8:$C$1023,Curvature_GIRR!G121)</f>
        <v>124204.03547929597</v>
      </c>
      <c r="E121" s="159" t="b">
        <f>VLOOKUP(C121,Trades!$C$8:$E$57,3,0)</f>
        <v>0</v>
      </c>
      <c r="F121" s="160"/>
      <c r="G121" s="160" t="str">
        <f>C121 &amp; ".Delta|GIRR|" &amp; C78&amp; "|*"</f>
        <v>PRDC172891670.Delta|GIRR|USD|*</v>
      </c>
      <c r="H121" s="156"/>
      <c r="I121" s="156"/>
      <c r="J121" s="156"/>
    </row>
    <row r="122" spans="3:10" hidden="1" outlineLevel="1" x14ac:dyDescent="0.25">
      <c r="C122" s="21" t="s">
        <v>49</v>
      </c>
      <c r="D122" s="19">
        <f>SUMIFS(Sensitivities!$E$8:$E$1023,Sensitivities!$D$8:$D$1023,Curvature_GIRR!$D$26,Sensitivities!$C$8:$C$1023,Curvature_GIRR!G122)</f>
        <v>0</v>
      </c>
      <c r="E122" s="159" t="b">
        <f>VLOOKUP(C122,Trades!$C$8:$E$57,3,0)</f>
        <v>0</v>
      </c>
      <c r="F122" s="160"/>
      <c r="G122" s="160" t="str">
        <f>C122 &amp; ".Delta|GIRR|" &amp; C78&amp; "|*"</f>
        <v>PRDC666969162.Delta|GIRR|USD|*</v>
      </c>
      <c r="H122" s="156"/>
      <c r="I122" s="156"/>
      <c r="J122" s="156"/>
    </row>
    <row r="123" spans="3:10" hidden="1" outlineLevel="1" x14ac:dyDescent="0.25">
      <c r="C123" s="21" t="s">
        <v>50</v>
      </c>
      <c r="D123" s="19">
        <f>SUMIFS(Sensitivities!$E$8:$E$1023,Sensitivities!$D$8:$D$1023,Curvature_GIRR!$D$26,Sensitivities!$C$8:$C$1023,Curvature_GIRR!G123)</f>
        <v>14879.351944185337</v>
      </c>
      <c r="E123" s="159" t="b">
        <f>VLOOKUP(C123,Trades!$C$8:$E$57,3,0)</f>
        <v>0</v>
      </c>
      <c r="F123" s="160"/>
      <c r="G123" s="160" t="str">
        <f>C123 &amp; ".Delta|GIRR|" &amp; C78&amp; "|*"</f>
        <v>PRDC591610726.Delta|GIRR|USD|*</v>
      </c>
      <c r="H123" s="156"/>
      <c r="I123" s="156"/>
      <c r="J123" s="156"/>
    </row>
    <row r="124" spans="3:10" hidden="1" outlineLevel="1" x14ac:dyDescent="0.25">
      <c r="C124" s="21" t="s">
        <v>51</v>
      </c>
      <c r="D124" s="19">
        <f>SUMIFS(Sensitivities!$E$8:$E$1023,Sensitivities!$D$8:$D$1023,Curvature_GIRR!$D$26,Sensitivities!$C$8:$C$1023,Curvature_GIRR!G124)</f>
        <v>1146.9666744538677</v>
      </c>
      <c r="E124" s="159" t="b">
        <f>VLOOKUP(C124,Trades!$C$8:$E$57,3,0)</f>
        <v>0</v>
      </c>
      <c r="F124" s="160"/>
      <c r="G124" s="160" t="str">
        <f>C124 &amp; ".Delta|GIRR|" &amp; C78&amp; "|*"</f>
        <v>PRDC213021841.Delta|GIRR|USD|*</v>
      </c>
      <c r="H124" s="156"/>
      <c r="I124" s="156"/>
      <c r="J124" s="156"/>
    </row>
    <row r="125" spans="3:10" hidden="1" outlineLevel="1" x14ac:dyDescent="0.25">
      <c r="C125" s="21" t="s">
        <v>52</v>
      </c>
      <c r="D125" s="19">
        <f>SUMIFS(Sensitivities!$E$8:$E$1023,Sensitivities!$D$8:$D$1023,Curvature_GIRR!$D$26,Sensitivities!$C$8:$C$1023,Curvature_GIRR!G125)</f>
        <v>0</v>
      </c>
      <c r="E125" s="159" t="b">
        <f>VLOOKUP(C125,Trades!$C$8:$E$57,3,0)</f>
        <v>0</v>
      </c>
      <c r="F125" s="160"/>
      <c r="G125" s="160" t="str">
        <f>C125 &amp; ".Delta|GIRR|" &amp; C78&amp; "|*"</f>
        <v>RA211261264.Delta|GIRR|USD|*</v>
      </c>
      <c r="H125" s="156"/>
      <c r="I125" s="156"/>
      <c r="J125" s="156"/>
    </row>
    <row r="126" spans="3:10" hidden="1" outlineLevel="1" x14ac:dyDescent="0.25">
      <c r="C126" s="21" t="s">
        <v>54</v>
      </c>
      <c r="D126" s="19">
        <f>SUMIFS(Sensitivities!$E$8:$E$1023,Sensitivities!$D$8:$D$1023,Curvature_GIRR!$D$26,Sensitivities!$C$8:$C$1023,Curvature_GIRR!G126)</f>
        <v>0</v>
      </c>
      <c r="E126" s="159" t="b">
        <f>VLOOKUP(C126,Trades!$C$8:$E$57,3,0)</f>
        <v>0</v>
      </c>
      <c r="F126" s="160"/>
      <c r="G126" s="160" t="str">
        <f>C126 &amp; ".Delta|GIRR|" &amp; C78&amp; "|*"</f>
        <v>RA511169792.Delta|GIRR|USD|*</v>
      </c>
      <c r="H126" s="156"/>
      <c r="I126" s="156"/>
      <c r="J126" s="156"/>
    </row>
    <row r="127" spans="3:10" hidden="1" outlineLevel="1" x14ac:dyDescent="0.25">
      <c r="C127" s="21" t="s">
        <v>1143</v>
      </c>
      <c r="D127" s="19">
        <f>SUMIFS(Sensitivities!$E$8:$E$1023,Sensitivities!$D$8:$D$1023,Curvature_GIRR!$D$26,Sensitivities!$C$8:$C$1023,Curvature_GIRR!G127)</f>
        <v>169083.29310913006</v>
      </c>
      <c r="E127" s="159" t="b">
        <f>VLOOKUP(C127,Trades!$C$8:$E$57,3,0)</f>
        <v>0</v>
      </c>
      <c r="F127" s="160"/>
      <c r="G127" s="160" t="str">
        <f>C127 &amp; ".Delta|GIRR|" &amp; C78&amp; "|*"</f>
        <v>RA844378540.Delta|GIRR|USD|*</v>
      </c>
      <c r="H127" s="156"/>
      <c r="I127" s="156"/>
      <c r="J127" s="156"/>
    </row>
    <row r="128" spans="3:10" hidden="1" outlineLevel="1" x14ac:dyDescent="0.25">
      <c r="C128" s="21" t="s">
        <v>55</v>
      </c>
      <c r="D128" s="19">
        <f>SUMIFS(Sensitivities!$E$8:$E$1023,Sensitivities!$D$8:$D$1023,Curvature_GIRR!$D$26,Sensitivities!$C$8:$C$1023,Curvature_GIRR!G128)</f>
        <v>0</v>
      </c>
      <c r="E128" s="159" t="b">
        <f>VLOOKUP(C128,Trades!$C$8:$E$57,3,0)</f>
        <v>0</v>
      </c>
      <c r="F128" s="160"/>
      <c r="G128" s="160" t="str">
        <f>C128 &amp; ".Delta|GIRR|" &amp; C78&amp; "|*"</f>
        <v>RA488554347.Delta|GIRR|USD|*</v>
      </c>
      <c r="H128" s="156"/>
      <c r="I128" s="156"/>
      <c r="J128" s="156"/>
    </row>
    <row r="129" spans="3:10" hidden="1" outlineLevel="1" x14ac:dyDescent="0.25">
      <c r="C129" s="21" t="s">
        <v>56</v>
      </c>
      <c r="D129" s="19">
        <f>SUMIFS(Sensitivities!$E$8:$E$1023,Sensitivities!$D$8:$D$1023,Curvature_GIRR!$D$26,Sensitivities!$C$8:$C$1023,Curvature_GIRR!G129)</f>
        <v>37099.972151669121</v>
      </c>
      <c r="E129" s="159" t="b">
        <f>VLOOKUP(C129,Trades!$C$8:$E$57,3,0)</f>
        <v>0</v>
      </c>
      <c r="F129" s="160"/>
      <c r="G129" s="160" t="str">
        <f>C129 &amp; ".Delta|GIRR|" &amp; C78&amp; "|*"</f>
        <v>RA899728209.Delta|GIRR|USD|*</v>
      </c>
      <c r="H129" s="156"/>
      <c r="I129" s="156"/>
      <c r="J129" s="156"/>
    </row>
    <row r="130" spans="3:10" hidden="1" outlineLevel="1" x14ac:dyDescent="0.25">
      <c r="C130" s="10"/>
      <c r="D130" s="13"/>
      <c r="E130" s="161"/>
      <c r="F130" s="161"/>
      <c r="G130" s="161"/>
      <c r="H130" s="156"/>
      <c r="I130" s="156"/>
      <c r="J130" s="156"/>
    </row>
    <row r="131" spans="3:10" collapsed="1" x14ac:dyDescent="0.25">
      <c r="C131" s="112" t="s">
        <v>83</v>
      </c>
      <c r="D131" s="112">
        <f>$D$9</f>
        <v>1.7000000000000001E-2</v>
      </c>
      <c r="E131" s="152">
        <f>VLOOKUP(_xlfn.CONCAT("Curvature|GIRR|",Curvature_GIRR!C131,"|"),SimPV_Curvature!$C$8:$F$14,2,0)</f>
        <v>-22890.256405009801</v>
      </c>
      <c r="F131" s="152">
        <f>VLOOKUP(_xlfn.CONCAT("Curvature|GIRR|", Curvature_GIRR!C131,"|"),SimPV_Curvature!$C$8:$F$14,3,0)</f>
        <v>-22941.418453246399</v>
      </c>
      <c r="G131" s="152">
        <f>VLOOKUP(_xlfn.CONCAT("Curvature|GIRR|", Curvature_GIRR!C131,"|"),SimPV_Curvature!$C$8:$F$14,4,0)</f>
        <v>-22916.1320004585</v>
      </c>
      <c r="H131" s="152">
        <f>SUMIF(E133:E182,TRUE,D133:D182)</f>
        <v>2698.0503414892119</v>
      </c>
      <c r="I131" s="152">
        <f>-(E131-G131-D131*H131)</f>
        <v>19.991260356617872</v>
      </c>
      <c r="J131" s="153">
        <f>-(F131-G131+D131*H131)</f>
        <v>-20.580403017417424</v>
      </c>
    </row>
    <row r="132" spans="3:10" hidden="1" outlineLevel="1" x14ac:dyDescent="0.25">
      <c r="C132" s="40" t="s">
        <v>1138</v>
      </c>
      <c r="D132" s="101" t="s">
        <v>116</v>
      </c>
      <c r="E132" s="154" t="s">
        <v>1177</v>
      </c>
      <c r="F132" s="154" t="s">
        <v>68</v>
      </c>
      <c r="G132" s="155" t="s">
        <v>57</v>
      </c>
      <c r="H132" s="156"/>
      <c r="I132" s="156"/>
      <c r="J132" s="156"/>
    </row>
    <row r="133" spans="3:10" hidden="1" outlineLevel="1" x14ac:dyDescent="0.25">
      <c r="C133" s="42" t="s">
        <v>3</v>
      </c>
      <c r="D133" s="38">
        <f>SUMIFS(Sensitivities!$E$8:$E$1023,Sensitivities!$D$8:$D$1023,Curvature_GIRR!$D$26,Sensitivities!$C$8:$C$1023,Curvature_GIRR!G133)</f>
        <v>0</v>
      </c>
      <c r="E133" s="157" t="b">
        <f>VLOOKUP(C133,Trades!$C$8:$E$57,3,0)</f>
        <v>0</v>
      </c>
      <c r="F133" s="158"/>
      <c r="G133" s="158" t="str">
        <f>C133 &amp; ".Delta|GIRR|" &amp; C131 &amp; "|*"</f>
        <v>FRA791220419.Delta|GIRR|GBP|*</v>
      </c>
      <c r="H133" s="156"/>
      <c r="I133" s="156"/>
      <c r="J133" s="156"/>
    </row>
    <row r="134" spans="3:10" hidden="1" outlineLevel="1" x14ac:dyDescent="0.25">
      <c r="C134" s="21" t="s">
        <v>5</v>
      </c>
      <c r="D134" s="19">
        <f>SUMIFS(Sensitivities!$E$8:$E$1023,Sensitivities!$D$8:$D$1023,Curvature_GIRR!$D$26,Sensitivities!$C$8:$C$1023,Curvature_GIRR!G134)</f>
        <v>0</v>
      </c>
      <c r="E134" s="159" t="b">
        <f>VLOOKUP(C134,Trades!$C$8:$E$57,3,0)</f>
        <v>0</v>
      </c>
      <c r="F134" s="160"/>
      <c r="G134" s="160" t="str">
        <f>C134 &amp; ".Delta|GIRR|" &amp; C131&amp; "|*"</f>
        <v>FRA983936126.Delta|GIRR|GBP|*</v>
      </c>
      <c r="H134" s="156"/>
      <c r="I134" s="156"/>
      <c r="J134" s="156"/>
    </row>
    <row r="135" spans="3:10" hidden="1" outlineLevel="1" x14ac:dyDescent="0.25">
      <c r="C135" s="21" t="s">
        <v>6</v>
      </c>
      <c r="D135" s="19">
        <f>SUMIFS(Sensitivities!$E$8:$E$1023,Sensitivities!$D$8:$D$1023,Curvature_GIRR!$D$26,Sensitivities!$C$8:$C$1023,Curvature_GIRR!G135)</f>
        <v>0</v>
      </c>
      <c r="E135" s="159" t="b">
        <f>VLOOKUP(C135,Trades!$C$8:$E$57,3,0)</f>
        <v>0</v>
      </c>
      <c r="F135" s="160"/>
      <c r="G135" s="160" t="str">
        <f>C135 &amp; ".Delta|GIRR|" &amp; C131&amp; "|*"</f>
        <v>FRA592133890.Delta|GIRR|GBP|*</v>
      </c>
      <c r="H135" s="156"/>
      <c r="I135" s="156"/>
      <c r="J135" s="156"/>
    </row>
    <row r="136" spans="3:10" hidden="1" outlineLevel="1" x14ac:dyDescent="0.25">
      <c r="C136" s="21" t="s">
        <v>7</v>
      </c>
      <c r="D136" s="19">
        <f>SUMIFS(Sensitivities!$E$8:$E$1023,Sensitivities!$D$8:$D$1023,Curvature_GIRR!$D$26,Sensitivities!$C$8:$C$1023,Curvature_GIRR!G136)</f>
        <v>0</v>
      </c>
      <c r="E136" s="159" t="b">
        <f>VLOOKUP(C136,Trades!$C$8:$E$57,3,0)</f>
        <v>0</v>
      </c>
      <c r="F136" s="160"/>
      <c r="G136" s="160" t="str">
        <f>C136 &amp; ".Delta|GIRR|" &amp; C131&amp; "|*"</f>
        <v>FRA554616290.Delta|GIRR|GBP|*</v>
      </c>
      <c r="H136" s="156"/>
      <c r="I136" s="156"/>
      <c r="J136" s="156"/>
    </row>
    <row r="137" spans="3:10" hidden="1" outlineLevel="1" x14ac:dyDescent="0.25">
      <c r="C137" s="21" t="s">
        <v>8</v>
      </c>
      <c r="D137" s="19">
        <f>SUMIFS(Sensitivities!$E$8:$E$1023,Sensitivities!$D$8:$D$1023,Curvature_GIRR!$D$26,Sensitivities!$C$8:$C$1023,Curvature_GIRR!G137)</f>
        <v>0</v>
      </c>
      <c r="E137" s="159" t="b">
        <f>VLOOKUP(C137,Trades!$C$8:$E$57,3,0)</f>
        <v>0</v>
      </c>
      <c r="F137" s="160"/>
      <c r="G137" s="160" t="str">
        <f>C137 &amp; ".Delta|GIRR|" &amp; C131&amp; "|*"</f>
        <v>FRA822851518.Delta|GIRR|GBP|*</v>
      </c>
      <c r="H137" s="156"/>
      <c r="I137" s="156"/>
      <c r="J137" s="156"/>
    </row>
    <row r="138" spans="3:10" hidden="1" outlineLevel="1" x14ac:dyDescent="0.25">
      <c r="C138" s="21" t="s">
        <v>1140</v>
      </c>
      <c r="D138" s="19">
        <f>SUMIFS(Sensitivities!$E$8:$E$1023,Sensitivities!$D$8:$D$1023,Curvature_GIRR!$D$26,Sensitivities!$C$8:$C$1023,Curvature_GIRR!G138)</f>
        <v>0</v>
      </c>
      <c r="E138" s="159" t="b">
        <f>VLOOKUP(C138,Trades!$C$8:$E$57,3,0)</f>
        <v>0</v>
      </c>
      <c r="F138" s="160"/>
      <c r="G138" s="160" t="str">
        <f>C138 &amp; ".Delta|GIRR|" &amp; C131&amp; "|*"</f>
        <v>FRA101797833.Delta|GIRR|GBP|*</v>
      </c>
      <c r="H138" s="156"/>
      <c r="I138" s="156"/>
      <c r="J138" s="156"/>
    </row>
    <row r="139" spans="3:10" hidden="1" outlineLevel="1" x14ac:dyDescent="0.25">
      <c r="C139" s="21" t="s">
        <v>9</v>
      </c>
      <c r="D139" s="19">
        <f>SUMIFS(Sensitivities!$E$8:$E$1023,Sensitivities!$D$8:$D$1023,Curvature_GIRR!$D$26,Sensitivities!$C$8:$C$1023,Curvature_GIRR!G139)</f>
        <v>0</v>
      </c>
      <c r="E139" s="159" t="b">
        <f>VLOOKUP(C139,Trades!$C$8:$E$57,3,0)</f>
        <v>0</v>
      </c>
      <c r="F139" s="160"/>
      <c r="G139" s="160" t="str">
        <f>C139 &amp; ".Delta|GIRR|" &amp; C131&amp; "|*"</f>
        <v>IRS190841856.Delta|GIRR|GBP|*</v>
      </c>
      <c r="H139" s="156"/>
      <c r="I139" s="156"/>
      <c r="J139" s="156"/>
    </row>
    <row r="140" spans="3:10" hidden="1" outlineLevel="1" x14ac:dyDescent="0.25">
      <c r="C140" s="21" t="s">
        <v>11</v>
      </c>
      <c r="D140" s="19">
        <f>SUMIFS(Sensitivities!$E$8:$E$1023,Sensitivities!$D$8:$D$1023,Curvature_GIRR!$D$26,Sensitivities!$C$8:$C$1023,Curvature_GIRR!G140)</f>
        <v>0</v>
      </c>
      <c r="E140" s="159" t="b">
        <f>VLOOKUP(C140,Trades!$C$8:$E$57,3,0)</f>
        <v>0</v>
      </c>
      <c r="F140" s="160"/>
      <c r="G140" s="160" t="str">
        <f>C140 &amp; ".Delta|GIRR|" &amp; C131&amp; "|*"</f>
        <v>IRS399330126.Delta|GIRR|GBP|*</v>
      </c>
      <c r="H140" s="156"/>
      <c r="I140" s="156"/>
      <c r="J140" s="156"/>
    </row>
    <row r="141" spans="3:10" hidden="1" outlineLevel="1" x14ac:dyDescent="0.25">
      <c r="C141" s="21" t="s">
        <v>12</v>
      </c>
      <c r="D141" s="19">
        <f>SUMIFS(Sensitivities!$E$8:$E$1023,Sensitivities!$D$8:$D$1023,Curvature_GIRR!$D$26,Sensitivities!$C$8:$C$1023,Curvature_GIRR!G141)</f>
        <v>0</v>
      </c>
      <c r="E141" s="159" t="b">
        <f>VLOOKUP(C141,Trades!$C$8:$E$57,3,0)</f>
        <v>0</v>
      </c>
      <c r="F141" s="160"/>
      <c r="G141" s="160" t="str">
        <f>C141 &amp; ".Delta|GIRR|" &amp; C131&amp; "|*"</f>
        <v>IRS233250637.Delta|GIRR|GBP|*</v>
      </c>
      <c r="H141" s="156"/>
      <c r="I141" s="156"/>
      <c r="J141" s="156"/>
    </row>
    <row r="142" spans="3:10" hidden="1" outlineLevel="1" x14ac:dyDescent="0.25">
      <c r="C142" s="21" t="s">
        <v>13</v>
      </c>
      <c r="D142" s="19">
        <f>SUMIFS(Sensitivities!$E$8:$E$1023,Sensitivities!$D$8:$D$1023,Curvature_GIRR!$D$26,Sensitivities!$C$8:$C$1023,Curvature_GIRR!G142)</f>
        <v>0</v>
      </c>
      <c r="E142" s="159" t="b">
        <f>VLOOKUP(C142,Trades!$C$8:$E$57,3,0)</f>
        <v>0</v>
      </c>
      <c r="F142" s="160"/>
      <c r="G142" s="160" t="str">
        <f>C142 &amp; ".Delta|GIRR|" &amp; C131&amp; "|*"</f>
        <v>CS768096133.Delta|GIRR|GBP|*</v>
      </c>
      <c r="H142" s="156"/>
      <c r="I142" s="156"/>
      <c r="J142" s="156"/>
    </row>
    <row r="143" spans="3:10" hidden="1" outlineLevel="1" x14ac:dyDescent="0.25">
      <c r="C143" s="21" t="s">
        <v>15</v>
      </c>
      <c r="D143" s="19">
        <f>SUMIFS(Sensitivities!$E$8:$E$1023,Sensitivities!$D$8:$D$1023,Curvature_GIRR!$D$26,Sensitivities!$C$8:$C$1023,Curvature_GIRR!G143)</f>
        <v>-448.92318044876527</v>
      </c>
      <c r="E143" s="159" t="b">
        <f>VLOOKUP(C143,Trades!$C$8:$E$57,3,0)</f>
        <v>0</v>
      </c>
      <c r="F143" s="160"/>
      <c r="G143" s="160" t="str">
        <f>C143 &amp; ".Delta|GIRR|" &amp; C131&amp; "|*"</f>
        <v>CS561670611.Delta|GIRR|GBP|*</v>
      </c>
      <c r="H143" s="156"/>
      <c r="I143" s="156"/>
      <c r="J143" s="156"/>
    </row>
    <row r="144" spans="3:10" hidden="1" outlineLevel="1" x14ac:dyDescent="0.25">
      <c r="C144" s="21" t="s">
        <v>16</v>
      </c>
      <c r="D144" s="19">
        <f>SUMIFS(Sensitivities!$E$8:$E$1023,Sensitivities!$D$8:$D$1023,Curvature_GIRR!$D$26,Sensitivities!$C$8:$C$1023,Curvature_GIRR!G144)</f>
        <v>0</v>
      </c>
      <c r="E144" s="159" t="b">
        <f>VLOOKUP(C144,Trades!$C$8:$E$57,3,0)</f>
        <v>0</v>
      </c>
      <c r="F144" s="160"/>
      <c r="G144" s="160" t="str">
        <f>C144 &amp; ".Delta|GIRR|" &amp; C131&amp; "|*"</f>
        <v>CS931854092.Delta|GIRR|GBP|*</v>
      </c>
      <c r="H144" s="156"/>
      <c r="I144" s="156"/>
      <c r="J144" s="156"/>
    </row>
    <row r="145" spans="3:10" hidden="1" outlineLevel="1" x14ac:dyDescent="0.25">
      <c r="C145" s="21" t="s">
        <v>17</v>
      </c>
      <c r="D145" s="19">
        <f>SUMIFS(Sensitivities!$E$8:$E$1023,Sensitivities!$D$8:$D$1023,Curvature_GIRR!$D$26,Sensitivities!$C$8:$C$1023,Curvature_GIRR!G145)</f>
        <v>0</v>
      </c>
      <c r="E145" s="159" t="b">
        <f>VLOOKUP(C145,Trades!$C$8:$E$57,3,0)</f>
        <v>0</v>
      </c>
      <c r="F145" s="160"/>
      <c r="G145" s="160" t="str">
        <f>C145 &amp; ".Delta|GIRR|" &amp; C131&amp; "|*"</f>
        <v>IRS307262619.Delta|GIRR|GBP|*</v>
      </c>
      <c r="H145" s="156"/>
      <c r="I145" s="156"/>
      <c r="J145" s="156"/>
    </row>
    <row r="146" spans="3:10" hidden="1" outlineLevel="1" x14ac:dyDescent="0.25">
      <c r="C146" s="21" t="s">
        <v>18</v>
      </c>
      <c r="D146" s="19">
        <f>SUMIFS(Sensitivities!$E$8:$E$1023,Sensitivities!$D$8:$D$1023,Curvature_GIRR!$D$26,Sensitivities!$C$8:$C$1023,Curvature_GIRR!G146)</f>
        <v>0</v>
      </c>
      <c r="E146" s="159" t="b">
        <f>VLOOKUP(C146,Trades!$C$8:$E$57,3,0)</f>
        <v>0</v>
      </c>
      <c r="F146" s="160"/>
      <c r="G146" s="160" t="str">
        <f>C146 &amp; ".Delta|GIRR|" &amp; C131&amp; "|*"</f>
        <v>IRS686490893.Delta|GIRR|GBP|*</v>
      </c>
      <c r="H146" s="156"/>
      <c r="I146" s="156"/>
      <c r="J146" s="156"/>
    </row>
    <row r="147" spans="3:10" hidden="1" outlineLevel="1" x14ac:dyDescent="0.25">
      <c r="C147" s="21" t="s">
        <v>19</v>
      </c>
      <c r="D147" s="19">
        <f>SUMIFS(Sensitivities!$E$8:$E$1023,Sensitivities!$D$8:$D$1023,Curvature_GIRR!$D$26,Sensitivities!$C$8:$C$1023,Curvature_GIRR!G147)</f>
        <v>0</v>
      </c>
      <c r="E147" s="159" t="b">
        <f>VLOOKUP(C147,Trades!$C$8:$E$57,3,0)</f>
        <v>0</v>
      </c>
      <c r="F147" s="160"/>
      <c r="G147" s="160" t="str">
        <f>C147 &amp; ".Delta|GIRR|" &amp; C131&amp; "|*"</f>
        <v>IRS682313805.Delta|GIRR|GBP|*</v>
      </c>
      <c r="H147" s="156"/>
      <c r="I147" s="156"/>
      <c r="J147" s="156"/>
    </row>
    <row r="148" spans="3:10" hidden="1" outlineLevel="1" x14ac:dyDescent="0.25">
      <c r="C148" s="21" t="s">
        <v>20</v>
      </c>
      <c r="D148" s="19">
        <f>SUMIFS(Sensitivities!$E$8:$E$1023,Sensitivities!$D$8:$D$1023,Curvature_GIRR!$D$26,Sensitivities!$C$8:$C$1023,Curvature_GIRR!G148)</f>
        <v>273503.58341418346</v>
      </c>
      <c r="E148" s="159" t="b">
        <f>VLOOKUP(C148,Trades!$C$8:$E$57,3,0)</f>
        <v>0</v>
      </c>
      <c r="F148" s="160"/>
      <c r="G148" s="160" t="str">
        <f>C148 &amp; ".Delta|GIRR|" &amp; C131&amp; "|*"</f>
        <v>IRS545554400.Delta|GIRR|GBP|*</v>
      </c>
      <c r="H148" s="156"/>
      <c r="I148" s="156"/>
      <c r="J148" s="156"/>
    </row>
    <row r="149" spans="3:10" hidden="1" outlineLevel="1" x14ac:dyDescent="0.25">
      <c r="C149" s="21" t="s">
        <v>21</v>
      </c>
      <c r="D149" s="19">
        <f>SUMIFS(Sensitivities!$E$8:$E$1023,Sensitivities!$D$8:$D$1023,Curvature_GIRR!$D$26,Sensitivities!$C$8:$C$1023,Curvature_GIRR!G149)</f>
        <v>0</v>
      </c>
      <c r="E149" s="159" t="b">
        <f>VLOOKUP(C149,Trades!$C$8:$E$57,3,0)</f>
        <v>0</v>
      </c>
      <c r="F149" s="160"/>
      <c r="G149" s="160" t="str">
        <f>C149 &amp; ".Delta|GIRR|" &amp; C131&amp; "|*"</f>
        <v>CS821810096.Delta|GIRR|GBP|*</v>
      </c>
      <c r="H149" s="156"/>
      <c r="I149" s="156"/>
      <c r="J149" s="156"/>
    </row>
    <row r="150" spans="3:10" hidden="1" outlineLevel="1" x14ac:dyDescent="0.25">
      <c r="C150" s="21" t="s">
        <v>22</v>
      </c>
      <c r="D150" s="19">
        <f>SUMIFS(Sensitivities!$E$8:$E$1023,Sensitivities!$D$8:$D$1023,Curvature_GIRR!$D$26,Sensitivities!$C$8:$C$1023,Curvature_GIRR!G150)</f>
        <v>0</v>
      </c>
      <c r="E150" s="159" t="b">
        <f>VLOOKUP(C150,Trades!$C$8:$E$57,3,0)</f>
        <v>1</v>
      </c>
      <c r="F150" s="160"/>
      <c r="G150" s="160" t="str">
        <f>C150 &amp; ".Delta|GIRR|" &amp; C131&amp; "|*"</f>
        <v>CF832287444.Delta|GIRR|GBP|*</v>
      </c>
      <c r="H150" s="156"/>
      <c r="I150" s="156"/>
      <c r="J150" s="156"/>
    </row>
    <row r="151" spans="3:10" hidden="1" outlineLevel="1" x14ac:dyDescent="0.25">
      <c r="C151" s="21" t="s">
        <v>1141</v>
      </c>
      <c r="D151" s="19">
        <f>SUMIFS(Sensitivities!$E$8:$E$1023,Sensitivities!$D$8:$D$1023,Curvature_GIRR!$D$26,Sensitivities!$C$8:$C$1023,Curvature_GIRR!G151)</f>
        <v>0</v>
      </c>
      <c r="E151" s="159" t="b">
        <f>VLOOKUP(C151,Trades!$C$8:$E$57,3,0)</f>
        <v>1</v>
      </c>
      <c r="F151" s="160"/>
      <c r="G151" s="160" t="str">
        <f>C151 &amp; ".Delta|GIRR|" &amp; C131&amp; "|*"</f>
        <v>CF505971413.Delta|GIRR|GBP|*</v>
      </c>
      <c r="H151" s="156"/>
      <c r="I151" s="156"/>
      <c r="J151" s="156"/>
    </row>
    <row r="152" spans="3:10" hidden="1" outlineLevel="1" x14ac:dyDescent="0.25">
      <c r="C152" s="21" t="s">
        <v>24</v>
      </c>
      <c r="D152" s="19">
        <f>SUMIFS(Sensitivities!$E$8:$E$1023,Sensitivities!$D$8:$D$1023,Curvature_GIRR!$D$26,Sensitivities!$C$8:$C$1023,Curvature_GIRR!G152)</f>
        <v>0</v>
      </c>
      <c r="E152" s="159" t="b">
        <f>VLOOKUP(C152,Trades!$C$8:$E$57,3,0)</f>
        <v>1</v>
      </c>
      <c r="F152" s="160"/>
      <c r="G152" s="160" t="str">
        <f>C152 &amp; ".Delta|GIRR|" &amp; C131&amp; "|*"</f>
        <v>CF670766805.Delta|GIRR|GBP|*</v>
      </c>
      <c r="H152" s="156"/>
      <c r="I152" s="156"/>
      <c r="J152" s="156"/>
    </row>
    <row r="153" spans="3:10" hidden="1" outlineLevel="1" x14ac:dyDescent="0.25">
      <c r="C153" s="21" t="s">
        <v>25</v>
      </c>
      <c r="D153" s="19">
        <f>SUMIFS(Sensitivities!$E$8:$E$1023,Sensitivities!$D$8:$D$1023,Curvature_GIRR!$D$26,Sensitivities!$C$8:$C$1023,Curvature_GIRR!G153)</f>
        <v>0</v>
      </c>
      <c r="E153" s="159" t="b">
        <f>VLOOKUP(C153,Trades!$C$8:$E$57,3,0)</f>
        <v>1</v>
      </c>
      <c r="F153" s="160"/>
      <c r="G153" s="160" t="str">
        <f>C153 &amp; ".Delta|GIRR|" &amp; C131&amp; "|*"</f>
        <v>CF558972956.Delta|GIRR|GBP|*</v>
      </c>
      <c r="H153" s="156"/>
      <c r="I153" s="156"/>
      <c r="J153" s="156"/>
    </row>
    <row r="154" spans="3:10" hidden="1" outlineLevel="1" x14ac:dyDescent="0.25">
      <c r="C154" s="21" t="s">
        <v>26</v>
      </c>
      <c r="D154" s="19">
        <f>SUMIFS(Sensitivities!$E$8:$E$1023,Sensitivities!$D$8:$D$1023,Curvature_GIRR!$D$26,Sensitivities!$C$8:$C$1023,Curvature_GIRR!G154)</f>
        <v>0</v>
      </c>
      <c r="E154" s="159" t="b">
        <f>VLOOKUP(C154,Trades!$C$8:$E$57,3,0)</f>
        <v>1</v>
      </c>
      <c r="F154" s="160"/>
      <c r="G154" s="160" t="str">
        <f>C154 &amp; ".Delta|GIRR|" &amp; C131&amp; "|*"</f>
        <v>CF994071627.Delta|GIRR|GBP|*</v>
      </c>
      <c r="H154" s="156"/>
      <c r="I154" s="156"/>
      <c r="J154" s="156"/>
    </row>
    <row r="155" spans="3:10" hidden="1" outlineLevel="1" x14ac:dyDescent="0.25">
      <c r="C155" s="21" t="s">
        <v>27</v>
      </c>
      <c r="D155" s="19">
        <f>SUMIFS(Sensitivities!$E$8:$E$1023,Sensitivities!$D$8:$D$1023,Curvature_GIRR!$D$26,Sensitivities!$C$8:$C$1023,Curvature_GIRR!G155)</f>
        <v>0</v>
      </c>
      <c r="E155" s="159" t="b">
        <f>VLOOKUP(C155,Trades!$C$8:$E$57,3,0)</f>
        <v>1</v>
      </c>
      <c r="F155" s="160"/>
      <c r="G155" s="160" t="str">
        <f>C155 &amp; ".Delta|GIRR|" &amp; C131&amp; "|*"</f>
        <v>CF546911893.Delta|GIRR|GBP|*</v>
      </c>
      <c r="H155" s="156"/>
      <c r="I155" s="156"/>
      <c r="J155" s="156"/>
    </row>
    <row r="156" spans="3:10" hidden="1" outlineLevel="1" x14ac:dyDescent="0.25">
      <c r="C156" s="21" t="s">
        <v>28</v>
      </c>
      <c r="D156" s="19">
        <f>SUMIFS(Sensitivities!$E$8:$E$1023,Sensitivities!$D$8:$D$1023,Curvature_GIRR!$D$26,Sensitivities!$C$8:$C$1023,Curvature_GIRR!G156)</f>
        <v>0</v>
      </c>
      <c r="E156" s="159" t="b">
        <f>VLOOKUP(C156,Trades!$C$8:$E$57,3,0)</f>
        <v>1</v>
      </c>
      <c r="F156" s="160"/>
      <c r="G156" s="160" t="str">
        <f>C156 &amp; ".Delta|GIRR|" &amp; C131&amp; "|*"</f>
        <v>CF798421943.Delta|GIRR|GBP|*</v>
      </c>
      <c r="H156" s="156"/>
      <c r="I156" s="156"/>
      <c r="J156" s="156"/>
    </row>
    <row r="157" spans="3:10" hidden="1" outlineLevel="1" x14ac:dyDescent="0.25">
      <c r="C157" s="21" t="s">
        <v>29</v>
      </c>
      <c r="D157" s="19">
        <f>SUMIFS(Sensitivities!$E$8:$E$1023,Sensitivities!$D$8:$D$1023,Curvature_GIRR!$D$26,Sensitivities!$C$8:$C$1023,Curvature_GIRR!G157)</f>
        <v>0</v>
      </c>
      <c r="E157" s="159" t="b">
        <f>VLOOKUP(C157,Trades!$C$8:$E$57,3,0)</f>
        <v>1</v>
      </c>
      <c r="F157" s="160"/>
      <c r="G157" s="160" t="str">
        <f>C157 &amp; ".Delta|GIRR|" &amp; C131&amp; "|*"</f>
        <v>SWN651253389.Delta|GIRR|GBP|*</v>
      </c>
      <c r="H157" s="156"/>
      <c r="I157" s="156"/>
      <c r="J157" s="156"/>
    </row>
    <row r="158" spans="3:10" hidden="1" outlineLevel="1" x14ac:dyDescent="0.25">
      <c r="C158" s="21" t="s">
        <v>31</v>
      </c>
      <c r="D158" s="19">
        <f>SUMIFS(Sensitivities!$E$8:$E$1023,Sensitivities!$D$8:$D$1023,Curvature_GIRR!$D$26,Sensitivities!$C$8:$C$1023,Curvature_GIRR!G158)</f>
        <v>0</v>
      </c>
      <c r="E158" s="159" t="b">
        <f>VLOOKUP(C158,Trades!$C$8:$E$57,3,0)</f>
        <v>0</v>
      </c>
      <c r="F158" s="160"/>
      <c r="G158" s="160" t="str">
        <f>C158 &amp; ".Delta|GIRR|" &amp; C131&amp; "|*"</f>
        <v>FXF690057364.Delta|GIRR|GBP|*</v>
      </c>
      <c r="H158" s="156"/>
      <c r="I158" s="156"/>
      <c r="J158" s="156"/>
    </row>
    <row r="159" spans="3:10" hidden="1" outlineLevel="1" x14ac:dyDescent="0.25">
      <c r="C159" s="21" t="s">
        <v>1142</v>
      </c>
      <c r="D159" s="19">
        <f>SUMIFS(Sensitivities!$E$8:$E$1023,Sensitivities!$D$8:$D$1023,Curvature_GIRR!$D$26,Sensitivities!$C$8:$C$1023,Curvature_GIRR!G159)</f>
        <v>0</v>
      </c>
      <c r="E159" s="159" t="b">
        <f>VLOOKUP(C159,Trades!$C$8:$E$57,3,0)</f>
        <v>0</v>
      </c>
      <c r="F159" s="160"/>
      <c r="G159" s="160" t="str">
        <f>C159 &amp; ".Delta|GIRR|" &amp; C131&amp; "|*"</f>
        <v>FXF276314354.Delta|GIRR|GBP|*</v>
      </c>
      <c r="H159" s="156"/>
      <c r="I159" s="156"/>
      <c r="J159" s="156"/>
    </row>
    <row r="160" spans="3:10" hidden="1" outlineLevel="1" x14ac:dyDescent="0.25">
      <c r="C160" s="21" t="s">
        <v>33</v>
      </c>
      <c r="D160" s="19">
        <f>SUMIFS(Sensitivities!$E$8:$E$1023,Sensitivities!$D$8:$D$1023,Curvature_GIRR!$D$26,Sensitivities!$C$8:$C$1023,Curvature_GIRR!G160)</f>
        <v>0</v>
      </c>
      <c r="E160" s="159" t="b">
        <f>VLOOKUP(C160,Trades!$C$8:$E$57,3,0)</f>
        <v>0</v>
      </c>
      <c r="F160" s="160"/>
      <c r="G160" s="160" t="str">
        <f>C160 &amp; ".Delta|GIRR|" &amp; C131&amp; "|*"</f>
        <v>FXF811380623.Delta|GIRR|GBP|*</v>
      </c>
      <c r="H160" s="156"/>
      <c r="I160" s="156"/>
      <c r="J160" s="156"/>
    </row>
    <row r="161" spans="3:10" hidden="1" outlineLevel="1" x14ac:dyDescent="0.25">
      <c r="C161" s="21" t="s">
        <v>34</v>
      </c>
      <c r="D161" s="19">
        <f>SUMIFS(Sensitivities!$E$8:$E$1023,Sensitivities!$D$8:$D$1023,Curvature_GIRR!$D$26,Sensitivities!$C$8:$C$1023,Curvature_GIRR!G161)</f>
        <v>0</v>
      </c>
      <c r="E161" s="159" t="b">
        <f>VLOOKUP(C161,Trades!$C$8:$E$57,3,0)</f>
        <v>0</v>
      </c>
      <c r="F161" s="160"/>
      <c r="G161" s="160" t="str">
        <f>C161 &amp; ".Delta|GIRR|" &amp; C131&amp; "|*"</f>
        <v>FXF313102980.Delta|GIRR|GBP|*</v>
      </c>
      <c r="H161" s="156"/>
      <c r="I161" s="156"/>
      <c r="J161" s="156"/>
    </row>
    <row r="162" spans="3:10" hidden="1" outlineLevel="1" x14ac:dyDescent="0.25">
      <c r="C162" s="21" t="s">
        <v>35</v>
      </c>
      <c r="D162" s="19">
        <f>SUMIFS(Sensitivities!$E$8:$E$1023,Sensitivities!$D$8:$D$1023,Curvature_GIRR!$D$26,Sensitivities!$C$8:$C$1023,Curvature_GIRR!G162)</f>
        <v>0</v>
      </c>
      <c r="E162" s="159" t="b">
        <f>VLOOKUP(C162,Trades!$C$8:$E$57,3,0)</f>
        <v>0</v>
      </c>
      <c r="F162" s="160"/>
      <c r="G162" s="160" t="str">
        <f>C162 &amp; ".Delta|GIRR|" &amp; C131&amp; "|*"</f>
        <v>FXF168255439.Delta|GIRR|GBP|*</v>
      </c>
      <c r="H162" s="156"/>
      <c r="I162" s="156"/>
      <c r="J162" s="156"/>
    </row>
    <row r="163" spans="3:10" hidden="1" outlineLevel="1" x14ac:dyDescent="0.25">
      <c r="C163" s="21" t="s">
        <v>36</v>
      </c>
      <c r="D163" s="19">
        <f>SUMIFS(Sensitivities!$E$8:$E$1023,Sensitivities!$D$8:$D$1023,Curvature_GIRR!$D$26,Sensitivities!$C$8:$C$1023,Curvature_GIRR!G163)</f>
        <v>0</v>
      </c>
      <c r="E163" s="159" t="b">
        <f>VLOOKUP(C163,Trades!$C$8:$E$57,3,0)</f>
        <v>0</v>
      </c>
      <c r="F163" s="160"/>
      <c r="G163" s="160" t="str">
        <f>C163 &amp; ".Delta|GIRR|" &amp; C131&amp; "|*"</f>
        <v>FXF177155290.Delta|GIRR|GBP|*</v>
      </c>
      <c r="H163" s="156"/>
      <c r="I163" s="156"/>
      <c r="J163" s="156"/>
    </row>
    <row r="164" spans="3:10" hidden="1" outlineLevel="1" x14ac:dyDescent="0.25">
      <c r="C164" s="21" t="s">
        <v>37</v>
      </c>
      <c r="D164" s="19">
        <f>SUMIFS(Sensitivities!$E$8:$E$1023,Sensitivities!$D$8:$D$1023,Curvature_GIRR!$D$26,Sensitivities!$C$8:$C$1023,Curvature_GIRR!G164)</f>
        <v>0</v>
      </c>
      <c r="E164" s="159" t="b">
        <f>VLOOKUP(C164,Trades!$C$8:$E$57,3,0)</f>
        <v>0</v>
      </c>
      <c r="F164" s="160"/>
      <c r="G164" s="160" t="str">
        <f>C164 &amp; ".Delta|GIRR|" &amp; C131&amp; "|*"</f>
        <v>FXF598460264.Delta|GIRR|GBP|*</v>
      </c>
      <c r="H164" s="156"/>
      <c r="I164" s="156"/>
      <c r="J164" s="156"/>
    </row>
    <row r="165" spans="3:10" hidden="1" outlineLevel="1" x14ac:dyDescent="0.25">
      <c r="C165" s="21" t="s">
        <v>38</v>
      </c>
      <c r="D165" s="19">
        <f>SUMIFS(Sensitivities!$E$8:$E$1023,Sensitivities!$D$8:$D$1023,Curvature_GIRR!$D$26,Sensitivities!$C$8:$C$1023,Curvature_GIRR!G165)</f>
        <v>0</v>
      </c>
      <c r="E165" s="159" t="b">
        <f>VLOOKUP(C165,Trades!$C$8:$E$57,3,0)</f>
        <v>1</v>
      </c>
      <c r="F165" s="160"/>
      <c r="G165" s="160" t="str">
        <f>C165 &amp; ".Delta|GIRR|" &amp; C131&amp; "|*"</f>
        <v>FXO271821100.Delta|GIRR|GBP|*</v>
      </c>
      <c r="H165" s="156"/>
      <c r="I165" s="156"/>
      <c r="J165" s="156"/>
    </row>
    <row r="166" spans="3:10" hidden="1" outlineLevel="1" x14ac:dyDescent="0.25">
      <c r="C166" s="21" t="s">
        <v>40</v>
      </c>
      <c r="D166" s="19">
        <f>SUMIFS(Sensitivities!$E$8:$E$1023,Sensitivities!$D$8:$D$1023,Curvature_GIRR!$D$26,Sensitivities!$C$8:$C$1023,Curvature_GIRR!G166)</f>
        <v>0</v>
      </c>
      <c r="E166" s="159" t="b">
        <f>VLOOKUP(C166,Trades!$C$8:$E$57,3,0)</f>
        <v>1</v>
      </c>
      <c r="F166" s="160"/>
      <c r="G166" s="160" t="str">
        <f>C166 &amp; ".Delta|GIRR|" &amp; C131&amp; "|*"</f>
        <v>FXO136170122.Delta|GIRR|GBP|*</v>
      </c>
      <c r="H166" s="156"/>
      <c r="I166" s="156"/>
      <c r="J166" s="156"/>
    </row>
    <row r="167" spans="3:10" hidden="1" outlineLevel="1" x14ac:dyDescent="0.25">
      <c r="C167" s="21" t="s">
        <v>1139</v>
      </c>
      <c r="D167" s="19">
        <f>SUMIFS(Sensitivities!$E$8:$E$1023,Sensitivities!$D$8:$D$1023,Curvature_GIRR!$D$26,Sensitivities!$C$8:$C$1023,Curvature_GIRR!G167)</f>
        <v>0</v>
      </c>
      <c r="E167" s="159" t="b">
        <f>VLOOKUP(C167,Trades!$C$8:$E$57,3,0)</f>
        <v>1</v>
      </c>
      <c r="F167" s="160"/>
      <c r="G167" s="160" t="str">
        <f>C167 &amp; ".Delta|GIRR|" &amp; C131&amp; "|*"</f>
        <v>FXO623149061.Delta|GIRR|GBP|*</v>
      </c>
      <c r="H167" s="156"/>
      <c r="I167" s="156"/>
      <c r="J167" s="156"/>
    </row>
    <row r="168" spans="3:10" hidden="1" outlineLevel="1" x14ac:dyDescent="0.25">
      <c r="C168" s="21" t="s">
        <v>41</v>
      </c>
      <c r="D168" s="19">
        <f>SUMIFS(Sensitivities!$E$8:$E$1023,Sensitivities!$D$8:$D$1023,Curvature_GIRR!$D$26,Sensitivities!$C$8:$C$1023,Curvature_GIRR!G168)</f>
        <v>0</v>
      </c>
      <c r="E168" s="159" t="b">
        <f>VLOOKUP(C168,Trades!$C$8:$E$57,3,0)</f>
        <v>1</v>
      </c>
      <c r="F168" s="160"/>
      <c r="G168" s="160" t="str">
        <f>C168 &amp; ".Delta|GIRR|" &amp; C131&amp; "|*"</f>
        <v>FXO676548755.Delta|GIRR|GBP|*</v>
      </c>
      <c r="H168" s="156"/>
      <c r="I168" s="156"/>
      <c r="J168" s="156"/>
    </row>
    <row r="169" spans="3:10" hidden="1" outlineLevel="1" x14ac:dyDescent="0.25">
      <c r="C169" s="21" t="s">
        <v>42</v>
      </c>
      <c r="D169" s="19">
        <f>SUMIFS(Sensitivities!$E$8:$E$1023,Sensitivities!$D$8:$D$1023,Curvature_GIRR!$D$26,Sensitivities!$C$8:$C$1023,Curvature_GIRR!G169)</f>
        <v>0</v>
      </c>
      <c r="E169" s="159" t="b">
        <f>VLOOKUP(C169,Trades!$C$8:$E$57,3,0)</f>
        <v>1</v>
      </c>
      <c r="F169" s="160"/>
      <c r="G169" s="160" t="str">
        <f>C169 &amp; ".Delta|GIRR|" &amp; C131&amp; "|*"</f>
        <v>FXO403688438.Delta|GIRR|GBP|*</v>
      </c>
      <c r="H169" s="156"/>
      <c r="I169" s="156"/>
      <c r="J169" s="156"/>
    </row>
    <row r="170" spans="3:10" hidden="1" outlineLevel="1" x14ac:dyDescent="0.25">
      <c r="C170" s="21" t="s">
        <v>43</v>
      </c>
      <c r="D170" s="19">
        <f>SUMIFS(Sensitivities!$E$8:$E$1023,Sensitivities!$D$8:$D$1023,Curvature_GIRR!$D$26,Sensitivities!$C$8:$C$1023,Curvature_GIRR!G170)</f>
        <v>0</v>
      </c>
      <c r="E170" s="159" t="b">
        <f>VLOOKUP(C170,Trades!$C$8:$E$57,3,0)</f>
        <v>1</v>
      </c>
      <c r="F170" s="160"/>
      <c r="G170" s="160" t="str">
        <f>C170 &amp; ".Delta|GIRR|" &amp; C131&amp; "|*"</f>
        <v>FXO302436425.Delta|GIRR|GBP|*</v>
      </c>
      <c r="H170" s="156"/>
      <c r="I170" s="156"/>
      <c r="J170" s="156"/>
    </row>
    <row r="171" spans="3:10" hidden="1" outlineLevel="1" x14ac:dyDescent="0.25">
      <c r="C171" s="21" t="s">
        <v>44</v>
      </c>
      <c r="D171" s="19">
        <f>SUMIFS(Sensitivities!$E$8:$E$1023,Sensitivities!$D$8:$D$1023,Curvature_GIRR!$D$26,Sensitivities!$C$8:$C$1023,Curvature_GIRR!G171)</f>
        <v>2698.0503414892119</v>
      </c>
      <c r="E171" s="159" t="b">
        <f>VLOOKUP(C171,Trades!$C$8:$E$57,3,0)</f>
        <v>1</v>
      </c>
      <c r="F171" s="160"/>
      <c r="G171" s="160" t="str">
        <f>C171 &amp; ".Delta|GIRR|" &amp; C131&amp; "|*"</f>
        <v>FXO920656386.Delta|GIRR|GBP|*</v>
      </c>
      <c r="H171" s="156"/>
      <c r="I171" s="156"/>
      <c r="J171" s="156"/>
    </row>
    <row r="172" spans="3:10" hidden="1" outlineLevel="1" x14ac:dyDescent="0.25">
      <c r="C172" s="21" t="s">
        <v>45</v>
      </c>
      <c r="D172" s="19">
        <f>SUMIFS(Sensitivities!$E$8:$E$1023,Sensitivities!$D$8:$D$1023,Curvature_GIRR!$D$26,Sensitivities!$C$8:$C$1023,Curvature_GIRR!G172)</f>
        <v>0</v>
      </c>
      <c r="E172" s="159" t="b">
        <f>VLOOKUP(C172,Trades!$C$8:$E$57,3,0)</f>
        <v>1</v>
      </c>
      <c r="F172" s="160"/>
      <c r="G172" s="160" t="str">
        <f>C172 &amp; ".Delta|GIRR|" &amp; C131&amp; "|*"</f>
        <v>FXO931276392.Delta|GIRR|GBP|*</v>
      </c>
      <c r="H172" s="156"/>
      <c r="I172" s="156"/>
      <c r="J172" s="156"/>
    </row>
    <row r="173" spans="3:10" hidden="1" outlineLevel="1" x14ac:dyDescent="0.25">
      <c r="C173" s="21" t="s">
        <v>46</v>
      </c>
      <c r="D173" s="19">
        <f>SUMIFS(Sensitivities!$E$8:$E$1023,Sensitivities!$D$8:$D$1023,Curvature_GIRR!$D$26,Sensitivities!$C$8:$C$1023,Curvature_GIRR!G173)</f>
        <v>0</v>
      </c>
      <c r="E173" s="159" t="b">
        <f>VLOOKUP(C173,Trades!$C$8:$E$57,3,0)</f>
        <v>0</v>
      </c>
      <c r="F173" s="160"/>
      <c r="G173" s="160" t="str">
        <f>C173 &amp; ".Delta|GIRR|" &amp; C131&amp; "|*"</f>
        <v>PRDC295207601.Delta|GIRR|GBP|*</v>
      </c>
      <c r="H173" s="156"/>
      <c r="I173" s="156"/>
      <c r="J173" s="156"/>
    </row>
    <row r="174" spans="3:10" hidden="1" outlineLevel="1" x14ac:dyDescent="0.25">
      <c r="C174" s="21" t="s">
        <v>48</v>
      </c>
      <c r="D174" s="19">
        <f>SUMIFS(Sensitivities!$E$8:$E$1023,Sensitivities!$D$8:$D$1023,Curvature_GIRR!$D$26,Sensitivities!$C$8:$C$1023,Curvature_GIRR!G174)</f>
        <v>0</v>
      </c>
      <c r="E174" s="159" t="b">
        <f>VLOOKUP(C174,Trades!$C$8:$E$57,3,0)</f>
        <v>0</v>
      </c>
      <c r="F174" s="160"/>
      <c r="G174" s="160" t="str">
        <f>C174 &amp; ".Delta|GIRR|" &amp; C131&amp; "|*"</f>
        <v>PRDC172891670.Delta|GIRR|GBP|*</v>
      </c>
      <c r="H174" s="156"/>
      <c r="I174" s="156"/>
      <c r="J174" s="156"/>
    </row>
    <row r="175" spans="3:10" hidden="1" outlineLevel="1" x14ac:dyDescent="0.25">
      <c r="C175" s="21" t="s">
        <v>49</v>
      </c>
      <c r="D175" s="19">
        <f>SUMIFS(Sensitivities!$E$8:$E$1023,Sensitivities!$D$8:$D$1023,Curvature_GIRR!$D$26,Sensitivities!$C$8:$C$1023,Curvature_GIRR!G175)</f>
        <v>0</v>
      </c>
      <c r="E175" s="159" t="b">
        <f>VLOOKUP(C175,Trades!$C$8:$E$57,3,0)</f>
        <v>0</v>
      </c>
      <c r="F175" s="160"/>
      <c r="G175" s="160" t="str">
        <f>C175 &amp; ".Delta|GIRR|" &amp; C131&amp; "|*"</f>
        <v>PRDC666969162.Delta|GIRR|GBP|*</v>
      </c>
      <c r="H175" s="156"/>
      <c r="I175" s="156"/>
      <c r="J175" s="156"/>
    </row>
    <row r="176" spans="3:10" hidden="1" outlineLevel="1" x14ac:dyDescent="0.25">
      <c r="C176" s="21" t="s">
        <v>50</v>
      </c>
      <c r="D176" s="19">
        <f>SUMIFS(Sensitivities!$E$8:$E$1023,Sensitivities!$D$8:$D$1023,Curvature_GIRR!$D$26,Sensitivities!$C$8:$C$1023,Curvature_GIRR!G176)</f>
        <v>0</v>
      </c>
      <c r="E176" s="159" t="b">
        <f>VLOOKUP(C176,Trades!$C$8:$E$57,3,0)</f>
        <v>0</v>
      </c>
      <c r="F176" s="160"/>
      <c r="G176" s="160" t="str">
        <f>C176 &amp; ".Delta|GIRR|" &amp; C131&amp; "|*"</f>
        <v>PRDC591610726.Delta|GIRR|GBP|*</v>
      </c>
      <c r="H176" s="156"/>
      <c r="I176" s="156"/>
      <c r="J176" s="156"/>
    </row>
    <row r="177" spans="3:10" hidden="1" outlineLevel="1" x14ac:dyDescent="0.25">
      <c r="C177" s="21" t="s">
        <v>51</v>
      </c>
      <c r="D177" s="19">
        <f>SUMIFS(Sensitivities!$E$8:$E$1023,Sensitivities!$D$8:$D$1023,Curvature_GIRR!$D$26,Sensitivities!$C$8:$C$1023,Curvature_GIRR!G177)</f>
        <v>0</v>
      </c>
      <c r="E177" s="159" t="b">
        <f>VLOOKUP(C177,Trades!$C$8:$E$57,3,0)</f>
        <v>0</v>
      </c>
      <c r="F177" s="160"/>
      <c r="G177" s="160" t="str">
        <f>C177 &amp; ".Delta|GIRR|" &amp; C131&amp; "|*"</f>
        <v>PRDC213021841.Delta|GIRR|GBP|*</v>
      </c>
      <c r="H177" s="156"/>
      <c r="I177" s="156"/>
      <c r="J177" s="156"/>
    </row>
    <row r="178" spans="3:10" hidden="1" outlineLevel="1" x14ac:dyDescent="0.25">
      <c r="C178" s="21" t="s">
        <v>52</v>
      </c>
      <c r="D178" s="19">
        <f>SUMIFS(Sensitivities!$E$8:$E$1023,Sensitivities!$D$8:$D$1023,Curvature_GIRR!$D$26,Sensitivities!$C$8:$C$1023,Curvature_GIRR!G178)</f>
        <v>0</v>
      </c>
      <c r="E178" s="159" t="b">
        <f>VLOOKUP(C178,Trades!$C$8:$E$57,3,0)</f>
        <v>0</v>
      </c>
      <c r="F178" s="160"/>
      <c r="G178" s="160" t="str">
        <f>C178 &amp; ".Delta|GIRR|" &amp; C131&amp; "|*"</f>
        <v>RA211261264.Delta|GIRR|GBP|*</v>
      </c>
      <c r="H178" s="156"/>
      <c r="I178" s="156"/>
      <c r="J178" s="156"/>
    </row>
    <row r="179" spans="3:10" hidden="1" outlineLevel="1" x14ac:dyDescent="0.25">
      <c r="C179" s="21" t="s">
        <v>54</v>
      </c>
      <c r="D179" s="19">
        <f>SUMIFS(Sensitivities!$E$8:$E$1023,Sensitivities!$D$8:$D$1023,Curvature_GIRR!$D$26,Sensitivities!$C$8:$C$1023,Curvature_GIRR!G179)</f>
        <v>0</v>
      </c>
      <c r="E179" s="159" t="b">
        <f>VLOOKUP(C179,Trades!$C$8:$E$57,3,0)</f>
        <v>0</v>
      </c>
      <c r="F179" s="160"/>
      <c r="G179" s="160" t="str">
        <f>C179 &amp; ".Delta|GIRR|" &amp; C131&amp; "|*"</f>
        <v>RA511169792.Delta|GIRR|GBP|*</v>
      </c>
      <c r="H179" s="156"/>
      <c r="I179" s="156"/>
      <c r="J179" s="156"/>
    </row>
    <row r="180" spans="3:10" hidden="1" outlineLevel="1" x14ac:dyDescent="0.25">
      <c r="C180" s="21" t="s">
        <v>1143</v>
      </c>
      <c r="D180" s="19">
        <f>SUMIFS(Sensitivities!$E$8:$E$1023,Sensitivities!$D$8:$D$1023,Curvature_GIRR!$D$26,Sensitivities!$C$8:$C$1023,Curvature_GIRR!G180)</f>
        <v>0</v>
      </c>
      <c r="E180" s="159" t="b">
        <f>VLOOKUP(C180,Trades!$C$8:$E$57,3,0)</f>
        <v>0</v>
      </c>
      <c r="F180" s="160"/>
      <c r="G180" s="160" t="str">
        <f>C180 &amp; ".Delta|GIRR|" &amp; C131&amp; "|*"</f>
        <v>RA844378540.Delta|GIRR|GBP|*</v>
      </c>
      <c r="H180" s="156"/>
      <c r="I180" s="156"/>
      <c r="J180" s="156"/>
    </row>
    <row r="181" spans="3:10" hidden="1" outlineLevel="1" x14ac:dyDescent="0.25">
      <c r="C181" s="21" t="s">
        <v>55</v>
      </c>
      <c r="D181" s="19">
        <f>SUMIFS(Sensitivities!$E$8:$E$1023,Sensitivities!$D$8:$D$1023,Curvature_GIRR!$D$26,Sensitivities!$C$8:$C$1023,Curvature_GIRR!G181)</f>
        <v>0</v>
      </c>
      <c r="E181" s="159" t="b">
        <f>VLOOKUP(C181,Trades!$C$8:$E$57,3,0)</f>
        <v>0</v>
      </c>
      <c r="F181" s="160"/>
      <c r="G181" s="160" t="str">
        <f>C181 &amp; ".Delta|GIRR|" &amp; C131&amp; "|*"</f>
        <v>RA488554347.Delta|GIRR|GBP|*</v>
      </c>
      <c r="H181" s="156"/>
      <c r="I181" s="156"/>
      <c r="J181" s="156"/>
    </row>
    <row r="182" spans="3:10" hidden="1" outlineLevel="1" x14ac:dyDescent="0.25">
      <c r="C182" s="21" t="s">
        <v>56</v>
      </c>
      <c r="D182" s="19">
        <f>SUMIFS(Sensitivities!$E$8:$E$1023,Sensitivities!$D$8:$D$1023,Curvature_GIRR!$D$26,Sensitivities!$C$8:$C$1023,Curvature_GIRR!G182)</f>
        <v>0</v>
      </c>
      <c r="E182" s="159" t="b">
        <f>VLOOKUP(C182,Trades!$C$8:$E$57,3,0)</f>
        <v>0</v>
      </c>
      <c r="F182" s="160"/>
      <c r="G182" s="160" t="str">
        <f>C182 &amp; ".Delta|GIRR|" &amp; C131&amp; "|*"</f>
        <v>RA899728209.Delta|GIRR|GBP|*</v>
      </c>
      <c r="H182" s="156"/>
      <c r="I182" s="156"/>
      <c r="J182" s="156"/>
    </row>
    <row r="183" spans="3:10" hidden="1" outlineLevel="1" x14ac:dyDescent="0.25">
      <c r="C183" s="10"/>
      <c r="D183" s="13"/>
      <c r="E183" s="161"/>
      <c r="F183" s="161"/>
      <c r="G183" s="161"/>
      <c r="H183" s="156"/>
      <c r="I183" s="156"/>
      <c r="J183" s="156"/>
    </row>
    <row r="184" spans="3:10" collapsed="1" x14ac:dyDescent="0.25">
      <c r="C184" s="112" t="s">
        <v>84</v>
      </c>
      <c r="D184" s="112">
        <f>$D$9</f>
        <v>1.7000000000000001E-2</v>
      </c>
      <c r="E184" s="152">
        <f>VLOOKUP(_xlfn.CONCAT("Curvature|GIRR|",Curvature_GIRR!C184,"|"),SimPV_Curvature!$C$8:$F$14,2,0)</f>
        <v>32294.532364980099</v>
      </c>
      <c r="F184" s="152">
        <f>VLOOKUP(_xlfn.CONCAT("Curvature|GIRR|", Curvature_GIRR!C184,"|"),SimPV_Curvature!$C$8:$F$14,3,0)</f>
        <v>32262.9066678854</v>
      </c>
      <c r="G184" s="152">
        <f>VLOOKUP(_xlfn.CONCAT("Curvature|GIRR|", Curvature_GIRR!C184,"|"),SimPV_Curvature!$C$8:$F$14,4,0)</f>
        <v>32278.529818822601</v>
      </c>
      <c r="H184" s="152">
        <f>SUMIF(E186:E235,TRUE,D186:D235)</f>
        <v>3336.3030358374135</v>
      </c>
      <c r="I184" s="152">
        <f>-(E184-G184-D184*H184)</f>
        <v>40.714605451737306</v>
      </c>
      <c r="J184" s="153">
        <f>-(F184-G184+D184*H184)</f>
        <v>-41.094000672035044</v>
      </c>
    </row>
    <row r="185" spans="3:10" hidden="1" outlineLevel="1" x14ac:dyDescent="0.25">
      <c r="C185" s="40" t="s">
        <v>1138</v>
      </c>
      <c r="D185" s="101" t="s">
        <v>116</v>
      </c>
      <c r="E185" s="154" t="s">
        <v>1177</v>
      </c>
      <c r="F185" s="154" t="s">
        <v>68</v>
      </c>
      <c r="G185" s="155" t="s">
        <v>57</v>
      </c>
      <c r="H185" s="156"/>
      <c r="I185" s="156"/>
      <c r="J185" s="156"/>
    </row>
    <row r="186" spans="3:10" hidden="1" outlineLevel="1" x14ac:dyDescent="0.25">
      <c r="C186" s="42" t="s">
        <v>3</v>
      </c>
      <c r="D186" s="38">
        <f>SUMIFS(Sensitivities!$E$8:$E$1023,Sensitivities!$D$8:$D$1023,Curvature_GIRR!$D$26,Sensitivities!$C$8:$C$1023,Curvature_GIRR!G186)</f>
        <v>0</v>
      </c>
      <c r="E186" s="157" t="b">
        <f>VLOOKUP(C186,Trades!$C$8:$E$57,3,0)</f>
        <v>0</v>
      </c>
      <c r="F186" s="158"/>
      <c r="G186" s="158" t="str">
        <f>C186 &amp; ".Delta|GIRR|" &amp; C184 &amp; "|*"</f>
        <v>FRA791220419.Delta|GIRR|JPY|*</v>
      </c>
      <c r="H186" s="156"/>
      <c r="I186" s="156"/>
      <c r="J186" s="156"/>
    </row>
    <row r="187" spans="3:10" hidden="1" outlineLevel="1" x14ac:dyDescent="0.25">
      <c r="C187" s="21" t="s">
        <v>5</v>
      </c>
      <c r="D187" s="19">
        <f>SUMIFS(Sensitivities!$E$8:$E$1023,Sensitivities!$D$8:$D$1023,Curvature_GIRR!$D$26,Sensitivities!$C$8:$C$1023,Curvature_GIRR!G187)</f>
        <v>0</v>
      </c>
      <c r="E187" s="159" t="b">
        <f>VLOOKUP(C187,Trades!$C$8:$E$57,3,0)</f>
        <v>0</v>
      </c>
      <c r="F187" s="160"/>
      <c r="G187" s="160" t="str">
        <f>C187 &amp; ".Delta|GIRR|" &amp; C184&amp; "|*"</f>
        <v>FRA983936126.Delta|GIRR|JPY|*</v>
      </c>
      <c r="H187" s="156"/>
      <c r="I187" s="156"/>
      <c r="J187" s="156"/>
    </row>
    <row r="188" spans="3:10" hidden="1" outlineLevel="1" x14ac:dyDescent="0.25">
      <c r="C188" s="21" t="s">
        <v>6</v>
      </c>
      <c r="D188" s="19">
        <f>SUMIFS(Sensitivities!$E$8:$E$1023,Sensitivities!$D$8:$D$1023,Curvature_GIRR!$D$26,Sensitivities!$C$8:$C$1023,Curvature_GIRR!G188)</f>
        <v>0</v>
      </c>
      <c r="E188" s="159" t="b">
        <f>VLOOKUP(C188,Trades!$C$8:$E$57,3,0)</f>
        <v>0</v>
      </c>
      <c r="F188" s="160"/>
      <c r="G188" s="160" t="str">
        <f>C188 &amp; ".Delta|GIRR|" &amp; C184&amp; "|*"</f>
        <v>FRA592133890.Delta|GIRR|JPY|*</v>
      </c>
      <c r="H188" s="156"/>
      <c r="I188" s="156"/>
      <c r="J188" s="156"/>
    </row>
    <row r="189" spans="3:10" hidden="1" outlineLevel="1" x14ac:dyDescent="0.25">
      <c r="C189" s="21" t="s">
        <v>7</v>
      </c>
      <c r="D189" s="19">
        <f>SUMIFS(Sensitivities!$E$8:$E$1023,Sensitivities!$D$8:$D$1023,Curvature_GIRR!$D$26,Sensitivities!$C$8:$C$1023,Curvature_GIRR!G189)</f>
        <v>0</v>
      </c>
      <c r="E189" s="159" t="b">
        <f>VLOOKUP(C189,Trades!$C$8:$E$57,3,0)</f>
        <v>0</v>
      </c>
      <c r="F189" s="160"/>
      <c r="G189" s="160" t="str">
        <f>C189 &amp; ".Delta|GIRR|" &amp; C184&amp; "|*"</f>
        <v>FRA554616290.Delta|GIRR|JPY|*</v>
      </c>
      <c r="H189" s="156"/>
      <c r="I189" s="156"/>
      <c r="J189" s="156"/>
    </row>
    <row r="190" spans="3:10" hidden="1" outlineLevel="1" x14ac:dyDescent="0.25">
      <c r="C190" s="21" t="s">
        <v>8</v>
      </c>
      <c r="D190" s="19">
        <f>SUMIFS(Sensitivities!$E$8:$E$1023,Sensitivities!$D$8:$D$1023,Curvature_GIRR!$D$26,Sensitivities!$C$8:$C$1023,Curvature_GIRR!G190)</f>
        <v>0</v>
      </c>
      <c r="E190" s="159" t="b">
        <f>VLOOKUP(C190,Trades!$C$8:$E$57,3,0)</f>
        <v>0</v>
      </c>
      <c r="F190" s="160"/>
      <c r="G190" s="160" t="str">
        <f>C190 &amp; ".Delta|GIRR|" &amp; C184&amp; "|*"</f>
        <v>FRA822851518.Delta|GIRR|JPY|*</v>
      </c>
      <c r="H190" s="156"/>
      <c r="I190" s="156"/>
      <c r="J190" s="156"/>
    </row>
    <row r="191" spans="3:10" hidden="1" outlineLevel="1" x14ac:dyDescent="0.25">
      <c r="C191" s="21" t="s">
        <v>1140</v>
      </c>
      <c r="D191" s="19">
        <f>SUMIFS(Sensitivities!$E$8:$E$1023,Sensitivities!$D$8:$D$1023,Curvature_GIRR!$D$26,Sensitivities!$C$8:$C$1023,Curvature_GIRR!G191)</f>
        <v>0</v>
      </c>
      <c r="E191" s="159" t="b">
        <f>VLOOKUP(C191,Trades!$C$8:$E$57,3,0)</f>
        <v>0</v>
      </c>
      <c r="F191" s="160"/>
      <c r="G191" s="160" t="str">
        <f>C191 &amp; ".Delta|GIRR|" &amp; C184&amp; "|*"</f>
        <v>FRA101797833.Delta|GIRR|JPY|*</v>
      </c>
      <c r="H191" s="156"/>
      <c r="I191" s="156"/>
      <c r="J191" s="156"/>
    </row>
    <row r="192" spans="3:10" hidden="1" outlineLevel="1" x14ac:dyDescent="0.25">
      <c r="C192" s="21" t="s">
        <v>9</v>
      </c>
      <c r="D192" s="19">
        <f>SUMIFS(Sensitivities!$E$8:$E$1023,Sensitivities!$D$8:$D$1023,Curvature_GIRR!$D$26,Sensitivities!$C$8:$C$1023,Curvature_GIRR!G192)</f>
        <v>0</v>
      </c>
      <c r="E192" s="159" t="b">
        <f>VLOOKUP(C192,Trades!$C$8:$E$57,3,0)</f>
        <v>0</v>
      </c>
      <c r="F192" s="160"/>
      <c r="G192" s="160" t="str">
        <f>C192 &amp; ".Delta|GIRR|" &amp; C184&amp; "|*"</f>
        <v>IRS190841856.Delta|GIRR|JPY|*</v>
      </c>
      <c r="H192" s="156"/>
      <c r="I192" s="156"/>
      <c r="J192" s="156"/>
    </row>
    <row r="193" spans="3:10" hidden="1" outlineLevel="1" x14ac:dyDescent="0.25">
      <c r="C193" s="21" t="s">
        <v>11</v>
      </c>
      <c r="D193" s="19">
        <f>SUMIFS(Sensitivities!$E$8:$E$1023,Sensitivities!$D$8:$D$1023,Curvature_GIRR!$D$26,Sensitivities!$C$8:$C$1023,Curvature_GIRR!G193)</f>
        <v>0</v>
      </c>
      <c r="E193" s="159" t="b">
        <f>VLOOKUP(C193,Trades!$C$8:$E$57,3,0)</f>
        <v>0</v>
      </c>
      <c r="F193" s="160"/>
      <c r="G193" s="160" t="str">
        <f>C193 &amp; ".Delta|GIRR|" &amp; C184&amp; "|*"</f>
        <v>IRS399330126.Delta|GIRR|JPY|*</v>
      </c>
      <c r="H193" s="156"/>
      <c r="I193" s="156"/>
      <c r="J193" s="156"/>
    </row>
    <row r="194" spans="3:10" hidden="1" outlineLevel="1" x14ac:dyDescent="0.25">
      <c r="C194" s="21" t="s">
        <v>12</v>
      </c>
      <c r="D194" s="19">
        <f>SUMIFS(Sensitivities!$E$8:$E$1023,Sensitivities!$D$8:$D$1023,Curvature_GIRR!$D$26,Sensitivities!$C$8:$C$1023,Curvature_GIRR!G194)</f>
        <v>0</v>
      </c>
      <c r="E194" s="159" t="b">
        <f>VLOOKUP(C194,Trades!$C$8:$E$57,3,0)</f>
        <v>0</v>
      </c>
      <c r="F194" s="160"/>
      <c r="G194" s="160" t="str">
        <f>C194 &amp; ".Delta|GIRR|" &amp; C184&amp; "|*"</f>
        <v>IRS233250637.Delta|GIRR|JPY|*</v>
      </c>
      <c r="H194" s="156"/>
      <c r="I194" s="156"/>
      <c r="J194" s="156"/>
    </row>
    <row r="195" spans="3:10" hidden="1" outlineLevel="1" x14ac:dyDescent="0.25">
      <c r="C195" s="21" t="s">
        <v>13</v>
      </c>
      <c r="D195" s="19">
        <f>SUMIFS(Sensitivities!$E$8:$E$1023,Sensitivities!$D$8:$D$1023,Curvature_GIRR!$D$26,Sensitivities!$C$8:$C$1023,Curvature_GIRR!G195)</f>
        <v>0</v>
      </c>
      <c r="E195" s="159" t="b">
        <f>VLOOKUP(C195,Trades!$C$8:$E$57,3,0)</f>
        <v>0</v>
      </c>
      <c r="F195" s="160"/>
      <c r="G195" s="160" t="str">
        <f>C195 &amp; ".Delta|GIRR|" &amp; C184&amp; "|*"</f>
        <v>CS768096133.Delta|GIRR|JPY|*</v>
      </c>
      <c r="H195" s="156"/>
      <c r="I195" s="156"/>
      <c r="J195" s="156"/>
    </row>
    <row r="196" spans="3:10" hidden="1" outlineLevel="1" x14ac:dyDescent="0.25">
      <c r="C196" s="21" t="s">
        <v>15</v>
      </c>
      <c r="D196" s="19">
        <f>SUMIFS(Sensitivities!$E$8:$E$1023,Sensitivities!$D$8:$D$1023,Curvature_GIRR!$D$26,Sensitivities!$C$8:$C$1023,Curvature_GIRR!G196)</f>
        <v>0</v>
      </c>
      <c r="E196" s="159" t="b">
        <f>VLOOKUP(C196,Trades!$C$8:$E$57,3,0)</f>
        <v>0</v>
      </c>
      <c r="F196" s="160"/>
      <c r="G196" s="160" t="str">
        <f>C196 &amp; ".Delta|GIRR|" &amp; C184&amp; "|*"</f>
        <v>CS561670611.Delta|GIRR|JPY|*</v>
      </c>
      <c r="H196" s="156"/>
      <c r="I196" s="156"/>
      <c r="J196" s="156"/>
    </row>
    <row r="197" spans="3:10" hidden="1" outlineLevel="1" x14ac:dyDescent="0.25">
      <c r="C197" s="21" t="s">
        <v>16</v>
      </c>
      <c r="D197" s="19">
        <f>SUMIFS(Sensitivities!$E$8:$E$1023,Sensitivities!$D$8:$D$1023,Curvature_GIRR!$D$26,Sensitivities!$C$8:$C$1023,Curvature_GIRR!G197)</f>
        <v>0</v>
      </c>
      <c r="E197" s="159" t="b">
        <f>VLOOKUP(C197,Trades!$C$8:$E$57,3,0)</f>
        <v>0</v>
      </c>
      <c r="F197" s="160"/>
      <c r="G197" s="160" t="str">
        <f>C197 &amp; ".Delta|GIRR|" &amp; C184&amp; "|*"</f>
        <v>CS931854092.Delta|GIRR|JPY|*</v>
      </c>
      <c r="H197" s="156"/>
      <c r="I197" s="156"/>
      <c r="J197" s="156"/>
    </row>
    <row r="198" spans="3:10" hidden="1" outlineLevel="1" x14ac:dyDescent="0.25">
      <c r="C198" s="21" t="s">
        <v>17</v>
      </c>
      <c r="D198" s="19">
        <f>SUMIFS(Sensitivities!$E$8:$E$1023,Sensitivities!$D$8:$D$1023,Curvature_GIRR!$D$26,Sensitivities!$C$8:$C$1023,Curvature_GIRR!G198)</f>
        <v>0</v>
      </c>
      <c r="E198" s="159" t="b">
        <f>VLOOKUP(C198,Trades!$C$8:$E$57,3,0)</f>
        <v>0</v>
      </c>
      <c r="F198" s="160"/>
      <c r="G198" s="160" t="str">
        <f>C198 &amp; ".Delta|GIRR|" &amp; C184&amp; "|*"</f>
        <v>IRS307262619.Delta|GIRR|JPY|*</v>
      </c>
      <c r="H198" s="156"/>
      <c r="I198" s="156"/>
      <c r="J198" s="156"/>
    </row>
    <row r="199" spans="3:10" hidden="1" outlineLevel="1" x14ac:dyDescent="0.25">
      <c r="C199" s="21" t="s">
        <v>18</v>
      </c>
      <c r="D199" s="19">
        <f>SUMIFS(Sensitivities!$E$8:$E$1023,Sensitivities!$D$8:$D$1023,Curvature_GIRR!$D$26,Sensitivities!$C$8:$C$1023,Curvature_GIRR!G199)</f>
        <v>0</v>
      </c>
      <c r="E199" s="159" t="b">
        <f>VLOOKUP(C199,Trades!$C$8:$E$57,3,0)</f>
        <v>0</v>
      </c>
      <c r="F199" s="160"/>
      <c r="G199" s="160" t="str">
        <f>C199 &amp; ".Delta|GIRR|" &amp; C184&amp; "|*"</f>
        <v>IRS686490893.Delta|GIRR|JPY|*</v>
      </c>
      <c r="H199" s="156"/>
      <c r="I199" s="156"/>
      <c r="J199" s="156"/>
    </row>
    <row r="200" spans="3:10" hidden="1" outlineLevel="1" x14ac:dyDescent="0.25">
      <c r="C200" s="21" t="s">
        <v>19</v>
      </c>
      <c r="D200" s="19">
        <f>SUMIFS(Sensitivities!$E$8:$E$1023,Sensitivities!$D$8:$D$1023,Curvature_GIRR!$D$26,Sensitivities!$C$8:$C$1023,Curvature_GIRR!G200)</f>
        <v>0</v>
      </c>
      <c r="E200" s="159" t="b">
        <f>VLOOKUP(C200,Trades!$C$8:$E$57,3,0)</f>
        <v>0</v>
      </c>
      <c r="F200" s="160"/>
      <c r="G200" s="160" t="str">
        <f>C200 &amp; ".Delta|GIRR|" &amp; C184&amp; "|*"</f>
        <v>IRS682313805.Delta|GIRR|JPY|*</v>
      </c>
      <c r="H200" s="156"/>
      <c r="I200" s="156"/>
      <c r="J200" s="156"/>
    </row>
    <row r="201" spans="3:10" hidden="1" outlineLevel="1" x14ac:dyDescent="0.25">
      <c r="C201" s="21" t="s">
        <v>20</v>
      </c>
      <c r="D201" s="19">
        <f>SUMIFS(Sensitivities!$E$8:$E$1023,Sensitivities!$D$8:$D$1023,Curvature_GIRR!$D$26,Sensitivities!$C$8:$C$1023,Curvature_GIRR!G201)</f>
        <v>0</v>
      </c>
      <c r="E201" s="159" t="b">
        <f>VLOOKUP(C201,Trades!$C$8:$E$57,3,0)</f>
        <v>0</v>
      </c>
      <c r="F201" s="160"/>
      <c r="G201" s="160" t="str">
        <f>C201 &amp; ".Delta|GIRR|" &amp; C184&amp; "|*"</f>
        <v>IRS545554400.Delta|GIRR|JPY|*</v>
      </c>
      <c r="H201" s="156"/>
      <c r="I201" s="156"/>
      <c r="J201" s="156"/>
    </row>
    <row r="202" spans="3:10" hidden="1" outlineLevel="1" x14ac:dyDescent="0.25">
      <c r="C202" s="21" t="s">
        <v>21</v>
      </c>
      <c r="D202" s="19">
        <f>SUMIFS(Sensitivities!$E$8:$E$1023,Sensitivities!$D$8:$D$1023,Curvature_GIRR!$D$26,Sensitivities!$C$8:$C$1023,Curvature_GIRR!G202)</f>
        <v>0</v>
      </c>
      <c r="E202" s="159" t="b">
        <f>VLOOKUP(C202,Trades!$C$8:$E$57,3,0)</f>
        <v>0</v>
      </c>
      <c r="F202" s="160"/>
      <c r="G202" s="160" t="str">
        <f>C202 &amp; ".Delta|GIRR|" &amp; C184&amp; "|*"</f>
        <v>CS821810096.Delta|GIRR|JPY|*</v>
      </c>
      <c r="H202" s="156"/>
      <c r="I202" s="156"/>
      <c r="J202" s="156"/>
    </row>
    <row r="203" spans="3:10" hidden="1" outlineLevel="1" x14ac:dyDescent="0.25">
      <c r="C203" s="21" t="s">
        <v>22</v>
      </c>
      <c r="D203" s="19">
        <f>SUMIFS(Sensitivities!$E$8:$E$1023,Sensitivities!$D$8:$D$1023,Curvature_GIRR!$D$26,Sensitivities!$C$8:$C$1023,Curvature_GIRR!G203)</f>
        <v>0</v>
      </c>
      <c r="E203" s="159" t="b">
        <f>VLOOKUP(C203,Trades!$C$8:$E$57,3,0)</f>
        <v>1</v>
      </c>
      <c r="F203" s="160"/>
      <c r="G203" s="160" t="str">
        <f>C203 &amp; ".Delta|GIRR|" &amp; C184&amp; "|*"</f>
        <v>CF832287444.Delta|GIRR|JPY|*</v>
      </c>
      <c r="H203" s="156"/>
      <c r="I203" s="156"/>
      <c r="J203" s="156"/>
    </row>
    <row r="204" spans="3:10" hidden="1" outlineLevel="1" x14ac:dyDescent="0.25">
      <c r="C204" s="21" t="s">
        <v>1141</v>
      </c>
      <c r="D204" s="19">
        <f>SUMIFS(Sensitivities!$E$8:$E$1023,Sensitivities!$D$8:$D$1023,Curvature_GIRR!$D$26,Sensitivities!$C$8:$C$1023,Curvature_GIRR!G204)</f>
        <v>0</v>
      </c>
      <c r="E204" s="159" t="b">
        <f>VLOOKUP(C204,Trades!$C$8:$E$57,3,0)</f>
        <v>1</v>
      </c>
      <c r="F204" s="160"/>
      <c r="G204" s="160" t="str">
        <f>C204 &amp; ".Delta|GIRR|" &amp; C184&amp; "|*"</f>
        <v>CF505971413.Delta|GIRR|JPY|*</v>
      </c>
      <c r="H204" s="156"/>
      <c r="I204" s="156"/>
      <c r="J204" s="156"/>
    </row>
    <row r="205" spans="3:10" hidden="1" outlineLevel="1" x14ac:dyDescent="0.25">
      <c r="C205" s="21" t="s">
        <v>24</v>
      </c>
      <c r="D205" s="19">
        <f>SUMIFS(Sensitivities!$E$8:$E$1023,Sensitivities!$D$8:$D$1023,Curvature_GIRR!$D$26,Sensitivities!$C$8:$C$1023,Curvature_GIRR!G205)</f>
        <v>0</v>
      </c>
      <c r="E205" s="159" t="b">
        <f>VLOOKUP(C205,Trades!$C$8:$E$57,3,0)</f>
        <v>1</v>
      </c>
      <c r="F205" s="160"/>
      <c r="G205" s="160" t="str">
        <f>C205 &amp; ".Delta|GIRR|" &amp; C184&amp; "|*"</f>
        <v>CF670766805.Delta|GIRR|JPY|*</v>
      </c>
      <c r="H205" s="156"/>
      <c r="I205" s="156"/>
      <c r="J205" s="156"/>
    </row>
    <row r="206" spans="3:10" hidden="1" outlineLevel="1" x14ac:dyDescent="0.25">
      <c r="C206" s="21" t="s">
        <v>25</v>
      </c>
      <c r="D206" s="19">
        <f>SUMIFS(Sensitivities!$E$8:$E$1023,Sensitivities!$D$8:$D$1023,Curvature_GIRR!$D$26,Sensitivities!$C$8:$C$1023,Curvature_GIRR!G206)</f>
        <v>0</v>
      </c>
      <c r="E206" s="159" t="b">
        <f>VLOOKUP(C206,Trades!$C$8:$E$57,3,0)</f>
        <v>1</v>
      </c>
      <c r="F206" s="160"/>
      <c r="G206" s="160" t="str">
        <f>C206 &amp; ".Delta|GIRR|" &amp; C184&amp; "|*"</f>
        <v>CF558972956.Delta|GIRR|JPY|*</v>
      </c>
      <c r="H206" s="156"/>
      <c r="I206" s="156"/>
      <c r="J206" s="156"/>
    </row>
    <row r="207" spans="3:10" hidden="1" outlineLevel="1" x14ac:dyDescent="0.25">
      <c r="C207" s="21" t="s">
        <v>26</v>
      </c>
      <c r="D207" s="19">
        <f>SUMIFS(Sensitivities!$E$8:$E$1023,Sensitivities!$D$8:$D$1023,Curvature_GIRR!$D$26,Sensitivities!$C$8:$C$1023,Curvature_GIRR!G207)</f>
        <v>0</v>
      </c>
      <c r="E207" s="159" t="b">
        <f>VLOOKUP(C207,Trades!$C$8:$E$57,3,0)</f>
        <v>1</v>
      </c>
      <c r="F207" s="160"/>
      <c r="G207" s="160" t="str">
        <f>C207 &amp; ".Delta|GIRR|" &amp; C184&amp; "|*"</f>
        <v>CF994071627.Delta|GIRR|JPY|*</v>
      </c>
      <c r="H207" s="156"/>
      <c r="I207" s="156"/>
      <c r="J207" s="156"/>
    </row>
    <row r="208" spans="3:10" hidden="1" outlineLevel="1" x14ac:dyDescent="0.25">
      <c r="C208" s="21" t="s">
        <v>27</v>
      </c>
      <c r="D208" s="19">
        <f>SUMIFS(Sensitivities!$E$8:$E$1023,Sensitivities!$D$8:$D$1023,Curvature_GIRR!$D$26,Sensitivities!$C$8:$C$1023,Curvature_GIRR!G208)</f>
        <v>0</v>
      </c>
      <c r="E208" s="159" t="b">
        <f>VLOOKUP(C208,Trades!$C$8:$E$57,3,0)</f>
        <v>1</v>
      </c>
      <c r="F208" s="160"/>
      <c r="G208" s="160" t="str">
        <f>C208 &amp; ".Delta|GIRR|" &amp; C184&amp; "|*"</f>
        <v>CF546911893.Delta|GIRR|JPY|*</v>
      </c>
      <c r="H208" s="156"/>
      <c r="I208" s="156"/>
      <c r="J208" s="156"/>
    </row>
    <row r="209" spans="3:10" hidden="1" outlineLevel="1" x14ac:dyDescent="0.25">
      <c r="C209" s="21" t="s">
        <v>28</v>
      </c>
      <c r="D209" s="19">
        <f>SUMIFS(Sensitivities!$E$8:$E$1023,Sensitivities!$D$8:$D$1023,Curvature_GIRR!$D$26,Sensitivities!$C$8:$C$1023,Curvature_GIRR!G209)</f>
        <v>0</v>
      </c>
      <c r="E209" s="159" t="b">
        <f>VLOOKUP(C209,Trades!$C$8:$E$57,3,0)</f>
        <v>1</v>
      </c>
      <c r="F209" s="160"/>
      <c r="G209" s="160" t="str">
        <f>C209 &amp; ".Delta|GIRR|" &amp; C184&amp; "|*"</f>
        <v>CF798421943.Delta|GIRR|JPY|*</v>
      </c>
      <c r="H209" s="156"/>
      <c r="I209" s="156"/>
      <c r="J209" s="156"/>
    </row>
    <row r="210" spans="3:10" hidden="1" outlineLevel="1" x14ac:dyDescent="0.25">
      <c r="C210" s="21" t="s">
        <v>29</v>
      </c>
      <c r="D210" s="19">
        <f>SUMIFS(Sensitivities!$E$8:$E$1023,Sensitivities!$D$8:$D$1023,Curvature_GIRR!$D$26,Sensitivities!$C$8:$C$1023,Curvature_GIRR!G210)</f>
        <v>0</v>
      </c>
      <c r="E210" s="159" t="b">
        <f>VLOOKUP(C210,Trades!$C$8:$E$57,3,0)</f>
        <v>1</v>
      </c>
      <c r="F210" s="160"/>
      <c r="G210" s="160" t="str">
        <f>C210 &amp; ".Delta|GIRR|" &amp; C184&amp; "|*"</f>
        <v>SWN651253389.Delta|GIRR|JPY|*</v>
      </c>
      <c r="H210" s="156"/>
      <c r="I210" s="156"/>
      <c r="J210" s="156"/>
    </row>
    <row r="211" spans="3:10" hidden="1" outlineLevel="1" x14ac:dyDescent="0.25">
      <c r="C211" s="21" t="s">
        <v>31</v>
      </c>
      <c r="D211" s="19">
        <f>SUMIFS(Sensitivities!$E$8:$E$1023,Sensitivities!$D$8:$D$1023,Curvature_GIRR!$D$26,Sensitivities!$C$8:$C$1023,Curvature_GIRR!G211)</f>
        <v>0</v>
      </c>
      <c r="E211" s="159" t="b">
        <f>VLOOKUP(C211,Trades!$C$8:$E$57,3,0)</f>
        <v>0</v>
      </c>
      <c r="F211" s="160"/>
      <c r="G211" s="160" t="str">
        <f>C211 &amp; ".Delta|GIRR|" &amp; C184&amp; "|*"</f>
        <v>FXF690057364.Delta|GIRR|JPY|*</v>
      </c>
      <c r="H211" s="156"/>
      <c r="I211" s="156"/>
      <c r="J211" s="156"/>
    </row>
    <row r="212" spans="3:10" hidden="1" outlineLevel="1" x14ac:dyDescent="0.25">
      <c r="C212" s="21" t="s">
        <v>1142</v>
      </c>
      <c r="D212" s="19">
        <f>SUMIFS(Sensitivities!$E$8:$E$1023,Sensitivities!$D$8:$D$1023,Curvature_GIRR!$D$26,Sensitivities!$C$8:$C$1023,Curvature_GIRR!G212)</f>
        <v>0</v>
      </c>
      <c r="E212" s="159" t="b">
        <f>VLOOKUP(C212,Trades!$C$8:$E$57,3,0)</f>
        <v>0</v>
      </c>
      <c r="F212" s="160"/>
      <c r="G212" s="160" t="str">
        <f>C212 &amp; ".Delta|GIRR|" &amp; C184&amp; "|*"</f>
        <v>FXF276314354.Delta|GIRR|JPY|*</v>
      </c>
      <c r="H212" s="156"/>
      <c r="I212" s="156"/>
      <c r="J212" s="156"/>
    </row>
    <row r="213" spans="3:10" hidden="1" outlineLevel="1" x14ac:dyDescent="0.25">
      <c r="C213" s="21" t="s">
        <v>33</v>
      </c>
      <c r="D213" s="19">
        <f>SUMIFS(Sensitivities!$E$8:$E$1023,Sensitivities!$D$8:$D$1023,Curvature_GIRR!$D$26,Sensitivities!$C$8:$C$1023,Curvature_GIRR!G213)</f>
        <v>0</v>
      </c>
      <c r="E213" s="159" t="b">
        <f>VLOOKUP(C213,Trades!$C$8:$E$57,3,0)</f>
        <v>0</v>
      </c>
      <c r="F213" s="160"/>
      <c r="G213" s="160" t="str">
        <f>C213 &amp; ".Delta|GIRR|" &amp; C184&amp; "|*"</f>
        <v>FXF811380623.Delta|GIRR|JPY|*</v>
      </c>
      <c r="H213" s="156"/>
      <c r="I213" s="156"/>
      <c r="J213" s="156"/>
    </row>
    <row r="214" spans="3:10" hidden="1" outlineLevel="1" x14ac:dyDescent="0.25">
      <c r="C214" s="21" t="s">
        <v>34</v>
      </c>
      <c r="D214" s="19">
        <f>SUMIFS(Sensitivities!$E$8:$E$1023,Sensitivities!$D$8:$D$1023,Curvature_GIRR!$D$26,Sensitivities!$C$8:$C$1023,Curvature_GIRR!G214)</f>
        <v>0</v>
      </c>
      <c r="E214" s="159" t="b">
        <f>VLOOKUP(C214,Trades!$C$8:$E$57,3,0)</f>
        <v>0</v>
      </c>
      <c r="F214" s="160"/>
      <c r="G214" s="160" t="str">
        <f>C214 &amp; ".Delta|GIRR|" &amp; C184&amp; "|*"</f>
        <v>FXF313102980.Delta|GIRR|JPY|*</v>
      </c>
      <c r="H214" s="156"/>
      <c r="I214" s="156"/>
      <c r="J214" s="156"/>
    </row>
    <row r="215" spans="3:10" hidden="1" outlineLevel="1" x14ac:dyDescent="0.25">
      <c r="C215" s="21" t="s">
        <v>35</v>
      </c>
      <c r="D215" s="19">
        <f>SUMIFS(Sensitivities!$E$8:$E$1023,Sensitivities!$D$8:$D$1023,Curvature_GIRR!$D$26,Sensitivities!$C$8:$C$1023,Curvature_GIRR!G215)</f>
        <v>7602.8738456880101</v>
      </c>
      <c r="E215" s="159" t="b">
        <f>VLOOKUP(C215,Trades!$C$8:$E$57,3,0)</f>
        <v>0</v>
      </c>
      <c r="F215" s="160"/>
      <c r="G215" s="160" t="str">
        <f>C215 &amp; ".Delta|GIRR|" &amp; C184&amp; "|*"</f>
        <v>FXF168255439.Delta|GIRR|JPY|*</v>
      </c>
      <c r="H215" s="156"/>
      <c r="I215" s="156"/>
      <c r="J215" s="156"/>
    </row>
    <row r="216" spans="3:10" hidden="1" outlineLevel="1" x14ac:dyDescent="0.25">
      <c r="C216" s="21" t="s">
        <v>36</v>
      </c>
      <c r="D216" s="19">
        <f>SUMIFS(Sensitivities!$E$8:$E$1023,Sensitivities!$D$8:$D$1023,Curvature_GIRR!$D$26,Sensitivities!$C$8:$C$1023,Curvature_GIRR!G216)</f>
        <v>0</v>
      </c>
      <c r="E216" s="159" t="b">
        <f>VLOOKUP(C216,Trades!$C$8:$E$57,3,0)</f>
        <v>0</v>
      </c>
      <c r="F216" s="160"/>
      <c r="G216" s="160" t="str">
        <f>C216 &amp; ".Delta|GIRR|" &amp; C184&amp; "|*"</f>
        <v>FXF177155290.Delta|GIRR|JPY|*</v>
      </c>
      <c r="H216" s="156"/>
      <c r="I216" s="156"/>
      <c r="J216" s="156"/>
    </row>
    <row r="217" spans="3:10" hidden="1" outlineLevel="1" x14ac:dyDescent="0.25">
      <c r="C217" s="21" t="s">
        <v>37</v>
      </c>
      <c r="D217" s="19">
        <f>SUMIFS(Sensitivities!$E$8:$E$1023,Sensitivities!$D$8:$D$1023,Curvature_GIRR!$D$26,Sensitivities!$C$8:$C$1023,Curvature_GIRR!G217)</f>
        <v>0</v>
      </c>
      <c r="E217" s="159" t="b">
        <f>VLOOKUP(C217,Trades!$C$8:$E$57,3,0)</f>
        <v>0</v>
      </c>
      <c r="F217" s="160"/>
      <c r="G217" s="160" t="str">
        <f>C217 &amp; ".Delta|GIRR|" &amp; C184&amp; "|*"</f>
        <v>FXF598460264.Delta|GIRR|JPY|*</v>
      </c>
      <c r="H217" s="156"/>
      <c r="I217" s="156"/>
      <c r="J217" s="156"/>
    </row>
    <row r="218" spans="3:10" hidden="1" outlineLevel="1" x14ac:dyDescent="0.25">
      <c r="C218" s="21" t="s">
        <v>38</v>
      </c>
      <c r="D218" s="19">
        <f>SUMIFS(Sensitivities!$E$8:$E$1023,Sensitivities!$D$8:$D$1023,Curvature_GIRR!$D$26,Sensitivities!$C$8:$C$1023,Curvature_GIRR!G218)</f>
        <v>0</v>
      </c>
      <c r="E218" s="159" t="b">
        <f>VLOOKUP(C218,Trades!$C$8:$E$57,3,0)</f>
        <v>1</v>
      </c>
      <c r="F218" s="160"/>
      <c r="G218" s="160" t="str">
        <f>C218 &amp; ".Delta|GIRR|" &amp; C184&amp; "|*"</f>
        <v>FXO271821100.Delta|GIRR|JPY|*</v>
      </c>
      <c r="H218" s="156"/>
      <c r="I218" s="156"/>
      <c r="J218" s="156"/>
    </row>
    <row r="219" spans="3:10" hidden="1" outlineLevel="1" x14ac:dyDescent="0.25">
      <c r="C219" s="21" t="s">
        <v>40</v>
      </c>
      <c r="D219" s="19">
        <f>SUMIFS(Sensitivities!$E$8:$E$1023,Sensitivities!$D$8:$D$1023,Curvature_GIRR!$D$26,Sensitivities!$C$8:$C$1023,Curvature_GIRR!G219)</f>
        <v>3336.3030358374135</v>
      </c>
      <c r="E219" s="159" t="b">
        <f>VLOOKUP(C219,Trades!$C$8:$E$57,3,0)</f>
        <v>1</v>
      </c>
      <c r="F219" s="160"/>
      <c r="G219" s="160" t="str">
        <f>C219 &amp; ".Delta|GIRR|" &amp; C184&amp; "|*"</f>
        <v>FXO136170122.Delta|GIRR|JPY|*</v>
      </c>
      <c r="H219" s="156"/>
      <c r="I219" s="156"/>
      <c r="J219" s="156"/>
    </row>
    <row r="220" spans="3:10" hidden="1" outlineLevel="1" x14ac:dyDescent="0.25">
      <c r="C220" s="21" t="s">
        <v>1139</v>
      </c>
      <c r="D220" s="19">
        <f>SUMIFS(Sensitivities!$E$8:$E$1023,Sensitivities!$D$8:$D$1023,Curvature_GIRR!$D$26,Sensitivities!$C$8:$C$1023,Curvature_GIRR!G220)</f>
        <v>0</v>
      </c>
      <c r="E220" s="159" t="b">
        <f>VLOOKUP(C220,Trades!$C$8:$E$57,3,0)</f>
        <v>1</v>
      </c>
      <c r="F220" s="160"/>
      <c r="G220" s="160" t="str">
        <f>C220 &amp; ".Delta|GIRR|" &amp; C184&amp; "|*"</f>
        <v>FXO623149061.Delta|GIRR|JPY|*</v>
      </c>
      <c r="H220" s="156"/>
      <c r="I220" s="156"/>
      <c r="J220" s="156"/>
    </row>
    <row r="221" spans="3:10" hidden="1" outlineLevel="1" x14ac:dyDescent="0.25">
      <c r="C221" s="21" t="s">
        <v>41</v>
      </c>
      <c r="D221" s="19">
        <f>SUMIFS(Sensitivities!$E$8:$E$1023,Sensitivities!$D$8:$D$1023,Curvature_GIRR!$D$26,Sensitivities!$C$8:$C$1023,Curvature_GIRR!G221)</f>
        <v>0</v>
      </c>
      <c r="E221" s="159" t="b">
        <f>VLOOKUP(C221,Trades!$C$8:$E$57,3,0)</f>
        <v>1</v>
      </c>
      <c r="F221" s="160"/>
      <c r="G221" s="160" t="str">
        <f>C221 &amp; ".Delta|GIRR|" &amp; C184&amp; "|*"</f>
        <v>FXO676548755.Delta|GIRR|JPY|*</v>
      </c>
      <c r="H221" s="156"/>
      <c r="I221" s="156"/>
      <c r="J221" s="156"/>
    </row>
    <row r="222" spans="3:10" hidden="1" outlineLevel="1" x14ac:dyDescent="0.25">
      <c r="C222" s="21" t="s">
        <v>42</v>
      </c>
      <c r="D222" s="19">
        <f>SUMIFS(Sensitivities!$E$8:$E$1023,Sensitivities!$D$8:$D$1023,Curvature_GIRR!$D$26,Sensitivities!$C$8:$C$1023,Curvature_GIRR!G222)</f>
        <v>0</v>
      </c>
      <c r="E222" s="159" t="b">
        <f>VLOOKUP(C222,Trades!$C$8:$E$57,3,0)</f>
        <v>1</v>
      </c>
      <c r="F222" s="160"/>
      <c r="G222" s="160" t="str">
        <f>C222 &amp; ".Delta|GIRR|" &amp; C184&amp; "|*"</f>
        <v>FXO403688438.Delta|GIRR|JPY|*</v>
      </c>
      <c r="H222" s="156"/>
      <c r="I222" s="156"/>
      <c r="J222" s="156"/>
    </row>
    <row r="223" spans="3:10" hidden="1" outlineLevel="1" x14ac:dyDescent="0.25">
      <c r="C223" s="21" t="s">
        <v>43</v>
      </c>
      <c r="D223" s="19">
        <f>SUMIFS(Sensitivities!$E$8:$E$1023,Sensitivities!$D$8:$D$1023,Curvature_GIRR!$D$26,Sensitivities!$C$8:$C$1023,Curvature_GIRR!G223)</f>
        <v>0</v>
      </c>
      <c r="E223" s="159" t="b">
        <f>VLOOKUP(C223,Trades!$C$8:$E$57,3,0)</f>
        <v>1</v>
      </c>
      <c r="F223" s="160"/>
      <c r="G223" s="160" t="str">
        <f>C223 &amp; ".Delta|GIRR|" &amp; C184&amp; "|*"</f>
        <v>FXO302436425.Delta|GIRR|JPY|*</v>
      </c>
      <c r="H223" s="156"/>
      <c r="I223" s="156"/>
      <c r="J223" s="156"/>
    </row>
    <row r="224" spans="3:10" hidden="1" outlineLevel="1" x14ac:dyDescent="0.25">
      <c r="C224" s="21" t="s">
        <v>44</v>
      </c>
      <c r="D224" s="19">
        <f>SUMIFS(Sensitivities!$E$8:$E$1023,Sensitivities!$D$8:$D$1023,Curvature_GIRR!$D$26,Sensitivities!$C$8:$C$1023,Curvature_GIRR!G224)</f>
        <v>0</v>
      </c>
      <c r="E224" s="159" t="b">
        <f>VLOOKUP(C224,Trades!$C$8:$E$57,3,0)</f>
        <v>1</v>
      </c>
      <c r="F224" s="160"/>
      <c r="G224" s="160" t="str">
        <f>C224 &amp; ".Delta|GIRR|" &amp; C184&amp; "|*"</f>
        <v>FXO920656386.Delta|GIRR|JPY|*</v>
      </c>
      <c r="H224" s="156"/>
      <c r="I224" s="156"/>
      <c r="J224" s="156"/>
    </row>
    <row r="225" spans="3:10" hidden="1" outlineLevel="1" x14ac:dyDescent="0.25">
      <c r="C225" s="21" t="s">
        <v>45</v>
      </c>
      <c r="D225" s="19">
        <f>SUMIFS(Sensitivities!$E$8:$E$1023,Sensitivities!$D$8:$D$1023,Curvature_GIRR!$D$26,Sensitivities!$C$8:$C$1023,Curvature_GIRR!G225)</f>
        <v>0</v>
      </c>
      <c r="E225" s="159" t="b">
        <f>VLOOKUP(C225,Trades!$C$8:$E$57,3,0)</f>
        <v>1</v>
      </c>
      <c r="F225" s="160"/>
      <c r="G225" s="160" t="str">
        <f>C225 &amp; ".Delta|GIRR|" &amp; C184&amp; "|*"</f>
        <v>FXO931276392.Delta|GIRR|JPY|*</v>
      </c>
      <c r="H225" s="156"/>
      <c r="I225" s="156"/>
      <c r="J225" s="156"/>
    </row>
    <row r="226" spans="3:10" hidden="1" outlineLevel="1" x14ac:dyDescent="0.25">
      <c r="C226" s="21" t="s">
        <v>46</v>
      </c>
      <c r="D226" s="19">
        <f>SUMIFS(Sensitivities!$E$8:$E$1023,Sensitivities!$D$8:$D$1023,Curvature_GIRR!$D$26,Sensitivities!$C$8:$C$1023,Curvature_GIRR!G226)</f>
        <v>1607.1753356683075</v>
      </c>
      <c r="E226" s="159" t="b">
        <f>VLOOKUP(C226,Trades!$C$8:$E$57,3,0)</f>
        <v>0</v>
      </c>
      <c r="F226" s="160"/>
      <c r="G226" s="160" t="str">
        <f>C226 &amp; ".Delta|GIRR|" &amp; C184&amp; "|*"</f>
        <v>PRDC295207601.Delta|GIRR|JPY|*</v>
      </c>
      <c r="H226" s="156"/>
      <c r="I226" s="156"/>
      <c r="J226" s="156"/>
    </row>
    <row r="227" spans="3:10" hidden="1" outlineLevel="1" x14ac:dyDescent="0.25">
      <c r="C227" s="21" t="s">
        <v>48</v>
      </c>
      <c r="D227" s="19">
        <f>SUMIFS(Sensitivities!$E$8:$E$1023,Sensitivities!$D$8:$D$1023,Curvature_GIRR!$D$26,Sensitivities!$C$8:$C$1023,Curvature_GIRR!G227)</f>
        <v>-24151.516327820704</v>
      </c>
      <c r="E227" s="159" t="b">
        <f>VLOOKUP(C227,Trades!$C$8:$E$57,3,0)</f>
        <v>0</v>
      </c>
      <c r="F227" s="160"/>
      <c r="G227" s="160" t="str">
        <f>C227 &amp; ".Delta|GIRR|" &amp; C184&amp; "|*"</f>
        <v>PRDC172891670.Delta|GIRR|JPY|*</v>
      </c>
      <c r="H227" s="156"/>
      <c r="I227" s="156"/>
      <c r="J227" s="156"/>
    </row>
    <row r="228" spans="3:10" hidden="1" outlineLevel="1" x14ac:dyDescent="0.25">
      <c r="C228" s="21" t="s">
        <v>49</v>
      </c>
      <c r="D228" s="19">
        <f>SUMIFS(Sensitivities!$E$8:$E$1023,Sensitivities!$D$8:$D$1023,Curvature_GIRR!$D$26,Sensitivities!$C$8:$C$1023,Curvature_GIRR!G228)</f>
        <v>0</v>
      </c>
      <c r="E228" s="159" t="b">
        <f>VLOOKUP(C228,Trades!$C$8:$E$57,3,0)</f>
        <v>0</v>
      </c>
      <c r="F228" s="160"/>
      <c r="G228" s="160" t="str">
        <f>C228 &amp; ".Delta|GIRR|" &amp; C184&amp; "|*"</f>
        <v>PRDC666969162.Delta|GIRR|JPY|*</v>
      </c>
      <c r="H228" s="156"/>
      <c r="I228" s="156"/>
      <c r="J228" s="156"/>
    </row>
    <row r="229" spans="3:10" hidden="1" outlineLevel="1" x14ac:dyDescent="0.25">
      <c r="C229" s="21" t="s">
        <v>50</v>
      </c>
      <c r="D229" s="19">
        <f>SUMIFS(Sensitivities!$E$8:$E$1023,Sensitivities!$D$8:$D$1023,Curvature_GIRR!$D$26,Sensitivities!$C$8:$C$1023,Curvature_GIRR!G229)</f>
        <v>-10611.815171776108</v>
      </c>
      <c r="E229" s="159" t="b">
        <f>VLOOKUP(C229,Trades!$C$8:$E$57,3,0)</f>
        <v>0</v>
      </c>
      <c r="F229" s="160"/>
      <c r="G229" s="160" t="str">
        <f>C229 &amp; ".Delta|GIRR|" &amp; C184&amp; "|*"</f>
        <v>PRDC591610726.Delta|GIRR|JPY|*</v>
      </c>
      <c r="H229" s="156"/>
      <c r="I229" s="156"/>
      <c r="J229" s="156"/>
    </row>
    <row r="230" spans="3:10" hidden="1" outlineLevel="1" x14ac:dyDescent="0.25">
      <c r="C230" s="21" t="s">
        <v>51</v>
      </c>
      <c r="D230" s="19">
        <f>SUMIFS(Sensitivities!$E$8:$E$1023,Sensitivities!$D$8:$D$1023,Curvature_GIRR!$D$26,Sensitivities!$C$8:$C$1023,Curvature_GIRR!G230)</f>
        <v>-1424.7852999233096</v>
      </c>
      <c r="E230" s="159" t="b">
        <f>VLOOKUP(C230,Trades!$C$8:$E$57,3,0)</f>
        <v>0</v>
      </c>
      <c r="F230" s="160"/>
      <c r="G230" s="160" t="str">
        <f>C230 &amp; ".Delta|GIRR|" &amp; C184&amp; "|*"</f>
        <v>PRDC213021841.Delta|GIRR|JPY|*</v>
      </c>
      <c r="H230" s="156"/>
      <c r="I230" s="156"/>
      <c r="J230" s="156"/>
    </row>
    <row r="231" spans="3:10" hidden="1" outlineLevel="1" x14ac:dyDescent="0.25">
      <c r="C231" s="21" t="s">
        <v>52</v>
      </c>
      <c r="D231" s="19">
        <f>SUMIFS(Sensitivities!$E$8:$E$1023,Sensitivities!$D$8:$D$1023,Curvature_GIRR!$D$26,Sensitivities!$C$8:$C$1023,Curvature_GIRR!G231)</f>
        <v>0</v>
      </c>
      <c r="E231" s="159" t="b">
        <f>VLOOKUP(C231,Trades!$C$8:$E$57,3,0)</f>
        <v>0</v>
      </c>
      <c r="F231" s="160"/>
      <c r="G231" s="160" t="str">
        <f>C231 &amp; ".Delta|GIRR|" &amp; C184&amp; "|*"</f>
        <v>RA211261264.Delta|GIRR|JPY|*</v>
      </c>
      <c r="H231" s="156"/>
      <c r="I231" s="156"/>
      <c r="J231" s="156"/>
    </row>
    <row r="232" spans="3:10" hidden="1" outlineLevel="1" x14ac:dyDescent="0.25">
      <c r="C232" s="21" t="s">
        <v>54</v>
      </c>
      <c r="D232" s="19">
        <f>SUMIFS(Sensitivities!$E$8:$E$1023,Sensitivities!$D$8:$D$1023,Curvature_GIRR!$D$26,Sensitivities!$C$8:$C$1023,Curvature_GIRR!G232)</f>
        <v>8591.4263312482344</v>
      </c>
      <c r="E232" s="159" t="b">
        <f>VLOOKUP(C232,Trades!$C$8:$E$57,3,0)</f>
        <v>0</v>
      </c>
      <c r="F232" s="160"/>
      <c r="G232" s="160" t="str">
        <f>C232 &amp; ".Delta|GIRR|" &amp; C184&amp; "|*"</f>
        <v>RA511169792.Delta|GIRR|JPY|*</v>
      </c>
      <c r="H232" s="156"/>
      <c r="I232" s="156"/>
      <c r="J232" s="156"/>
    </row>
    <row r="233" spans="3:10" hidden="1" outlineLevel="1" x14ac:dyDescent="0.25">
      <c r="C233" s="21" t="s">
        <v>1143</v>
      </c>
      <c r="D233" s="19">
        <f>SUMIFS(Sensitivities!$E$8:$E$1023,Sensitivities!$D$8:$D$1023,Curvature_GIRR!$D$26,Sensitivities!$C$8:$C$1023,Curvature_GIRR!G233)</f>
        <v>0</v>
      </c>
      <c r="E233" s="159" t="b">
        <f>VLOOKUP(C233,Trades!$C$8:$E$57,3,0)</f>
        <v>0</v>
      </c>
      <c r="F233" s="160"/>
      <c r="G233" s="160" t="str">
        <f>C233 &amp; ".Delta|GIRR|" &amp; C184&amp; "|*"</f>
        <v>RA844378540.Delta|GIRR|JPY|*</v>
      </c>
      <c r="H233" s="156"/>
      <c r="I233" s="156"/>
      <c r="J233" s="156"/>
    </row>
    <row r="234" spans="3:10" hidden="1" outlineLevel="1" x14ac:dyDescent="0.25">
      <c r="C234" s="21" t="s">
        <v>55</v>
      </c>
      <c r="D234" s="19">
        <f>SUMIFS(Sensitivities!$E$8:$E$1023,Sensitivities!$D$8:$D$1023,Curvature_GIRR!$D$26,Sensitivities!$C$8:$C$1023,Curvature_GIRR!G234)</f>
        <v>39815.790212715117</v>
      </c>
      <c r="E234" s="159" t="b">
        <f>VLOOKUP(C234,Trades!$C$8:$E$57,3,0)</f>
        <v>0</v>
      </c>
      <c r="F234" s="160"/>
      <c r="G234" s="160" t="str">
        <f>C234 &amp; ".Delta|GIRR|" &amp; C184&amp; "|*"</f>
        <v>RA488554347.Delta|GIRR|JPY|*</v>
      </c>
      <c r="H234" s="156"/>
      <c r="I234" s="156"/>
      <c r="J234" s="156"/>
    </row>
    <row r="235" spans="3:10" hidden="1" outlineLevel="1" x14ac:dyDescent="0.25">
      <c r="C235" s="21" t="s">
        <v>56</v>
      </c>
      <c r="D235" s="19">
        <f>SUMIFS(Sensitivities!$E$8:$E$1023,Sensitivities!$D$8:$D$1023,Curvature_GIRR!$D$26,Sensitivities!$C$8:$C$1023,Curvature_GIRR!G235)</f>
        <v>0</v>
      </c>
      <c r="E235" s="159" t="b">
        <f>VLOOKUP(C235,Trades!$C$8:$E$57,3,0)</f>
        <v>0</v>
      </c>
      <c r="F235" s="160"/>
      <c r="G235" s="160" t="str">
        <f>C235 &amp; ".Delta|GIRR|" &amp; C184&amp; "|*"</f>
        <v>RA899728209.Delta|GIRR|JPY|*</v>
      </c>
      <c r="H235" s="156"/>
      <c r="I235" s="156"/>
      <c r="J235" s="156"/>
    </row>
    <row r="236" spans="3:10" hidden="1" outlineLevel="1" x14ac:dyDescent="0.25">
      <c r="C236" s="10"/>
      <c r="D236" s="13"/>
      <c r="E236" s="162"/>
      <c r="F236" s="161"/>
      <c r="G236" s="161"/>
      <c r="H236" s="156"/>
      <c r="I236" s="156"/>
      <c r="J236" s="156"/>
    </row>
    <row r="237" spans="3:10" collapsed="1" x14ac:dyDescent="0.25">
      <c r="C237" s="112" t="s">
        <v>85</v>
      </c>
      <c r="D237" s="112">
        <f>$D$9</f>
        <v>1.7000000000000001E-2</v>
      </c>
      <c r="E237" s="152"/>
      <c r="F237" s="152"/>
      <c r="G237" s="152"/>
      <c r="H237" s="152">
        <f>SUMIF(E239:E288,TRUE,D239:D288)</f>
        <v>0</v>
      </c>
      <c r="I237" s="152">
        <f>-(E237-G237-D237*H237)</f>
        <v>0</v>
      </c>
      <c r="J237" s="153">
        <f>-(F237-G237+D237*H237)</f>
        <v>0</v>
      </c>
    </row>
    <row r="238" spans="3:10" hidden="1" outlineLevel="1" x14ac:dyDescent="0.25">
      <c r="C238" s="40" t="s">
        <v>1138</v>
      </c>
      <c r="D238" s="101" t="s">
        <v>116</v>
      </c>
      <c r="E238" s="101" t="s">
        <v>1177</v>
      </c>
      <c r="F238" s="101" t="s">
        <v>68</v>
      </c>
      <c r="G238" s="110" t="s">
        <v>57</v>
      </c>
    </row>
    <row r="239" spans="3:10" hidden="1" outlineLevel="1" x14ac:dyDescent="0.25">
      <c r="C239" s="42" t="s">
        <v>3</v>
      </c>
      <c r="D239" s="38">
        <f>SUMIFS(Sensitivities!$E$8:$E$1023,Sensitivities!$D$8:$D$1023,Curvature_GIRR!$D$26,Sensitivities!$C$8:$C$1023,Curvature_GIRR!G239)</f>
        <v>0</v>
      </c>
      <c r="E239" s="44" t="b">
        <f>VLOOKUP(C239,Trades!$C$8:$E$57,3,0)</f>
        <v>0</v>
      </c>
      <c r="F239" s="38"/>
      <c r="G239" s="38" t="str">
        <f>C239 &amp; ".Delta|GIRR|" &amp; C237 &amp; "|*"</f>
        <v>FRA791220419.Delta|GIRR|AUD|*</v>
      </c>
    </row>
    <row r="240" spans="3:10" hidden="1" outlineLevel="1" x14ac:dyDescent="0.25">
      <c r="C240" s="21" t="s">
        <v>5</v>
      </c>
      <c r="D240" s="19">
        <f>SUMIFS(Sensitivities!$E$8:$E$1023,Sensitivities!$D$8:$D$1023,Curvature_GIRR!$D$26,Sensitivities!$C$8:$C$1023,Curvature_GIRR!G240)</f>
        <v>0</v>
      </c>
      <c r="E240" s="31" t="b">
        <f>VLOOKUP(C240,Trades!$C$8:$E$57,3,0)</f>
        <v>0</v>
      </c>
      <c r="F240" s="19"/>
      <c r="G240" s="19" t="str">
        <f>C240 &amp; ".Delta|GIRR|" &amp; C237&amp; "|*"</f>
        <v>FRA983936126.Delta|GIRR|AUD|*</v>
      </c>
    </row>
    <row r="241" spans="3:7" hidden="1" outlineLevel="1" x14ac:dyDescent="0.25">
      <c r="C241" s="21" t="s">
        <v>6</v>
      </c>
      <c r="D241" s="19">
        <f>SUMIFS(Sensitivities!$E$8:$E$1023,Sensitivities!$D$8:$D$1023,Curvature_GIRR!$D$26,Sensitivities!$C$8:$C$1023,Curvature_GIRR!G241)</f>
        <v>0</v>
      </c>
      <c r="E241" s="31" t="b">
        <f>VLOOKUP(C241,Trades!$C$8:$E$57,3,0)</f>
        <v>0</v>
      </c>
      <c r="F241" s="19"/>
      <c r="G241" s="19" t="str">
        <f>C241 &amp; ".Delta|GIRR|" &amp; C237&amp; "|*"</f>
        <v>FRA592133890.Delta|GIRR|AUD|*</v>
      </c>
    </row>
    <row r="242" spans="3:7" hidden="1" outlineLevel="1" x14ac:dyDescent="0.25">
      <c r="C242" s="21" t="s">
        <v>7</v>
      </c>
      <c r="D242" s="19">
        <f>SUMIFS(Sensitivities!$E$8:$E$1023,Sensitivities!$D$8:$D$1023,Curvature_GIRR!$D$26,Sensitivities!$C$8:$C$1023,Curvature_GIRR!G242)</f>
        <v>0</v>
      </c>
      <c r="E242" s="31" t="b">
        <f>VLOOKUP(C242,Trades!$C$8:$E$57,3,0)</f>
        <v>0</v>
      </c>
      <c r="F242" s="19"/>
      <c r="G242" s="19" t="str">
        <f>C242 &amp; ".Delta|GIRR|" &amp; C237&amp; "|*"</f>
        <v>FRA554616290.Delta|GIRR|AUD|*</v>
      </c>
    </row>
    <row r="243" spans="3:7" hidden="1" outlineLevel="1" x14ac:dyDescent="0.25">
      <c r="C243" s="21" t="s">
        <v>8</v>
      </c>
      <c r="D243" s="19">
        <f>SUMIFS(Sensitivities!$E$8:$E$1023,Sensitivities!$D$8:$D$1023,Curvature_GIRR!$D$26,Sensitivities!$C$8:$C$1023,Curvature_GIRR!G243)</f>
        <v>0</v>
      </c>
      <c r="E243" s="31" t="b">
        <f>VLOOKUP(C243,Trades!$C$8:$E$57,3,0)</f>
        <v>0</v>
      </c>
      <c r="F243" s="19"/>
      <c r="G243" s="19" t="str">
        <f>C243 &amp; ".Delta|GIRR|" &amp; C237&amp; "|*"</f>
        <v>FRA822851518.Delta|GIRR|AUD|*</v>
      </c>
    </row>
    <row r="244" spans="3:7" hidden="1" outlineLevel="1" x14ac:dyDescent="0.25">
      <c r="C244" s="21" t="s">
        <v>1140</v>
      </c>
      <c r="D244" s="19">
        <f>SUMIFS(Sensitivities!$E$8:$E$1023,Sensitivities!$D$8:$D$1023,Curvature_GIRR!$D$26,Sensitivities!$C$8:$C$1023,Curvature_GIRR!G244)</f>
        <v>0</v>
      </c>
      <c r="E244" s="31" t="b">
        <f>VLOOKUP(C244,Trades!$C$8:$E$57,3,0)</f>
        <v>0</v>
      </c>
      <c r="F244" s="19"/>
      <c r="G244" s="19" t="str">
        <f>C244 &amp; ".Delta|GIRR|" &amp; C237&amp; "|*"</f>
        <v>FRA101797833.Delta|GIRR|AUD|*</v>
      </c>
    </row>
    <row r="245" spans="3:7" hidden="1" outlineLevel="1" x14ac:dyDescent="0.25">
      <c r="C245" s="21" t="s">
        <v>9</v>
      </c>
      <c r="D245" s="19">
        <f>SUMIFS(Sensitivities!$E$8:$E$1023,Sensitivities!$D$8:$D$1023,Curvature_GIRR!$D$26,Sensitivities!$C$8:$C$1023,Curvature_GIRR!G245)</f>
        <v>0</v>
      </c>
      <c r="E245" s="31" t="b">
        <f>VLOOKUP(C245,Trades!$C$8:$E$57,3,0)</f>
        <v>0</v>
      </c>
      <c r="F245" s="19"/>
      <c r="G245" s="19" t="str">
        <f>C245 &amp; ".Delta|GIRR|" &amp; C237&amp; "|*"</f>
        <v>IRS190841856.Delta|GIRR|AUD|*</v>
      </c>
    </row>
    <row r="246" spans="3:7" hidden="1" outlineLevel="1" x14ac:dyDescent="0.25">
      <c r="C246" s="21" t="s">
        <v>11</v>
      </c>
      <c r="D246" s="19">
        <f>SUMIFS(Sensitivities!$E$8:$E$1023,Sensitivities!$D$8:$D$1023,Curvature_GIRR!$D$26,Sensitivities!$C$8:$C$1023,Curvature_GIRR!G246)</f>
        <v>0</v>
      </c>
      <c r="E246" s="31" t="b">
        <f>VLOOKUP(C246,Trades!$C$8:$E$57,3,0)</f>
        <v>0</v>
      </c>
      <c r="F246" s="19"/>
      <c r="G246" s="19" t="str">
        <f>C246 &amp; ".Delta|GIRR|" &amp; C237&amp; "|*"</f>
        <v>IRS399330126.Delta|GIRR|AUD|*</v>
      </c>
    </row>
    <row r="247" spans="3:7" hidden="1" outlineLevel="1" x14ac:dyDescent="0.25">
      <c r="C247" s="21" t="s">
        <v>12</v>
      </c>
      <c r="D247" s="19">
        <f>SUMIFS(Sensitivities!$E$8:$E$1023,Sensitivities!$D$8:$D$1023,Curvature_GIRR!$D$26,Sensitivities!$C$8:$C$1023,Curvature_GIRR!G247)</f>
        <v>0</v>
      </c>
      <c r="E247" s="31" t="b">
        <f>VLOOKUP(C247,Trades!$C$8:$E$57,3,0)</f>
        <v>0</v>
      </c>
      <c r="F247" s="19"/>
      <c r="G247" s="19" t="str">
        <f>C247 &amp; ".Delta|GIRR|" &amp; C237&amp; "|*"</f>
        <v>IRS233250637.Delta|GIRR|AUD|*</v>
      </c>
    </row>
    <row r="248" spans="3:7" hidden="1" outlineLevel="1" x14ac:dyDescent="0.25">
      <c r="C248" s="21" t="s">
        <v>13</v>
      </c>
      <c r="D248" s="19">
        <f>SUMIFS(Sensitivities!$E$8:$E$1023,Sensitivities!$D$8:$D$1023,Curvature_GIRR!$D$26,Sensitivities!$C$8:$C$1023,Curvature_GIRR!G248)</f>
        <v>0</v>
      </c>
      <c r="E248" s="31" t="b">
        <f>VLOOKUP(C248,Trades!$C$8:$E$57,3,0)</f>
        <v>0</v>
      </c>
      <c r="F248" s="19"/>
      <c r="G248" s="19" t="str">
        <f>C248 &amp; ".Delta|GIRR|" &amp; C237&amp; "|*"</f>
        <v>CS768096133.Delta|GIRR|AUD|*</v>
      </c>
    </row>
    <row r="249" spans="3:7" hidden="1" outlineLevel="1" x14ac:dyDescent="0.25">
      <c r="C249" s="21" t="s">
        <v>15</v>
      </c>
      <c r="D249" s="19">
        <f>SUMIFS(Sensitivities!$E$8:$E$1023,Sensitivities!$D$8:$D$1023,Curvature_GIRR!$D$26,Sensitivities!$C$8:$C$1023,Curvature_GIRR!G249)</f>
        <v>0</v>
      </c>
      <c r="E249" s="31" t="b">
        <f>VLOOKUP(C249,Trades!$C$8:$E$57,3,0)</f>
        <v>0</v>
      </c>
      <c r="F249" s="19"/>
      <c r="G249" s="19" t="str">
        <f>C249 &amp; ".Delta|GIRR|" &amp; C237&amp; "|*"</f>
        <v>CS561670611.Delta|GIRR|AUD|*</v>
      </c>
    </row>
    <row r="250" spans="3:7" hidden="1" outlineLevel="1" x14ac:dyDescent="0.25">
      <c r="C250" s="21" t="s">
        <v>16</v>
      </c>
      <c r="D250" s="19">
        <f>SUMIFS(Sensitivities!$E$8:$E$1023,Sensitivities!$D$8:$D$1023,Curvature_GIRR!$D$26,Sensitivities!$C$8:$C$1023,Curvature_GIRR!G250)</f>
        <v>200.75754103781944</v>
      </c>
      <c r="E250" s="31" t="b">
        <f>VLOOKUP(C250,Trades!$C$8:$E$57,3,0)</f>
        <v>0</v>
      </c>
      <c r="F250" s="19"/>
      <c r="G250" s="19" t="str">
        <f>C250 &amp; ".Delta|GIRR|" &amp; C237&amp; "|*"</f>
        <v>CS931854092.Delta|GIRR|AUD|*</v>
      </c>
    </row>
    <row r="251" spans="3:7" hidden="1" outlineLevel="1" x14ac:dyDescent="0.25">
      <c r="C251" s="21" t="s">
        <v>17</v>
      </c>
      <c r="D251" s="19">
        <f>SUMIFS(Sensitivities!$E$8:$E$1023,Sensitivities!$D$8:$D$1023,Curvature_GIRR!$D$26,Sensitivities!$C$8:$C$1023,Curvature_GIRR!G251)</f>
        <v>-257503.1185329188</v>
      </c>
      <c r="E251" s="31" t="b">
        <f>VLOOKUP(C251,Trades!$C$8:$E$57,3,0)</f>
        <v>0</v>
      </c>
      <c r="F251" s="19"/>
      <c r="G251" s="19" t="str">
        <f>C251 &amp; ".Delta|GIRR|" &amp; C237&amp; "|*"</f>
        <v>IRS307262619.Delta|GIRR|AUD|*</v>
      </c>
    </row>
    <row r="252" spans="3:7" hidden="1" outlineLevel="1" x14ac:dyDescent="0.25">
      <c r="C252" s="21" t="s">
        <v>18</v>
      </c>
      <c r="D252" s="19">
        <f>SUMIFS(Sensitivities!$E$8:$E$1023,Sensitivities!$D$8:$D$1023,Curvature_GIRR!$D$26,Sensitivities!$C$8:$C$1023,Curvature_GIRR!G252)</f>
        <v>0</v>
      </c>
      <c r="E252" s="31" t="b">
        <f>VLOOKUP(C252,Trades!$C$8:$E$57,3,0)</f>
        <v>0</v>
      </c>
      <c r="F252" s="19"/>
      <c r="G252" s="19" t="str">
        <f>C252 &amp; ".Delta|GIRR|" &amp; C237&amp; "|*"</f>
        <v>IRS686490893.Delta|GIRR|AUD|*</v>
      </c>
    </row>
    <row r="253" spans="3:7" hidden="1" outlineLevel="1" x14ac:dyDescent="0.25">
      <c r="C253" s="21" t="s">
        <v>19</v>
      </c>
      <c r="D253" s="19">
        <f>SUMIFS(Sensitivities!$E$8:$E$1023,Sensitivities!$D$8:$D$1023,Curvature_GIRR!$D$26,Sensitivities!$C$8:$C$1023,Curvature_GIRR!G253)</f>
        <v>0</v>
      </c>
      <c r="E253" s="31" t="b">
        <f>VLOOKUP(C253,Trades!$C$8:$E$57,3,0)</f>
        <v>0</v>
      </c>
      <c r="F253" s="19"/>
      <c r="G253" s="19" t="str">
        <f>C253 &amp; ".Delta|GIRR|" &amp; C237&amp; "|*"</f>
        <v>IRS682313805.Delta|GIRR|AUD|*</v>
      </c>
    </row>
    <row r="254" spans="3:7" hidden="1" outlineLevel="1" x14ac:dyDescent="0.25">
      <c r="C254" s="21" t="s">
        <v>20</v>
      </c>
      <c r="D254" s="19">
        <f>SUMIFS(Sensitivities!$E$8:$E$1023,Sensitivities!$D$8:$D$1023,Curvature_GIRR!$D$26,Sensitivities!$C$8:$C$1023,Curvature_GIRR!G254)</f>
        <v>0</v>
      </c>
      <c r="E254" s="31" t="b">
        <f>VLOOKUP(C254,Trades!$C$8:$E$57,3,0)</f>
        <v>0</v>
      </c>
      <c r="F254" s="19"/>
      <c r="G254" s="19" t="str">
        <f>C254 &amp; ".Delta|GIRR|" &amp; C237&amp; "|*"</f>
        <v>IRS545554400.Delta|GIRR|AUD|*</v>
      </c>
    </row>
    <row r="255" spans="3:7" hidden="1" outlineLevel="1" x14ac:dyDescent="0.25">
      <c r="C255" s="21" t="s">
        <v>21</v>
      </c>
      <c r="D255" s="19">
        <f>SUMIFS(Sensitivities!$E$8:$E$1023,Sensitivities!$D$8:$D$1023,Curvature_GIRR!$D$26,Sensitivities!$C$8:$C$1023,Curvature_GIRR!G255)</f>
        <v>0</v>
      </c>
      <c r="E255" s="31" t="b">
        <f>VLOOKUP(C255,Trades!$C$8:$E$57,3,0)</f>
        <v>0</v>
      </c>
      <c r="F255" s="19"/>
      <c r="G255" s="19" t="str">
        <f>C255 &amp; ".Delta|GIRR|" &amp; C237&amp; "|*"</f>
        <v>CS821810096.Delta|GIRR|AUD|*</v>
      </c>
    </row>
    <row r="256" spans="3:7" hidden="1" outlineLevel="1" x14ac:dyDescent="0.25">
      <c r="C256" s="21" t="s">
        <v>22</v>
      </c>
      <c r="D256" s="19">
        <f>SUMIFS(Sensitivities!$E$8:$E$1023,Sensitivities!$D$8:$D$1023,Curvature_GIRR!$D$26,Sensitivities!$C$8:$C$1023,Curvature_GIRR!G256)</f>
        <v>0</v>
      </c>
      <c r="E256" s="31" t="b">
        <f>VLOOKUP(C256,Trades!$C$8:$E$57,3,0)</f>
        <v>1</v>
      </c>
      <c r="F256" s="19"/>
      <c r="G256" s="19" t="str">
        <f>C256 &amp; ".Delta|GIRR|" &amp; C237&amp; "|*"</f>
        <v>CF832287444.Delta|GIRR|AUD|*</v>
      </c>
    </row>
    <row r="257" spans="3:7" hidden="1" outlineLevel="1" x14ac:dyDescent="0.25">
      <c r="C257" s="21" t="s">
        <v>1141</v>
      </c>
      <c r="D257" s="19">
        <f>SUMIFS(Sensitivities!$E$8:$E$1023,Sensitivities!$D$8:$D$1023,Curvature_GIRR!$D$26,Sensitivities!$C$8:$C$1023,Curvature_GIRR!G257)</f>
        <v>0</v>
      </c>
      <c r="E257" s="31" t="b">
        <f>VLOOKUP(C257,Trades!$C$8:$E$57,3,0)</f>
        <v>1</v>
      </c>
      <c r="F257" s="19"/>
      <c r="G257" s="19" t="str">
        <f>C257 &amp; ".Delta|GIRR|" &amp; C237&amp; "|*"</f>
        <v>CF505971413.Delta|GIRR|AUD|*</v>
      </c>
    </row>
    <row r="258" spans="3:7" hidden="1" outlineLevel="1" x14ac:dyDescent="0.25">
      <c r="C258" s="21" t="s">
        <v>24</v>
      </c>
      <c r="D258" s="19">
        <f>SUMIFS(Sensitivities!$E$8:$E$1023,Sensitivities!$D$8:$D$1023,Curvature_GIRR!$D$26,Sensitivities!$C$8:$C$1023,Curvature_GIRR!G258)</f>
        <v>0</v>
      </c>
      <c r="E258" s="31" t="b">
        <f>VLOOKUP(C258,Trades!$C$8:$E$57,3,0)</f>
        <v>1</v>
      </c>
      <c r="F258" s="19"/>
      <c r="G258" s="19" t="str">
        <f>C258 &amp; ".Delta|GIRR|" &amp; C237&amp; "|*"</f>
        <v>CF670766805.Delta|GIRR|AUD|*</v>
      </c>
    </row>
    <row r="259" spans="3:7" hidden="1" outlineLevel="1" x14ac:dyDescent="0.25">
      <c r="C259" s="21" t="s">
        <v>25</v>
      </c>
      <c r="D259" s="19">
        <f>SUMIFS(Sensitivities!$E$8:$E$1023,Sensitivities!$D$8:$D$1023,Curvature_GIRR!$D$26,Sensitivities!$C$8:$C$1023,Curvature_GIRR!G259)</f>
        <v>0</v>
      </c>
      <c r="E259" s="31" t="b">
        <f>VLOOKUP(C259,Trades!$C$8:$E$57,3,0)</f>
        <v>1</v>
      </c>
      <c r="F259" s="19"/>
      <c r="G259" s="19" t="str">
        <f>C259 &amp; ".Delta|GIRR|" &amp; C237&amp; "|*"</f>
        <v>CF558972956.Delta|GIRR|AUD|*</v>
      </c>
    </row>
    <row r="260" spans="3:7" hidden="1" outlineLevel="1" x14ac:dyDescent="0.25">
      <c r="C260" s="21" t="s">
        <v>26</v>
      </c>
      <c r="D260" s="19">
        <f>SUMIFS(Sensitivities!$E$8:$E$1023,Sensitivities!$D$8:$D$1023,Curvature_GIRR!$D$26,Sensitivities!$C$8:$C$1023,Curvature_GIRR!G260)</f>
        <v>0</v>
      </c>
      <c r="E260" s="31" t="b">
        <f>VLOOKUP(C260,Trades!$C$8:$E$57,3,0)</f>
        <v>1</v>
      </c>
      <c r="F260" s="19"/>
      <c r="G260" s="19" t="str">
        <f>C260 &amp; ".Delta|GIRR|" &amp; C237&amp; "|*"</f>
        <v>CF994071627.Delta|GIRR|AUD|*</v>
      </c>
    </row>
    <row r="261" spans="3:7" hidden="1" outlineLevel="1" x14ac:dyDescent="0.25">
      <c r="C261" s="21" t="s">
        <v>27</v>
      </c>
      <c r="D261" s="19">
        <f>SUMIFS(Sensitivities!$E$8:$E$1023,Sensitivities!$D$8:$D$1023,Curvature_GIRR!$D$26,Sensitivities!$C$8:$C$1023,Curvature_GIRR!G261)</f>
        <v>0</v>
      </c>
      <c r="E261" s="31" t="b">
        <f>VLOOKUP(C261,Trades!$C$8:$E$57,3,0)</f>
        <v>1</v>
      </c>
      <c r="F261" s="19"/>
      <c r="G261" s="19" t="str">
        <f>C261 &amp; ".Delta|GIRR|" &amp; C237&amp; "|*"</f>
        <v>CF546911893.Delta|GIRR|AUD|*</v>
      </c>
    </row>
    <row r="262" spans="3:7" hidden="1" outlineLevel="1" x14ac:dyDescent="0.25">
      <c r="C262" s="21" t="s">
        <v>28</v>
      </c>
      <c r="D262" s="19">
        <f>SUMIFS(Sensitivities!$E$8:$E$1023,Sensitivities!$D$8:$D$1023,Curvature_GIRR!$D$26,Sensitivities!$C$8:$C$1023,Curvature_GIRR!G262)</f>
        <v>0</v>
      </c>
      <c r="E262" s="31" t="b">
        <f>VLOOKUP(C262,Trades!$C$8:$E$57,3,0)</f>
        <v>1</v>
      </c>
      <c r="F262" s="19"/>
      <c r="G262" s="19" t="str">
        <f>C262 &amp; ".Delta|GIRR|" &amp; C237&amp; "|*"</f>
        <v>CF798421943.Delta|GIRR|AUD|*</v>
      </c>
    </row>
    <row r="263" spans="3:7" hidden="1" outlineLevel="1" x14ac:dyDescent="0.25">
      <c r="C263" s="21" t="s">
        <v>29</v>
      </c>
      <c r="D263" s="19">
        <f>SUMIFS(Sensitivities!$E$8:$E$1023,Sensitivities!$D$8:$D$1023,Curvature_GIRR!$D$26,Sensitivities!$C$8:$C$1023,Curvature_GIRR!G263)</f>
        <v>0</v>
      </c>
      <c r="E263" s="31" t="b">
        <f>VLOOKUP(C263,Trades!$C$8:$E$57,3,0)</f>
        <v>1</v>
      </c>
      <c r="F263" s="19"/>
      <c r="G263" s="19" t="str">
        <f>C263 &amp; ".Delta|GIRR|" &amp; C237&amp; "|*"</f>
        <v>SWN651253389.Delta|GIRR|AUD|*</v>
      </c>
    </row>
    <row r="264" spans="3:7" hidden="1" outlineLevel="1" x14ac:dyDescent="0.25">
      <c r="C264" s="21" t="s">
        <v>31</v>
      </c>
      <c r="D264" s="19">
        <f>SUMIFS(Sensitivities!$E$8:$E$1023,Sensitivities!$D$8:$D$1023,Curvature_GIRR!$D$26,Sensitivities!$C$8:$C$1023,Curvature_GIRR!G264)</f>
        <v>0</v>
      </c>
      <c r="E264" s="31" t="b">
        <f>VLOOKUP(C264,Trades!$C$8:$E$57,3,0)</f>
        <v>0</v>
      </c>
      <c r="F264" s="19"/>
      <c r="G264" s="19" t="str">
        <f>C264 &amp; ".Delta|GIRR|" &amp; C237&amp; "|*"</f>
        <v>FXF690057364.Delta|GIRR|AUD|*</v>
      </c>
    </row>
    <row r="265" spans="3:7" hidden="1" outlineLevel="1" x14ac:dyDescent="0.25">
      <c r="C265" s="21" t="s">
        <v>1142</v>
      </c>
      <c r="D265" s="19">
        <f>SUMIFS(Sensitivities!$E$8:$E$1023,Sensitivities!$D$8:$D$1023,Curvature_GIRR!$D$26,Sensitivities!$C$8:$C$1023,Curvature_GIRR!G265)</f>
        <v>-325102.12303398881</v>
      </c>
      <c r="E265" s="31" t="b">
        <f>VLOOKUP(C265,Trades!$C$8:$E$57,3,0)</f>
        <v>0</v>
      </c>
      <c r="F265" s="19"/>
      <c r="G265" s="19" t="str">
        <f>C265 &amp; ".Delta|GIRR|" &amp; C237&amp; "|*"</f>
        <v>FXF276314354.Delta|GIRR|AUD|*</v>
      </c>
    </row>
    <row r="266" spans="3:7" hidden="1" outlineLevel="1" x14ac:dyDescent="0.25">
      <c r="C266" s="21" t="s">
        <v>33</v>
      </c>
      <c r="D266" s="19">
        <f>SUMIFS(Sensitivities!$E$8:$E$1023,Sensitivities!$D$8:$D$1023,Curvature_GIRR!$D$26,Sensitivities!$C$8:$C$1023,Curvature_GIRR!G266)</f>
        <v>0</v>
      </c>
      <c r="E266" s="31" t="b">
        <f>VLOOKUP(C266,Trades!$C$8:$E$57,3,0)</f>
        <v>0</v>
      </c>
      <c r="F266" s="19"/>
      <c r="G266" s="19" t="str">
        <f>C266 &amp; ".Delta|GIRR|" &amp; C237&amp; "|*"</f>
        <v>FXF811380623.Delta|GIRR|AUD|*</v>
      </c>
    </row>
    <row r="267" spans="3:7" hidden="1" outlineLevel="1" x14ac:dyDescent="0.25">
      <c r="C267" s="21" t="s">
        <v>34</v>
      </c>
      <c r="D267" s="19">
        <f>SUMIFS(Sensitivities!$E$8:$E$1023,Sensitivities!$D$8:$D$1023,Curvature_GIRR!$D$26,Sensitivities!$C$8:$C$1023,Curvature_GIRR!G267)</f>
        <v>0</v>
      </c>
      <c r="E267" s="31" t="b">
        <f>VLOOKUP(C267,Trades!$C$8:$E$57,3,0)</f>
        <v>0</v>
      </c>
      <c r="F267" s="19"/>
      <c r="G267" s="19" t="str">
        <f>C267 &amp; ".Delta|GIRR|" &amp; C237&amp; "|*"</f>
        <v>FXF313102980.Delta|GIRR|AUD|*</v>
      </c>
    </row>
    <row r="268" spans="3:7" hidden="1" outlineLevel="1" x14ac:dyDescent="0.25">
      <c r="C268" s="21" t="s">
        <v>35</v>
      </c>
      <c r="D268" s="19">
        <f>SUMIFS(Sensitivities!$E$8:$E$1023,Sensitivities!$D$8:$D$1023,Curvature_GIRR!$D$26,Sensitivities!$C$8:$C$1023,Curvature_GIRR!G268)</f>
        <v>0</v>
      </c>
      <c r="E268" s="31" t="b">
        <f>VLOOKUP(C268,Trades!$C$8:$E$57,3,0)</f>
        <v>0</v>
      </c>
      <c r="F268" s="19"/>
      <c r="G268" s="19" t="str">
        <f>C268 &amp; ".Delta|GIRR|" &amp; C237&amp; "|*"</f>
        <v>FXF168255439.Delta|GIRR|AUD|*</v>
      </c>
    </row>
    <row r="269" spans="3:7" hidden="1" outlineLevel="1" x14ac:dyDescent="0.25">
      <c r="C269" s="21" t="s">
        <v>36</v>
      </c>
      <c r="D269" s="19">
        <f>SUMIFS(Sensitivities!$E$8:$E$1023,Sensitivities!$D$8:$D$1023,Curvature_GIRR!$D$26,Sensitivities!$C$8:$C$1023,Curvature_GIRR!G269)</f>
        <v>0</v>
      </c>
      <c r="E269" s="31" t="b">
        <f>VLOOKUP(C269,Trades!$C$8:$E$57,3,0)</f>
        <v>0</v>
      </c>
      <c r="F269" s="19"/>
      <c r="G269" s="19" t="str">
        <f>C269 &amp; ".Delta|GIRR|" &amp; C237&amp; "|*"</f>
        <v>FXF177155290.Delta|GIRR|AUD|*</v>
      </c>
    </row>
    <row r="270" spans="3:7" hidden="1" outlineLevel="1" x14ac:dyDescent="0.25">
      <c r="C270" s="21" t="s">
        <v>37</v>
      </c>
      <c r="D270" s="19">
        <f>SUMIFS(Sensitivities!$E$8:$E$1023,Sensitivities!$D$8:$D$1023,Curvature_GIRR!$D$26,Sensitivities!$C$8:$C$1023,Curvature_GIRR!G270)</f>
        <v>0</v>
      </c>
      <c r="E270" s="31" t="b">
        <f>VLOOKUP(C270,Trades!$C$8:$E$57,3,0)</f>
        <v>0</v>
      </c>
      <c r="F270" s="19"/>
      <c r="G270" s="19" t="str">
        <f>C270 &amp; ".Delta|GIRR|" &amp; C237&amp; "|*"</f>
        <v>FXF598460264.Delta|GIRR|AUD|*</v>
      </c>
    </row>
    <row r="271" spans="3:7" hidden="1" outlineLevel="1" x14ac:dyDescent="0.25">
      <c r="C271" s="21" t="s">
        <v>38</v>
      </c>
      <c r="D271" s="19">
        <f>SUMIFS(Sensitivities!$E$8:$E$1023,Sensitivities!$D$8:$D$1023,Curvature_GIRR!$D$26,Sensitivities!$C$8:$C$1023,Curvature_GIRR!G271)</f>
        <v>0</v>
      </c>
      <c r="E271" s="31" t="b">
        <f>VLOOKUP(C271,Trades!$C$8:$E$57,3,0)</f>
        <v>1</v>
      </c>
      <c r="F271" s="19"/>
      <c r="G271" s="19" t="str">
        <f>C271 &amp; ".Delta|GIRR|" &amp; C237&amp; "|*"</f>
        <v>FXO271821100.Delta|GIRR|AUD|*</v>
      </c>
    </row>
    <row r="272" spans="3:7" hidden="1" outlineLevel="1" x14ac:dyDescent="0.25">
      <c r="C272" s="21" t="s">
        <v>40</v>
      </c>
      <c r="D272" s="19">
        <f>SUMIFS(Sensitivities!$E$8:$E$1023,Sensitivities!$D$8:$D$1023,Curvature_GIRR!$D$26,Sensitivities!$C$8:$C$1023,Curvature_GIRR!G272)</f>
        <v>0</v>
      </c>
      <c r="E272" s="31" t="b">
        <f>VLOOKUP(C272,Trades!$C$8:$E$57,3,0)</f>
        <v>1</v>
      </c>
      <c r="F272" s="19"/>
      <c r="G272" s="19" t="str">
        <f>C272 &amp; ".Delta|GIRR|" &amp; C237&amp; "|*"</f>
        <v>FXO136170122.Delta|GIRR|AUD|*</v>
      </c>
    </row>
    <row r="273" spans="3:7" hidden="1" outlineLevel="1" x14ac:dyDescent="0.25">
      <c r="C273" s="21" t="s">
        <v>1139</v>
      </c>
      <c r="D273" s="19">
        <f>SUMIFS(Sensitivities!$E$8:$E$1023,Sensitivities!$D$8:$D$1023,Curvature_GIRR!$D$26,Sensitivities!$C$8:$C$1023,Curvature_GIRR!G273)</f>
        <v>0</v>
      </c>
      <c r="E273" s="31" t="b">
        <f>VLOOKUP(C273,Trades!$C$8:$E$57,3,0)</f>
        <v>1</v>
      </c>
      <c r="F273" s="19"/>
      <c r="G273" s="19" t="str">
        <f>C273 &amp; ".Delta|GIRR|" &amp; C237&amp; "|*"</f>
        <v>FXO623149061.Delta|GIRR|AUD|*</v>
      </c>
    </row>
    <row r="274" spans="3:7" hidden="1" outlineLevel="1" x14ac:dyDescent="0.25">
      <c r="C274" s="21" t="s">
        <v>41</v>
      </c>
      <c r="D274" s="19">
        <f>SUMIFS(Sensitivities!$E$8:$E$1023,Sensitivities!$D$8:$D$1023,Curvature_GIRR!$D$26,Sensitivities!$C$8:$C$1023,Curvature_GIRR!G274)</f>
        <v>0</v>
      </c>
      <c r="E274" s="31" t="b">
        <f>VLOOKUP(C274,Trades!$C$8:$E$57,3,0)</f>
        <v>1</v>
      </c>
      <c r="F274" s="19"/>
      <c r="G274" s="19" t="str">
        <f>C274 &amp; ".Delta|GIRR|" &amp; C237&amp; "|*"</f>
        <v>FXO676548755.Delta|GIRR|AUD|*</v>
      </c>
    </row>
    <row r="275" spans="3:7" hidden="1" outlineLevel="1" x14ac:dyDescent="0.25">
      <c r="C275" s="21" t="s">
        <v>42</v>
      </c>
      <c r="D275" s="19">
        <f>SUMIFS(Sensitivities!$E$8:$E$1023,Sensitivities!$D$8:$D$1023,Curvature_GIRR!$D$26,Sensitivities!$C$8:$C$1023,Curvature_GIRR!G275)</f>
        <v>0</v>
      </c>
      <c r="E275" s="31" t="b">
        <f>VLOOKUP(C275,Trades!$C$8:$E$57,3,0)</f>
        <v>1</v>
      </c>
      <c r="F275" s="19"/>
      <c r="G275" s="19" t="str">
        <f>C275 &amp; ".Delta|GIRR|" &amp; C237&amp; "|*"</f>
        <v>FXO403688438.Delta|GIRR|AUD|*</v>
      </c>
    </row>
    <row r="276" spans="3:7" hidden="1" outlineLevel="1" x14ac:dyDescent="0.25">
      <c r="C276" s="21" t="s">
        <v>43</v>
      </c>
      <c r="D276" s="19">
        <f>SUMIFS(Sensitivities!$E$8:$E$1023,Sensitivities!$D$8:$D$1023,Curvature_GIRR!$D$26,Sensitivities!$C$8:$C$1023,Curvature_GIRR!G276)</f>
        <v>0</v>
      </c>
      <c r="E276" s="31" t="b">
        <f>VLOOKUP(C276,Trades!$C$8:$E$57,3,0)</f>
        <v>1</v>
      </c>
      <c r="F276" s="19"/>
      <c r="G276" s="19" t="str">
        <f>C276 &amp; ".Delta|GIRR|" &amp; C237&amp; "|*"</f>
        <v>FXO302436425.Delta|GIRR|AUD|*</v>
      </c>
    </row>
    <row r="277" spans="3:7" hidden="1" outlineLevel="1" x14ac:dyDescent="0.25">
      <c r="C277" s="21" t="s">
        <v>44</v>
      </c>
      <c r="D277" s="19">
        <f>SUMIFS(Sensitivities!$E$8:$E$1023,Sensitivities!$D$8:$D$1023,Curvature_GIRR!$D$26,Sensitivities!$C$8:$C$1023,Curvature_GIRR!G277)</f>
        <v>0</v>
      </c>
      <c r="E277" s="31" t="b">
        <f>VLOOKUP(C277,Trades!$C$8:$E$57,3,0)</f>
        <v>1</v>
      </c>
      <c r="F277" s="19"/>
      <c r="G277" s="19" t="str">
        <f>C277 &amp; ".Delta|GIRR|" &amp; C237&amp; "|*"</f>
        <v>FXO920656386.Delta|GIRR|AUD|*</v>
      </c>
    </row>
    <row r="278" spans="3:7" hidden="1" outlineLevel="1" x14ac:dyDescent="0.25">
      <c r="C278" s="21" t="s">
        <v>45</v>
      </c>
      <c r="D278" s="19">
        <f>SUMIFS(Sensitivities!$E$8:$E$1023,Sensitivities!$D$8:$D$1023,Curvature_GIRR!$D$26,Sensitivities!$C$8:$C$1023,Curvature_GIRR!G278)</f>
        <v>0</v>
      </c>
      <c r="E278" s="31" t="b">
        <f>VLOOKUP(C278,Trades!$C$8:$E$57,3,0)</f>
        <v>1</v>
      </c>
      <c r="F278" s="19"/>
      <c r="G278" s="19" t="str">
        <f>C278 &amp; ".Delta|GIRR|" &amp; C237&amp; "|*"</f>
        <v>FXO931276392.Delta|GIRR|AUD|*</v>
      </c>
    </row>
    <row r="279" spans="3:7" hidden="1" outlineLevel="1" x14ac:dyDescent="0.25">
      <c r="C279" s="21" t="s">
        <v>46</v>
      </c>
      <c r="D279" s="19">
        <f>SUMIFS(Sensitivities!$E$8:$E$1023,Sensitivities!$D$8:$D$1023,Curvature_GIRR!$D$26,Sensitivities!$C$8:$C$1023,Curvature_GIRR!G279)</f>
        <v>0</v>
      </c>
      <c r="E279" s="31" t="b">
        <f>VLOOKUP(C279,Trades!$C$8:$E$57,3,0)</f>
        <v>0</v>
      </c>
      <c r="F279" s="19"/>
      <c r="G279" s="19" t="str">
        <f>C279 &amp; ".Delta|GIRR|" &amp; C237&amp; "|*"</f>
        <v>PRDC295207601.Delta|GIRR|AUD|*</v>
      </c>
    </row>
    <row r="280" spans="3:7" hidden="1" outlineLevel="1" x14ac:dyDescent="0.25">
      <c r="C280" s="21" t="s">
        <v>48</v>
      </c>
      <c r="D280" s="19">
        <f>SUMIFS(Sensitivities!$E$8:$E$1023,Sensitivities!$D$8:$D$1023,Curvature_GIRR!$D$26,Sensitivities!$C$8:$C$1023,Curvature_GIRR!G280)</f>
        <v>0</v>
      </c>
      <c r="E280" s="31" t="b">
        <f>VLOOKUP(C280,Trades!$C$8:$E$57,3,0)</f>
        <v>0</v>
      </c>
      <c r="F280" s="19"/>
      <c r="G280" s="19" t="str">
        <f>C280 &amp; ".Delta|GIRR|" &amp; C237&amp; "|*"</f>
        <v>PRDC172891670.Delta|GIRR|AUD|*</v>
      </c>
    </row>
    <row r="281" spans="3:7" hidden="1" outlineLevel="1" x14ac:dyDescent="0.25">
      <c r="C281" s="21" t="s">
        <v>49</v>
      </c>
      <c r="D281" s="19">
        <f>SUMIFS(Sensitivities!$E$8:$E$1023,Sensitivities!$D$8:$D$1023,Curvature_GIRR!$D$26,Sensitivities!$C$8:$C$1023,Curvature_GIRR!G281)</f>
        <v>0</v>
      </c>
      <c r="E281" s="31" t="b">
        <f>VLOOKUP(C281,Trades!$C$8:$E$57,3,0)</f>
        <v>0</v>
      </c>
      <c r="F281" s="19"/>
      <c r="G281" s="19" t="str">
        <f>C281 &amp; ".Delta|GIRR|" &amp; C237&amp; "|*"</f>
        <v>PRDC666969162.Delta|GIRR|AUD|*</v>
      </c>
    </row>
    <row r="282" spans="3:7" hidden="1" outlineLevel="1" x14ac:dyDescent="0.25">
      <c r="C282" s="21" t="s">
        <v>50</v>
      </c>
      <c r="D282" s="19">
        <f>SUMIFS(Sensitivities!$E$8:$E$1023,Sensitivities!$D$8:$D$1023,Curvature_GIRR!$D$26,Sensitivities!$C$8:$C$1023,Curvature_GIRR!G282)</f>
        <v>0</v>
      </c>
      <c r="E282" s="31" t="b">
        <f>VLOOKUP(C282,Trades!$C$8:$E$57,3,0)</f>
        <v>0</v>
      </c>
      <c r="F282" s="19"/>
      <c r="G282" s="19" t="str">
        <f>C282 &amp; ".Delta|GIRR|" &amp; C237&amp; "|*"</f>
        <v>PRDC591610726.Delta|GIRR|AUD|*</v>
      </c>
    </row>
    <row r="283" spans="3:7" hidden="1" outlineLevel="1" x14ac:dyDescent="0.25">
      <c r="C283" s="21" t="s">
        <v>51</v>
      </c>
      <c r="D283" s="19">
        <f>SUMIFS(Sensitivities!$E$8:$E$1023,Sensitivities!$D$8:$D$1023,Curvature_GIRR!$D$26,Sensitivities!$C$8:$C$1023,Curvature_GIRR!G283)</f>
        <v>0</v>
      </c>
      <c r="E283" s="31" t="b">
        <f>VLOOKUP(C283,Trades!$C$8:$E$57,3,0)</f>
        <v>0</v>
      </c>
      <c r="F283" s="19"/>
      <c r="G283" s="19" t="str">
        <f>C283 &amp; ".Delta|GIRR|" &amp; C237&amp; "|*"</f>
        <v>PRDC213021841.Delta|GIRR|AUD|*</v>
      </c>
    </row>
    <row r="284" spans="3:7" hidden="1" outlineLevel="1" x14ac:dyDescent="0.25">
      <c r="C284" s="21" t="s">
        <v>52</v>
      </c>
      <c r="D284" s="19">
        <f>SUMIFS(Sensitivities!$E$8:$E$1023,Sensitivities!$D$8:$D$1023,Curvature_GIRR!$D$26,Sensitivities!$C$8:$C$1023,Curvature_GIRR!G284)</f>
        <v>0</v>
      </c>
      <c r="E284" s="31" t="b">
        <f>VLOOKUP(C284,Trades!$C$8:$E$57,3,0)</f>
        <v>0</v>
      </c>
      <c r="F284" s="19"/>
      <c r="G284" s="19" t="str">
        <f>C284 &amp; ".Delta|GIRR|" &amp; C237&amp; "|*"</f>
        <v>RA211261264.Delta|GIRR|AUD|*</v>
      </c>
    </row>
    <row r="285" spans="3:7" hidden="1" outlineLevel="1" x14ac:dyDescent="0.25">
      <c r="C285" s="21" t="s">
        <v>54</v>
      </c>
      <c r="D285" s="19">
        <f>SUMIFS(Sensitivities!$E$8:$E$1023,Sensitivities!$D$8:$D$1023,Curvature_GIRR!$D$26,Sensitivities!$C$8:$C$1023,Curvature_GIRR!G285)</f>
        <v>0</v>
      </c>
      <c r="E285" s="31" t="b">
        <f>VLOOKUP(C285,Trades!$C$8:$E$57,3,0)</f>
        <v>0</v>
      </c>
      <c r="F285" s="19"/>
      <c r="G285" s="19" t="str">
        <f>C285 &amp; ".Delta|GIRR|" &amp; C237&amp; "|*"</f>
        <v>RA511169792.Delta|GIRR|AUD|*</v>
      </c>
    </row>
    <row r="286" spans="3:7" hidden="1" outlineLevel="1" x14ac:dyDescent="0.25">
      <c r="C286" s="21" t="s">
        <v>1143</v>
      </c>
      <c r="D286" s="19">
        <f>SUMIFS(Sensitivities!$E$8:$E$1023,Sensitivities!$D$8:$D$1023,Curvature_GIRR!$D$26,Sensitivities!$C$8:$C$1023,Curvature_GIRR!G286)</f>
        <v>0</v>
      </c>
      <c r="E286" s="31" t="b">
        <f>VLOOKUP(C286,Trades!$C$8:$E$57,3,0)</f>
        <v>0</v>
      </c>
      <c r="F286" s="19"/>
      <c r="G286" s="19" t="str">
        <f>C286 &amp; ".Delta|GIRR|" &amp; C237&amp; "|*"</f>
        <v>RA844378540.Delta|GIRR|AUD|*</v>
      </c>
    </row>
    <row r="287" spans="3:7" hidden="1" outlineLevel="1" x14ac:dyDescent="0.25">
      <c r="C287" s="21" t="s">
        <v>55</v>
      </c>
      <c r="D287" s="19">
        <f>SUMIFS(Sensitivities!$E$8:$E$1023,Sensitivities!$D$8:$D$1023,Curvature_GIRR!$D$26,Sensitivities!$C$8:$C$1023,Curvature_GIRR!G287)</f>
        <v>0</v>
      </c>
      <c r="E287" s="31" t="b">
        <f>VLOOKUP(C287,Trades!$C$8:$E$57,3,0)</f>
        <v>0</v>
      </c>
      <c r="F287" s="19"/>
      <c r="G287" s="19" t="str">
        <f>C287 &amp; ".Delta|GIRR|" &amp; C237&amp; "|*"</f>
        <v>RA488554347.Delta|GIRR|AUD|*</v>
      </c>
    </row>
    <row r="288" spans="3:7" hidden="1" outlineLevel="1" x14ac:dyDescent="0.25">
      <c r="C288" s="21" t="s">
        <v>56</v>
      </c>
      <c r="D288" s="19">
        <f>SUMIFS(Sensitivities!$E$8:$E$1023,Sensitivities!$D$8:$D$1023,Curvature_GIRR!$D$26,Sensitivities!$C$8:$C$1023,Curvature_GIRR!G288)</f>
        <v>0</v>
      </c>
      <c r="E288" s="31" t="b">
        <f>VLOOKUP(C288,Trades!$C$8:$E$57,3,0)</f>
        <v>0</v>
      </c>
      <c r="F288" s="19"/>
      <c r="G288" s="19" t="str">
        <f>C288 &amp; ".Delta|GIRR|" &amp; C237&amp; "|*"</f>
        <v>RA899728209.Delta|GIRR|AUD|*</v>
      </c>
    </row>
    <row r="289" spans="3:7" hidden="1" outlineLevel="1" x14ac:dyDescent="0.25">
      <c r="C289" s="10"/>
      <c r="D289" s="13"/>
      <c r="E289" s="11"/>
      <c r="F289" s="12"/>
      <c r="G289" s="12"/>
    </row>
  </sheetData>
  <hyperlinks>
    <hyperlink ref="A3" location="'Vega_FX'!A1" display="'Vega_FX'!A1" xr:uid="{00000000-0004-0000-2000-000000000000}"/>
    <hyperlink ref="A4" location="Bucket_Curvature!A1" display="One level Up" xr:uid="{00000000-0004-0000-2000-000001000000}"/>
    <hyperlink ref="A5" location="'Curvature_FX'!A1" display="'Curvature_FX'!A1" xr:uid="{00000000-0004-0000-2000-000002000000}"/>
    <hyperlink ref="D9" location="Delta_GIRR!D10" display="Delta_GIRR!D10" xr:uid="{00000000-0004-0000-2000-000003000000}"/>
    <hyperlink ref="D25" location="$D$9" display="$D$9" xr:uid="{00000000-0004-0000-2000-000004000000}"/>
    <hyperlink ref="E25" location="Curvature_GIRR!C25" display="Curvature_GIRR!C25" xr:uid="{00000000-0004-0000-2000-000005000000}"/>
    <hyperlink ref="F25" location=" Curvature_GIRR!C25" display=" Curvature_GIRR!C25" xr:uid="{00000000-0004-0000-2000-000006000000}"/>
    <hyperlink ref="G25" location=" Curvature_GIRR!C25" display=" Curvature_GIRR!C25" xr:uid="{00000000-0004-0000-2000-000007000000}"/>
    <hyperlink ref="H25" location="D27:D76" display="D27:D76" xr:uid="{00000000-0004-0000-2000-000008000000}"/>
    <hyperlink ref="E27" location="Trades!$C$8:$E$57" display="Trades!$C$8:$E$57" xr:uid="{00000000-0004-0000-2000-000009000000}"/>
    <hyperlink ref="E28" location="Trades!$C$8:$E$57" display="Trades!$C$8:$E$57" xr:uid="{00000000-0004-0000-2000-00000A000000}"/>
    <hyperlink ref="E29" location="Trades!$C$8:$E$57" display="Trades!$C$8:$E$57" xr:uid="{00000000-0004-0000-2000-00000B000000}"/>
    <hyperlink ref="E30" location="Trades!$C$8:$E$57" display="Trades!$C$8:$E$57" xr:uid="{00000000-0004-0000-2000-00000C000000}"/>
    <hyperlink ref="E31" location="Trades!$C$8:$E$57" display="Trades!$C$8:$E$57" xr:uid="{00000000-0004-0000-2000-00000D000000}"/>
    <hyperlink ref="E32" location="Trades!$C$8:$E$57" display="Trades!$C$8:$E$57" xr:uid="{00000000-0004-0000-2000-00000E000000}"/>
    <hyperlink ref="E33" location="Trades!$C$8:$E$57" display="Trades!$C$8:$E$57" xr:uid="{00000000-0004-0000-2000-00000F000000}"/>
    <hyperlink ref="E34" location="Trades!$C$8:$E$57" display="Trades!$C$8:$E$57" xr:uid="{00000000-0004-0000-2000-000010000000}"/>
    <hyperlink ref="E35" location="Trades!$C$8:$E$57" display="Trades!$C$8:$E$57" xr:uid="{00000000-0004-0000-2000-000011000000}"/>
    <hyperlink ref="E36" location="Trades!$C$8:$E$57" display="Trades!$C$8:$E$57" xr:uid="{00000000-0004-0000-2000-000012000000}"/>
    <hyperlink ref="E37" location="Trades!$C$8:$E$57" display="Trades!$C$8:$E$57" xr:uid="{00000000-0004-0000-2000-000013000000}"/>
    <hyperlink ref="E38" location="Trades!$C$8:$E$57" display="Trades!$C$8:$E$57" xr:uid="{00000000-0004-0000-2000-000014000000}"/>
    <hyperlink ref="E39" location="Trades!$C$8:$E$57" display="Trades!$C$8:$E$57" xr:uid="{00000000-0004-0000-2000-000015000000}"/>
    <hyperlink ref="E40" location="Trades!$C$8:$E$57" display="Trades!$C$8:$E$57" xr:uid="{00000000-0004-0000-2000-000016000000}"/>
    <hyperlink ref="E41" location="Trades!$C$8:$E$57" display="Trades!$C$8:$E$57" xr:uid="{00000000-0004-0000-2000-000017000000}"/>
    <hyperlink ref="E42" location="Trades!$C$8:$E$57" display="Trades!$C$8:$E$57" xr:uid="{00000000-0004-0000-2000-000018000000}"/>
    <hyperlink ref="E43" location="Trades!$C$8:$E$57" display="Trades!$C$8:$E$57" xr:uid="{00000000-0004-0000-2000-000019000000}"/>
    <hyperlink ref="E44" location="Trades!$C$8:$E$57" display="Trades!$C$8:$E$57" xr:uid="{00000000-0004-0000-2000-00001A000000}"/>
    <hyperlink ref="E45" location="Trades!$C$8:$E$57" display="Trades!$C$8:$E$57" xr:uid="{00000000-0004-0000-2000-00001B000000}"/>
    <hyperlink ref="E46" location="Trades!$C$8:$E$57" display="Trades!$C$8:$E$57" xr:uid="{00000000-0004-0000-2000-00001C000000}"/>
    <hyperlink ref="E47" location="Trades!$C$8:$E$57" display="Trades!$C$8:$E$57" xr:uid="{00000000-0004-0000-2000-00001D000000}"/>
    <hyperlink ref="E48" location="Trades!$C$8:$E$57" display="Trades!$C$8:$E$57" xr:uid="{00000000-0004-0000-2000-00001E000000}"/>
    <hyperlink ref="E49" location="Trades!$C$8:$E$57" display="Trades!$C$8:$E$57" xr:uid="{00000000-0004-0000-2000-00001F000000}"/>
    <hyperlink ref="E50" location="Trades!$C$8:$E$57" display="Trades!$C$8:$E$57" xr:uid="{00000000-0004-0000-2000-000020000000}"/>
    <hyperlink ref="E51" location="Trades!$C$8:$E$57" display="Trades!$C$8:$E$57" xr:uid="{00000000-0004-0000-2000-000021000000}"/>
    <hyperlink ref="E52" location="Trades!$C$8:$E$57" display="Trades!$C$8:$E$57" xr:uid="{00000000-0004-0000-2000-000022000000}"/>
    <hyperlink ref="E53" location="Trades!$C$8:$E$57" display="Trades!$C$8:$E$57" xr:uid="{00000000-0004-0000-2000-000023000000}"/>
    <hyperlink ref="E54" location="Trades!$C$8:$E$57" display="Trades!$C$8:$E$57" xr:uid="{00000000-0004-0000-2000-000024000000}"/>
    <hyperlink ref="E55" location="Trades!$C$8:$E$57" display="Trades!$C$8:$E$57" xr:uid="{00000000-0004-0000-2000-000025000000}"/>
    <hyperlink ref="E56" location="Trades!$C$8:$E$57" display="Trades!$C$8:$E$57" xr:uid="{00000000-0004-0000-2000-000026000000}"/>
    <hyperlink ref="E57" location="Trades!$C$8:$E$57" display="Trades!$C$8:$E$57" xr:uid="{00000000-0004-0000-2000-000027000000}"/>
    <hyperlink ref="E58" location="Trades!$C$8:$E$57" display="Trades!$C$8:$E$57" xr:uid="{00000000-0004-0000-2000-000028000000}"/>
    <hyperlink ref="E59" location="Trades!$C$8:$E$57" display="Trades!$C$8:$E$57" xr:uid="{00000000-0004-0000-2000-000029000000}"/>
    <hyperlink ref="E60" location="Trades!$C$8:$E$57" display="Trades!$C$8:$E$57" xr:uid="{00000000-0004-0000-2000-00002A000000}"/>
    <hyperlink ref="E61" location="Trades!$C$8:$E$57" display="Trades!$C$8:$E$57" xr:uid="{00000000-0004-0000-2000-00002B000000}"/>
    <hyperlink ref="E62" location="Trades!$C$8:$E$57" display="Trades!$C$8:$E$57" xr:uid="{00000000-0004-0000-2000-00002C000000}"/>
    <hyperlink ref="E63" location="Trades!$C$8:$E$57" display="Trades!$C$8:$E$57" xr:uid="{00000000-0004-0000-2000-00002D000000}"/>
    <hyperlink ref="E64" location="Trades!$C$8:$E$57" display="Trades!$C$8:$E$57" xr:uid="{00000000-0004-0000-2000-00002E000000}"/>
    <hyperlink ref="E65" location="Trades!$C$8:$E$57" display="Trades!$C$8:$E$57" xr:uid="{00000000-0004-0000-2000-00002F000000}"/>
    <hyperlink ref="E66" location="Trades!$C$8:$E$57" display="Trades!$C$8:$E$57" xr:uid="{00000000-0004-0000-2000-000030000000}"/>
    <hyperlink ref="E67" location="Trades!$C$8:$E$57" display="Trades!$C$8:$E$57" xr:uid="{00000000-0004-0000-2000-000031000000}"/>
    <hyperlink ref="E68" location="Trades!$C$8:$E$57" display="Trades!$C$8:$E$57" xr:uid="{00000000-0004-0000-2000-000032000000}"/>
    <hyperlink ref="E69" location="Trades!$C$8:$E$57" display="Trades!$C$8:$E$57" xr:uid="{00000000-0004-0000-2000-000033000000}"/>
    <hyperlink ref="E70" location="Trades!$C$8:$E$57" display="Trades!$C$8:$E$57" xr:uid="{00000000-0004-0000-2000-000034000000}"/>
    <hyperlink ref="E71" location="Trades!$C$8:$E$57" display="Trades!$C$8:$E$57" xr:uid="{00000000-0004-0000-2000-000035000000}"/>
    <hyperlink ref="E72" location="Trades!$C$8:$E$57" display="Trades!$C$8:$E$57" xr:uid="{00000000-0004-0000-2000-000036000000}"/>
    <hyperlink ref="E73" location="Trades!$C$8:$E$57" display="Trades!$C$8:$E$57" xr:uid="{00000000-0004-0000-2000-000037000000}"/>
    <hyperlink ref="E74" location="Trades!$C$8:$E$57" display="Trades!$C$8:$E$57" xr:uid="{00000000-0004-0000-2000-000038000000}"/>
    <hyperlink ref="E75" location="Trades!$C$8:$E$57" display="Trades!$C$8:$E$57" xr:uid="{00000000-0004-0000-2000-000039000000}"/>
    <hyperlink ref="E76" location="Trades!$C$8:$E$57" display="Trades!$C$8:$E$57" xr:uid="{00000000-0004-0000-2000-00003A000000}"/>
    <hyperlink ref="D78" location="$D$9" display="$D$9" xr:uid="{00000000-0004-0000-2000-00003B000000}"/>
    <hyperlink ref="E78" location="Curvature_GIRR!C78" display="Curvature_GIRR!C78" xr:uid="{00000000-0004-0000-2000-00003C000000}"/>
    <hyperlink ref="F78" location=" Curvature_GIRR!C78" display=" Curvature_GIRR!C78" xr:uid="{00000000-0004-0000-2000-00003D000000}"/>
    <hyperlink ref="G78" location=" Curvature_GIRR!C78" display=" Curvature_GIRR!C78" xr:uid="{00000000-0004-0000-2000-00003E000000}"/>
    <hyperlink ref="H78" location="D80:D129" display="D80:D129" xr:uid="{00000000-0004-0000-2000-00003F000000}"/>
    <hyperlink ref="E80" location="Trades!$C$8:$E$57" display="Trades!$C$8:$E$57" xr:uid="{00000000-0004-0000-2000-000040000000}"/>
    <hyperlink ref="E81" location="Trades!$C$8:$E$57" display="Trades!$C$8:$E$57" xr:uid="{00000000-0004-0000-2000-000041000000}"/>
    <hyperlink ref="E82" location="Trades!$C$8:$E$57" display="Trades!$C$8:$E$57" xr:uid="{00000000-0004-0000-2000-000042000000}"/>
    <hyperlink ref="E83" location="Trades!$C$8:$E$57" display="Trades!$C$8:$E$57" xr:uid="{00000000-0004-0000-2000-000043000000}"/>
    <hyperlink ref="E84" location="Trades!$C$8:$E$57" display="Trades!$C$8:$E$57" xr:uid="{00000000-0004-0000-2000-000044000000}"/>
    <hyperlink ref="E85" location="Trades!$C$8:$E$57" display="Trades!$C$8:$E$57" xr:uid="{00000000-0004-0000-2000-000045000000}"/>
    <hyperlink ref="E86" location="Trades!$C$8:$E$57" display="Trades!$C$8:$E$57" xr:uid="{00000000-0004-0000-2000-000046000000}"/>
    <hyperlink ref="E87" location="Trades!$C$8:$E$57" display="Trades!$C$8:$E$57" xr:uid="{00000000-0004-0000-2000-000047000000}"/>
    <hyperlink ref="E88" location="Trades!$C$8:$E$57" display="Trades!$C$8:$E$57" xr:uid="{00000000-0004-0000-2000-000048000000}"/>
    <hyperlink ref="E89" location="Trades!$C$8:$E$57" display="Trades!$C$8:$E$57" xr:uid="{00000000-0004-0000-2000-000049000000}"/>
    <hyperlink ref="E90" location="Trades!$C$8:$E$57" display="Trades!$C$8:$E$57" xr:uid="{00000000-0004-0000-2000-00004A000000}"/>
    <hyperlink ref="E91" location="Trades!$C$8:$E$57" display="Trades!$C$8:$E$57" xr:uid="{00000000-0004-0000-2000-00004B000000}"/>
    <hyperlink ref="E92" location="Trades!$C$8:$E$57" display="Trades!$C$8:$E$57" xr:uid="{00000000-0004-0000-2000-00004C000000}"/>
    <hyperlink ref="E93" location="Trades!$C$8:$E$57" display="Trades!$C$8:$E$57" xr:uid="{00000000-0004-0000-2000-00004D000000}"/>
    <hyperlink ref="E94" location="Trades!$C$8:$E$57" display="Trades!$C$8:$E$57" xr:uid="{00000000-0004-0000-2000-00004E000000}"/>
    <hyperlink ref="E95" location="Trades!$C$8:$E$57" display="Trades!$C$8:$E$57" xr:uid="{00000000-0004-0000-2000-00004F000000}"/>
    <hyperlink ref="E96" location="Trades!$C$8:$E$57" display="Trades!$C$8:$E$57" xr:uid="{00000000-0004-0000-2000-000050000000}"/>
    <hyperlink ref="E97" location="Trades!$C$8:$E$57" display="Trades!$C$8:$E$57" xr:uid="{00000000-0004-0000-2000-000051000000}"/>
    <hyperlink ref="E98" location="Trades!$C$8:$E$57" display="Trades!$C$8:$E$57" xr:uid="{00000000-0004-0000-2000-000052000000}"/>
    <hyperlink ref="E99" location="Trades!$C$8:$E$57" display="Trades!$C$8:$E$57" xr:uid="{00000000-0004-0000-2000-000053000000}"/>
    <hyperlink ref="E100" location="Trades!$C$8:$E$57" display="Trades!$C$8:$E$57" xr:uid="{00000000-0004-0000-2000-000054000000}"/>
    <hyperlink ref="E101" location="Trades!$C$8:$E$57" display="Trades!$C$8:$E$57" xr:uid="{00000000-0004-0000-2000-000055000000}"/>
    <hyperlink ref="E102" location="Trades!$C$8:$E$57" display="Trades!$C$8:$E$57" xr:uid="{00000000-0004-0000-2000-000056000000}"/>
    <hyperlink ref="E103" location="Trades!$C$8:$E$57" display="Trades!$C$8:$E$57" xr:uid="{00000000-0004-0000-2000-000057000000}"/>
    <hyperlink ref="E104" location="Trades!$C$8:$E$57" display="Trades!$C$8:$E$57" xr:uid="{00000000-0004-0000-2000-000058000000}"/>
    <hyperlink ref="E105" location="Trades!$C$8:$E$57" display="Trades!$C$8:$E$57" xr:uid="{00000000-0004-0000-2000-000059000000}"/>
    <hyperlink ref="E106" location="Trades!$C$8:$E$57" display="Trades!$C$8:$E$57" xr:uid="{00000000-0004-0000-2000-00005A000000}"/>
    <hyperlink ref="E107" location="Trades!$C$8:$E$57" display="Trades!$C$8:$E$57" xr:uid="{00000000-0004-0000-2000-00005B000000}"/>
    <hyperlink ref="E108" location="Trades!$C$8:$E$57" display="Trades!$C$8:$E$57" xr:uid="{00000000-0004-0000-2000-00005C000000}"/>
    <hyperlink ref="E109" location="Trades!$C$8:$E$57" display="Trades!$C$8:$E$57" xr:uid="{00000000-0004-0000-2000-00005D000000}"/>
    <hyperlink ref="E110" location="Trades!$C$8:$E$57" display="Trades!$C$8:$E$57" xr:uid="{00000000-0004-0000-2000-00005E000000}"/>
    <hyperlink ref="E111" location="Trades!$C$8:$E$57" display="Trades!$C$8:$E$57" xr:uid="{00000000-0004-0000-2000-00005F000000}"/>
    <hyperlink ref="E112" location="Trades!$C$8:$E$57" display="Trades!$C$8:$E$57" xr:uid="{00000000-0004-0000-2000-000060000000}"/>
    <hyperlink ref="E113" location="Trades!$C$8:$E$57" display="Trades!$C$8:$E$57" xr:uid="{00000000-0004-0000-2000-000061000000}"/>
    <hyperlink ref="E114" location="Trades!$C$8:$E$57" display="Trades!$C$8:$E$57" xr:uid="{00000000-0004-0000-2000-000062000000}"/>
    <hyperlink ref="E115" location="Trades!$C$8:$E$57" display="Trades!$C$8:$E$57" xr:uid="{00000000-0004-0000-2000-000063000000}"/>
    <hyperlink ref="E116" location="Trades!$C$8:$E$57" display="Trades!$C$8:$E$57" xr:uid="{00000000-0004-0000-2000-000064000000}"/>
    <hyperlink ref="E117" location="Trades!$C$8:$E$57" display="Trades!$C$8:$E$57" xr:uid="{00000000-0004-0000-2000-000065000000}"/>
    <hyperlink ref="E118" location="Trades!$C$8:$E$57" display="Trades!$C$8:$E$57" xr:uid="{00000000-0004-0000-2000-000066000000}"/>
    <hyperlink ref="E119" location="Trades!$C$8:$E$57" display="Trades!$C$8:$E$57" xr:uid="{00000000-0004-0000-2000-000067000000}"/>
    <hyperlink ref="E120" location="Trades!$C$8:$E$57" display="Trades!$C$8:$E$57" xr:uid="{00000000-0004-0000-2000-000068000000}"/>
    <hyperlink ref="E121" location="Trades!$C$8:$E$57" display="Trades!$C$8:$E$57" xr:uid="{00000000-0004-0000-2000-000069000000}"/>
    <hyperlink ref="E122" location="Trades!$C$8:$E$57" display="Trades!$C$8:$E$57" xr:uid="{00000000-0004-0000-2000-00006A000000}"/>
    <hyperlink ref="E123" location="Trades!$C$8:$E$57" display="Trades!$C$8:$E$57" xr:uid="{00000000-0004-0000-2000-00006B000000}"/>
    <hyperlink ref="E124" location="Trades!$C$8:$E$57" display="Trades!$C$8:$E$57" xr:uid="{00000000-0004-0000-2000-00006C000000}"/>
    <hyperlink ref="E125" location="Trades!$C$8:$E$57" display="Trades!$C$8:$E$57" xr:uid="{00000000-0004-0000-2000-00006D000000}"/>
    <hyperlink ref="E126" location="Trades!$C$8:$E$57" display="Trades!$C$8:$E$57" xr:uid="{00000000-0004-0000-2000-00006E000000}"/>
    <hyperlink ref="E127" location="Trades!$C$8:$E$57" display="Trades!$C$8:$E$57" xr:uid="{00000000-0004-0000-2000-00006F000000}"/>
    <hyperlink ref="E128" location="Trades!$C$8:$E$57" display="Trades!$C$8:$E$57" xr:uid="{00000000-0004-0000-2000-000070000000}"/>
    <hyperlink ref="E129" location="Trades!$C$8:$E$57" display="Trades!$C$8:$E$57" xr:uid="{00000000-0004-0000-2000-000071000000}"/>
    <hyperlink ref="D131" location="$D$9" display="$D$9" xr:uid="{00000000-0004-0000-2000-000072000000}"/>
    <hyperlink ref="E131" location="Curvature_GIRR!C131" display="Curvature_GIRR!C131" xr:uid="{00000000-0004-0000-2000-000073000000}"/>
    <hyperlink ref="F131" location=" Curvature_GIRR!C131" display=" Curvature_GIRR!C131" xr:uid="{00000000-0004-0000-2000-000074000000}"/>
    <hyperlink ref="G131" location=" Curvature_GIRR!C131" display=" Curvature_GIRR!C131" xr:uid="{00000000-0004-0000-2000-000075000000}"/>
    <hyperlink ref="H131" location="D133:D182" display="D133:D182" xr:uid="{00000000-0004-0000-2000-000076000000}"/>
    <hyperlink ref="E133" location="Trades!$C$8:$E$57" display="Trades!$C$8:$E$57" xr:uid="{00000000-0004-0000-2000-000077000000}"/>
    <hyperlink ref="E134" location="Trades!$C$8:$E$57" display="Trades!$C$8:$E$57" xr:uid="{00000000-0004-0000-2000-000078000000}"/>
    <hyperlink ref="E135" location="Trades!$C$8:$E$57" display="Trades!$C$8:$E$57" xr:uid="{00000000-0004-0000-2000-000079000000}"/>
    <hyperlink ref="E136" location="Trades!$C$8:$E$57" display="Trades!$C$8:$E$57" xr:uid="{00000000-0004-0000-2000-00007A000000}"/>
    <hyperlink ref="E137" location="Trades!$C$8:$E$57" display="Trades!$C$8:$E$57" xr:uid="{00000000-0004-0000-2000-00007B000000}"/>
    <hyperlink ref="E138" location="Trades!$C$8:$E$57" display="Trades!$C$8:$E$57" xr:uid="{00000000-0004-0000-2000-00007C000000}"/>
    <hyperlink ref="E139" location="Trades!$C$8:$E$57" display="Trades!$C$8:$E$57" xr:uid="{00000000-0004-0000-2000-00007D000000}"/>
    <hyperlink ref="E140" location="Trades!$C$8:$E$57" display="Trades!$C$8:$E$57" xr:uid="{00000000-0004-0000-2000-00007E000000}"/>
    <hyperlink ref="E141" location="Trades!$C$8:$E$57" display="Trades!$C$8:$E$57" xr:uid="{00000000-0004-0000-2000-00007F000000}"/>
    <hyperlink ref="E142" location="Trades!$C$8:$E$57" display="Trades!$C$8:$E$57" xr:uid="{00000000-0004-0000-2000-000080000000}"/>
    <hyperlink ref="E143" location="Trades!$C$8:$E$57" display="Trades!$C$8:$E$57" xr:uid="{00000000-0004-0000-2000-000081000000}"/>
    <hyperlink ref="E144" location="Trades!$C$8:$E$57" display="Trades!$C$8:$E$57" xr:uid="{00000000-0004-0000-2000-000082000000}"/>
    <hyperlink ref="E145" location="Trades!$C$8:$E$57" display="Trades!$C$8:$E$57" xr:uid="{00000000-0004-0000-2000-000083000000}"/>
    <hyperlink ref="E146" location="Trades!$C$8:$E$57" display="Trades!$C$8:$E$57" xr:uid="{00000000-0004-0000-2000-000084000000}"/>
    <hyperlink ref="E147" location="Trades!$C$8:$E$57" display="Trades!$C$8:$E$57" xr:uid="{00000000-0004-0000-2000-000085000000}"/>
    <hyperlink ref="E148" location="Trades!$C$8:$E$57" display="Trades!$C$8:$E$57" xr:uid="{00000000-0004-0000-2000-000086000000}"/>
    <hyperlink ref="E149" location="Trades!$C$8:$E$57" display="Trades!$C$8:$E$57" xr:uid="{00000000-0004-0000-2000-000087000000}"/>
    <hyperlink ref="E150" location="Trades!$C$8:$E$57" display="Trades!$C$8:$E$57" xr:uid="{00000000-0004-0000-2000-000088000000}"/>
    <hyperlink ref="E151" location="Trades!$C$8:$E$57" display="Trades!$C$8:$E$57" xr:uid="{00000000-0004-0000-2000-000089000000}"/>
    <hyperlink ref="E152" location="Trades!$C$8:$E$57" display="Trades!$C$8:$E$57" xr:uid="{00000000-0004-0000-2000-00008A000000}"/>
    <hyperlink ref="E153" location="Trades!$C$8:$E$57" display="Trades!$C$8:$E$57" xr:uid="{00000000-0004-0000-2000-00008B000000}"/>
    <hyperlink ref="E154" location="Trades!$C$8:$E$57" display="Trades!$C$8:$E$57" xr:uid="{00000000-0004-0000-2000-00008C000000}"/>
    <hyperlink ref="E155" location="Trades!$C$8:$E$57" display="Trades!$C$8:$E$57" xr:uid="{00000000-0004-0000-2000-00008D000000}"/>
    <hyperlink ref="E156" location="Trades!$C$8:$E$57" display="Trades!$C$8:$E$57" xr:uid="{00000000-0004-0000-2000-00008E000000}"/>
    <hyperlink ref="E157" location="Trades!$C$8:$E$57" display="Trades!$C$8:$E$57" xr:uid="{00000000-0004-0000-2000-00008F000000}"/>
    <hyperlink ref="E158" location="Trades!$C$8:$E$57" display="Trades!$C$8:$E$57" xr:uid="{00000000-0004-0000-2000-000090000000}"/>
    <hyperlink ref="E159" location="Trades!$C$8:$E$57" display="Trades!$C$8:$E$57" xr:uid="{00000000-0004-0000-2000-000091000000}"/>
    <hyperlink ref="E160" location="Trades!$C$8:$E$57" display="Trades!$C$8:$E$57" xr:uid="{00000000-0004-0000-2000-000092000000}"/>
    <hyperlink ref="E161" location="Trades!$C$8:$E$57" display="Trades!$C$8:$E$57" xr:uid="{00000000-0004-0000-2000-000093000000}"/>
    <hyperlink ref="E162" location="Trades!$C$8:$E$57" display="Trades!$C$8:$E$57" xr:uid="{00000000-0004-0000-2000-000094000000}"/>
    <hyperlink ref="E163" location="Trades!$C$8:$E$57" display="Trades!$C$8:$E$57" xr:uid="{00000000-0004-0000-2000-000095000000}"/>
    <hyperlink ref="E164" location="Trades!$C$8:$E$57" display="Trades!$C$8:$E$57" xr:uid="{00000000-0004-0000-2000-000096000000}"/>
    <hyperlink ref="E165" location="Trades!$C$8:$E$57" display="Trades!$C$8:$E$57" xr:uid="{00000000-0004-0000-2000-000097000000}"/>
    <hyperlink ref="E166" location="Trades!$C$8:$E$57" display="Trades!$C$8:$E$57" xr:uid="{00000000-0004-0000-2000-000098000000}"/>
    <hyperlink ref="E167" location="Trades!$C$8:$E$57" display="Trades!$C$8:$E$57" xr:uid="{00000000-0004-0000-2000-000099000000}"/>
    <hyperlink ref="E168" location="Trades!$C$8:$E$57" display="Trades!$C$8:$E$57" xr:uid="{00000000-0004-0000-2000-00009A000000}"/>
    <hyperlink ref="E169" location="Trades!$C$8:$E$57" display="Trades!$C$8:$E$57" xr:uid="{00000000-0004-0000-2000-00009B000000}"/>
    <hyperlink ref="E170" location="Trades!$C$8:$E$57" display="Trades!$C$8:$E$57" xr:uid="{00000000-0004-0000-2000-00009C000000}"/>
    <hyperlink ref="E171" location="Trades!$C$8:$E$57" display="Trades!$C$8:$E$57" xr:uid="{00000000-0004-0000-2000-00009D000000}"/>
    <hyperlink ref="E172" location="Trades!$C$8:$E$57" display="Trades!$C$8:$E$57" xr:uid="{00000000-0004-0000-2000-00009E000000}"/>
    <hyperlink ref="E173" location="Trades!$C$8:$E$57" display="Trades!$C$8:$E$57" xr:uid="{00000000-0004-0000-2000-00009F000000}"/>
    <hyperlink ref="E174" location="Trades!$C$8:$E$57" display="Trades!$C$8:$E$57" xr:uid="{00000000-0004-0000-2000-0000A0000000}"/>
    <hyperlink ref="E175" location="Trades!$C$8:$E$57" display="Trades!$C$8:$E$57" xr:uid="{00000000-0004-0000-2000-0000A1000000}"/>
    <hyperlink ref="E176" location="Trades!$C$8:$E$57" display="Trades!$C$8:$E$57" xr:uid="{00000000-0004-0000-2000-0000A2000000}"/>
    <hyperlink ref="E177" location="Trades!$C$8:$E$57" display="Trades!$C$8:$E$57" xr:uid="{00000000-0004-0000-2000-0000A3000000}"/>
    <hyperlink ref="E178" location="Trades!$C$8:$E$57" display="Trades!$C$8:$E$57" xr:uid="{00000000-0004-0000-2000-0000A4000000}"/>
    <hyperlink ref="E179" location="Trades!$C$8:$E$57" display="Trades!$C$8:$E$57" xr:uid="{00000000-0004-0000-2000-0000A5000000}"/>
    <hyperlink ref="E180" location="Trades!$C$8:$E$57" display="Trades!$C$8:$E$57" xr:uid="{00000000-0004-0000-2000-0000A6000000}"/>
    <hyperlink ref="E181" location="Trades!$C$8:$E$57" display="Trades!$C$8:$E$57" xr:uid="{00000000-0004-0000-2000-0000A7000000}"/>
    <hyperlink ref="E182" location="Trades!$C$8:$E$57" display="Trades!$C$8:$E$57" xr:uid="{00000000-0004-0000-2000-0000A8000000}"/>
    <hyperlink ref="D184" location="$D$9" display="$D$9" xr:uid="{00000000-0004-0000-2000-0000A9000000}"/>
    <hyperlink ref="E184" location="Curvature_GIRR!C184" display="Curvature_GIRR!C184" xr:uid="{00000000-0004-0000-2000-0000AA000000}"/>
    <hyperlink ref="F184" location=" Curvature_GIRR!C184" display=" Curvature_GIRR!C184" xr:uid="{00000000-0004-0000-2000-0000AB000000}"/>
    <hyperlink ref="G184" location=" Curvature_GIRR!C184" display=" Curvature_GIRR!C184" xr:uid="{00000000-0004-0000-2000-0000AC000000}"/>
    <hyperlink ref="H184" location="D186:D235" display="D186:D235" xr:uid="{00000000-0004-0000-2000-0000AD000000}"/>
    <hyperlink ref="E186" location="Trades!$C$8:$E$57" display="Trades!$C$8:$E$57" xr:uid="{00000000-0004-0000-2000-0000AE000000}"/>
    <hyperlink ref="E187" location="Trades!$C$8:$E$57" display="Trades!$C$8:$E$57" xr:uid="{00000000-0004-0000-2000-0000AF000000}"/>
    <hyperlink ref="E188" location="Trades!$C$8:$E$57" display="Trades!$C$8:$E$57" xr:uid="{00000000-0004-0000-2000-0000B0000000}"/>
    <hyperlink ref="E189" location="Trades!$C$8:$E$57" display="Trades!$C$8:$E$57" xr:uid="{00000000-0004-0000-2000-0000B1000000}"/>
    <hyperlink ref="E190" location="Trades!$C$8:$E$57" display="Trades!$C$8:$E$57" xr:uid="{00000000-0004-0000-2000-0000B2000000}"/>
    <hyperlink ref="E191" location="Trades!$C$8:$E$57" display="Trades!$C$8:$E$57" xr:uid="{00000000-0004-0000-2000-0000B3000000}"/>
    <hyperlink ref="E192" location="Trades!$C$8:$E$57" display="Trades!$C$8:$E$57" xr:uid="{00000000-0004-0000-2000-0000B4000000}"/>
    <hyperlink ref="E193" location="Trades!$C$8:$E$57" display="Trades!$C$8:$E$57" xr:uid="{00000000-0004-0000-2000-0000B5000000}"/>
    <hyperlink ref="E194" location="Trades!$C$8:$E$57" display="Trades!$C$8:$E$57" xr:uid="{00000000-0004-0000-2000-0000B6000000}"/>
    <hyperlink ref="E195" location="Trades!$C$8:$E$57" display="Trades!$C$8:$E$57" xr:uid="{00000000-0004-0000-2000-0000B7000000}"/>
    <hyperlink ref="E196" location="Trades!$C$8:$E$57" display="Trades!$C$8:$E$57" xr:uid="{00000000-0004-0000-2000-0000B8000000}"/>
    <hyperlink ref="E197" location="Trades!$C$8:$E$57" display="Trades!$C$8:$E$57" xr:uid="{00000000-0004-0000-2000-0000B9000000}"/>
    <hyperlink ref="E198" location="Trades!$C$8:$E$57" display="Trades!$C$8:$E$57" xr:uid="{00000000-0004-0000-2000-0000BA000000}"/>
    <hyperlink ref="E199" location="Trades!$C$8:$E$57" display="Trades!$C$8:$E$57" xr:uid="{00000000-0004-0000-2000-0000BB000000}"/>
    <hyperlink ref="E200" location="Trades!$C$8:$E$57" display="Trades!$C$8:$E$57" xr:uid="{00000000-0004-0000-2000-0000BC000000}"/>
    <hyperlink ref="E201" location="Trades!$C$8:$E$57" display="Trades!$C$8:$E$57" xr:uid="{00000000-0004-0000-2000-0000BD000000}"/>
    <hyperlink ref="E202" location="Trades!$C$8:$E$57" display="Trades!$C$8:$E$57" xr:uid="{00000000-0004-0000-2000-0000BE000000}"/>
    <hyperlink ref="E203" location="Trades!$C$8:$E$57" display="Trades!$C$8:$E$57" xr:uid="{00000000-0004-0000-2000-0000BF000000}"/>
    <hyperlink ref="E204" location="Trades!$C$8:$E$57" display="Trades!$C$8:$E$57" xr:uid="{00000000-0004-0000-2000-0000C0000000}"/>
    <hyperlink ref="E205" location="Trades!$C$8:$E$57" display="Trades!$C$8:$E$57" xr:uid="{00000000-0004-0000-2000-0000C1000000}"/>
    <hyperlink ref="E206" location="Trades!$C$8:$E$57" display="Trades!$C$8:$E$57" xr:uid="{00000000-0004-0000-2000-0000C2000000}"/>
    <hyperlink ref="E207" location="Trades!$C$8:$E$57" display="Trades!$C$8:$E$57" xr:uid="{00000000-0004-0000-2000-0000C3000000}"/>
    <hyperlink ref="E208" location="Trades!$C$8:$E$57" display="Trades!$C$8:$E$57" xr:uid="{00000000-0004-0000-2000-0000C4000000}"/>
    <hyperlink ref="E209" location="Trades!$C$8:$E$57" display="Trades!$C$8:$E$57" xr:uid="{00000000-0004-0000-2000-0000C5000000}"/>
    <hyperlink ref="E210" location="Trades!$C$8:$E$57" display="Trades!$C$8:$E$57" xr:uid="{00000000-0004-0000-2000-0000C6000000}"/>
    <hyperlink ref="E211" location="Trades!$C$8:$E$57" display="Trades!$C$8:$E$57" xr:uid="{00000000-0004-0000-2000-0000C7000000}"/>
    <hyperlink ref="E212" location="Trades!$C$8:$E$57" display="Trades!$C$8:$E$57" xr:uid="{00000000-0004-0000-2000-0000C8000000}"/>
    <hyperlink ref="E213" location="Trades!$C$8:$E$57" display="Trades!$C$8:$E$57" xr:uid="{00000000-0004-0000-2000-0000C9000000}"/>
    <hyperlink ref="E214" location="Trades!$C$8:$E$57" display="Trades!$C$8:$E$57" xr:uid="{00000000-0004-0000-2000-0000CA000000}"/>
    <hyperlink ref="E215" location="Trades!$C$8:$E$57" display="Trades!$C$8:$E$57" xr:uid="{00000000-0004-0000-2000-0000CB000000}"/>
    <hyperlink ref="E216" location="Trades!$C$8:$E$57" display="Trades!$C$8:$E$57" xr:uid="{00000000-0004-0000-2000-0000CC000000}"/>
    <hyperlink ref="E217" location="Trades!$C$8:$E$57" display="Trades!$C$8:$E$57" xr:uid="{00000000-0004-0000-2000-0000CD000000}"/>
    <hyperlink ref="E218" location="Trades!$C$8:$E$57" display="Trades!$C$8:$E$57" xr:uid="{00000000-0004-0000-2000-0000CE000000}"/>
    <hyperlink ref="E219" location="Trades!$C$8:$E$57" display="Trades!$C$8:$E$57" xr:uid="{00000000-0004-0000-2000-0000CF000000}"/>
    <hyperlink ref="E220" location="Trades!$C$8:$E$57" display="Trades!$C$8:$E$57" xr:uid="{00000000-0004-0000-2000-0000D0000000}"/>
    <hyperlink ref="E221" location="Trades!$C$8:$E$57" display="Trades!$C$8:$E$57" xr:uid="{00000000-0004-0000-2000-0000D1000000}"/>
    <hyperlink ref="E222" location="Trades!$C$8:$E$57" display="Trades!$C$8:$E$57" xr:uid="{00000000-0004-0000-2000-0000D2000000}"/>
    <hyperlink ref="E223" location="Trades!$C$8:$E$57" display="Trades!$C$8:$E$57" xr:uid="{00000000-0004-0000-2000-0000D3000000}"/>
    <hyperlink ref="E224" location="Trades!$C$8:$E$57" display="Trades!$C$8:$E$57" xr:uid="{00000000-0004-0000-2000-0000D4000000}"/>
    <hyperlink ref="E225" location="Trades!$C$8:$E$57" display="Trades!$C$8:$E$57" xr:uid="{00000000-0004-0000-2000-0000D5000000}"/>
    <hyperlink ref="E226" location="Trades!$C$8:$E$57" display="Trades!$C$8:$E$57" xr:uid="{00000000-0004-0000-2000-0000D6000000}"/>
    <hyperlink ref="E227" location="Trades!$C$8:$E$57" display="Trades!$C$8:$E$57" xr:uid="{00000000-0004-0000-2000-0000D7000000}"/>
    <hyperlink ref="E228" location="Trades!$C$8:$E$57" display="Trades!$C$8:$E$57" xr:uid="{00000000-0004-0000-2000-0000D8000000}"/>
    <hyperlink ref="E229" location="Trades!$C$8:$E$57" display="Trades!$C$8:$E$57" xr:uid="{00000000-0004-0000-2000-0000D9000000}"/>
    <hyperlink ref="E230" location="Trades!$C$8:$E$57" display="Trades!$C$8:$E$57" xr:uid="{00000000-0004-0000-2000-0000DA000000}"/>
    <hyperlink ref="E231" location="Trades!$C$8:$E$57" display="Trades!$C$8:$E$57" xr:uid="{00000000-0004-0000-2000-0000DB000000}"/>
    <hyperlink ref="E232" location="Trades!$C$8:$E$57" display="Trades!$C$8:$E$57" xr:uid="{00000000-0004-0000-2000-0000DC000000}"/>
    <hyperlink ref="E233" location="Trades!$C$8:$E$57" display="Trades!$C$8:$E$57" xr:uid="{00000000-0004-0000-2000-0000DD000000}"/>
    <hyperlink ref="E234" location="Trades!$C$8:$E$57" display="Trades!$C$8:$E$57" xr:uid="{00000000-0004-0000-2000-0000DE000000}"/>
    <hyperlink ref="E235" location="Trades!$C$8:$E$57" display="Trades!$C$8:$E$57" xr:uid="{00000000-0004-0000-2000-0000DF000000}"/>
    <hyperlink ref="D237" location="$D$9" display="$D$9" xr:uid="{00000000-0004-0000-2000-0000E0000000}"/>
    <hyperlink ref="H237" location="D239:D288" display="D239:D288" xr:uid="{00000000-0004-0000-2000-0000E1000000}"/>
    <hyperlink ref="E239" location="Trades!$C$8:$E$57" display="Trades!$C$8:$E$57" xr:uid="{00000000-0004-0000-2000-0000E2000000}"/>
    <hyperlink ref="E240" location="Trades!$C$8:$E$57" display="Trades!$C$8:$E$57" xr:uid="{00000000-0004-0000-2000-0000E3000000}"/>
    <hyperlink ref="E241" location="Trades!$C$8:$E$57" display="Trades!$C$8:$E$57" xr:uid="{00000000-0004-0000-2000-0000E4000000}"/>
    <hyperlink ref="E242" location="Trades!$C$8:$E$57" display="Trades!$C$8:$E$57" xr:uid="{00000000-0004-0000-2000-0000E5000000}"/>
    <hyperlink ref="E243" location="Trades!$C$8:$E$57" display="Trades!$C$8:$E$57" xr:uid="{00000000-0004-0000-2000-0000E6000000}"/>
    <hyperlink ref="E244" location="Trades!$C$8:$E$57" display="Trades!$C$8:$E$57" xr:uid="{00000000-0004-0000-2000-0000E7000000}"/>
    <hyperlink ref="E245" location="Trades!$C$8:$E$57" display="Trades!$C$8:$E$57" xr:uid="{00000000-0004-0000-2000-0000E8000000}"/>
    <hyperlink ref="E246" location="Trades!$C$8:$E$57" display="Trades!$C$8:$E$57" xr:uid="{00000000-0004-0000-2000-0000E9000000}"/>
    <hyperlink ref="E247" location="Trades!$C$8:$E$57" display="Trades!$C$8:$E$57" xr:uid="{00000000-0004-0000-2000-0000EA000000}"/>
    <hyperlink ref="E248" location="Trades!$C$8:$E$57" display="Trades!$C$8:$E$57" xr:uid="{00000000-0004-0000-2000-0000EB000000}"/>
    <hyperlink ref="E249" location="Trades!$C$8:$E$57" display="Trades!$C$8:$E$57" xr:uid="{00000000-0004-0000-2000-0000EC000000}"/>
    <hyperlink ref="E250" location="Trades!$C$8:$E$57" display="Trades!$C$8:$E$57" xr:uid="{00000000-0004-0000-2000-0000ED000000}"/>
    <hyperlink ref="E251" location="Trades!$C$8:$E$57" display="Trades!$C$8:$E$57" xr:uid="{00000000-0004-0000-2000-0000EE000000}"/>
    <hyperlink ref="E252" location="Trades!$C$8:$E$57" display="Trades!$C$8:$E$57" xr:uid="{00000000-0004-0000-2000-0000EF000000}"/>
    <hyperlink ref="E253" location="Trades!$C$8:$E$57" display="Trades!$C$8:$E$57" xr:uid="{00000000-0004-0000-2000-0000F0000000}"/>
    <hyperlink ref="E254" location="Trades!$C$8:$E$57" display="Trades!$C$8:$E$57" xr:uid="{00000000-0004-0000-2000-0000F1000000}"/>
    <hyperlink ref="E255" location="Trades!$C$8:$E$57" display="Trades!$C$8:$E$57" xr:uid="{00000000-0004-0000-2000-0000F2000000}"/>
    <hyperlink ref="E256" location="Trades!$C$8:$E$57" display="Trades!$C$8:$E$57" xr:uid="{00000000-0004-0000-2000-0000F3000000}"/>
    <hyperlink ref="E257" location="Trades!$C$8:$E$57" display="Trades!$C$8:$E$57" xr:uid="{00000000-0004-0000-2000-0000F4000000}"/>
    <hyperlink ref="E258" location="Trades!$C$8:$E$57" display="Trades!$C$8:$E$57" xr:uid="{00000000-0004-0000-2000-0000F5000000}"/>
    <hyperlink ref="E259" location="Trades!$C$8:$E$57" display="Trades!$C$8:$E$57" xr:uid="{00000000-0004-0000-2000-0000F6000000}"/>
    <hyperlink ref="E260" location="Trades!$C$8:$E$57" display="Trades!$C$8:$E$57" xr:uid="{00000000-0004-0000-2000-0000F7000000}"/>
    <hyperlink ref="E261" location="Trades!$C$8:$E$57" display="Trades!$C$8:$E$57" xr:uid="{00000000-0004-0000-2000-0000F8000000}"/>
    <hyperlink ref="E262" location="Trades!$C$8:$E$57" display="Trades!$C$8:$E$57" xr:uid="{00000000-0004-0000-2000-0000F9000000}"/>
    <hyperlink ref="E263" location="Trades!$C$8:$E$57" display="Trades!$C$8:$E$57" xr:uid="{00000000-0004-0000-2000-0000FA000000}"/>
    <hyperlink ref="E264" location="Trades!$C$8:$E$57" display="Trades!$C$8:$E$57" xr:uid="{00000000-0004-0000-2000-0000FB000000}"/>
    <hyperlink ref="E265" location="Trades!$C$8:$E$57" display="Trades!$C$8:$E$57" xr:uid="{00000000-0004-0000-2000-0000FC000000}"/>
    <hyperlink ref="E266" location="Trades!$C$8:$E$57" display="Trades!$C$8:$E$57" xr:uid="{00000000-0004-0000-2000-0000FD000000}"/>
    <hyperlink ref="E267" location="Trades!$C$8:$E$57" display="Trades!$C$8:$E$57" xr:uid="{00000000-0004-0000-2000-0000FE000000}"/>
    <hyperlink ref="E268" location="Trades!$C$8:$E$57" display="Trades!$C$8:$E$57" xr:uid="{00000000-0004-0000-2000-0000FF000000}"/>
    <hyperlink ref="E269" location="Trades!$C$8:$E$57" display="Trades!$C$8:$E$57" xr:uid="{00000000-0004-0000-2000-000000010000}"/>
    <hyperlink ref="E270" location="Trades!$C$8:$E$57" display="Trades!$C$8:$E$57" xr:uid="{00000000-0004-0000-2000-000001010000}"/>
    <hyperlink ref="E271" location="Trades!$C$8:$E$57" display="Trades!$C$8:$E$57" xr:uid="{00000000-0004-0000-2000-000002010000}"/>
    <hyperlink ref="E272" location="Trades!$C$8:$E$57" display="Trades!$C$8:$E$57" xr:uid="{00000000-0004-0000-2000-000003010000}"/>
    <hyperlink ref="E273" location="Trades!$C$8:$E$57" display="Trades!$C$8:$E$57" xr:uid="{00000000-0004-0000-2000-000004010000}"/>
    <hyperlink ref="E274" location="Trades!$C$8:$E$57" display="Trades!$C$8:$E$57" xr:uid="{00000000-0004-0000-2000-000005010000}"/>
    <hyperlink ref="E275" location="Trades!$C$8:$E$57" display="Trades!$C$8:$E$57" xr:uid="{00000000-0004-0000-2000-000006010000}"/>
    <hyperlink ref="E276" location="Trades!$C$8:$E$57" display="Trades!$C$8:$E$57" xr:uid="{00000000-0004-0000-2000-000007010000}"/>
    <hyperlink ref="E277" location="Trades!$C$8:$E$57" display="Trades!$C$8:$E$57" xr:uid="{00000000-0004-0000-2000-000008010000}"/>
    <hyperlink ref="E278" location="Trades!$C$8:$E$57" display="Trades!$C$8:$E$57" xr:uid="{00000000-0004-0000-2000-000009010000}"/>
    <hyperlink ref="E279" location="Trades!$C$8:$E$57" display="Trades!$C$8:$E$57" xr:uid="{00000000-0004-0000-2000-00000A010000}"/>
    <hyperlink ref="E280" location="Trades!$C$8:$E$57" display="Trades!$C$8:$E$57" xr:uid="{00000000-0004-0000-2000-00000B010000}"/>
    <hyperlink ref="E281" location="Trades!$C$8:$E$57" display="Trades!$C$8:$E$57" xr:uid="{00000000-0004-0000-2000-00000C010000}"/>
    <hyperlink ref="E282" location="Trades!$C$8:$E$57" display="Trades!$C$8:$E$57" xr:uid="{00000000-0004-0000-2000-00000D010000}"/>
    <hyperlink ref="E283" location="Trades!$C$8:$E$57" display="Trades!$C$8:$E$57" xr:uid="{00000000-0004-0000-2000-00000E010000}"/>
    <hyperlink ref="E284" location="Trades!$C$8:$E$57" display="Trades!$C$8:$E$57" xr:uid="{00000000-0004-0000-2000-00000F010000}"/>
    <hyperlink ref="E285" location="Trades!$C$8:$E$57" display="Trades!$C$8:$E$57" xr:uid="{00000000-0004-0000-2000-000010010000}"/>
    <hyperlink ref="E286" location="Trades!$C$8:$E$57" display="Trades!$C$8:$E$57" xr:uid="{00000000-0004-0000-2000-000011010000}"/>
    <hyperlink ref="E287" location="Trades!$C$8:$E$57" display="Trades!$C$8:$E$57" xr:uid="{00000000-0004-0000-2000-000012010000}"/>
    <hyperlink ref="E288" location="Trades!$C$8:$E$57" display="Trades!$C$8:$E$57" xr:uid="{00000000-0004-0000-2000-00001301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0AEC1353-A4CD-4CFE-B2D7-CE89FFF11EE5}"/>
  </hyperlinks>
  <pageMargins left="0.7" right="0.7" top="0.75" bottom="0.75" header="0.3" footer="0.3"/>
  <pageSetup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3">
    <outlinePr summaryBelow="0"/>
  </sheetPr>
  <dimension ref="A1:J236"/>
  <sheetViews>
    <sheetView zoomScale="85" zoomScaleNormal="85" workbookViewId="0">
      <pane xSplit="1" ySplit="5" topLeftCell="B13" activePane="bottomRight" state="frozen"/>
      <selection pane="topRight"/>
      <selection pane="bottomLeft"/>
      <selection pane="bottomRight"/>
    </sheetView>
  </sheetViews>
  <sheetFormatPr defaultRowHeight="15" outlineLevelRow="1" x14ac:dyDescent="0.25"/>
  <cols>
    <col min="1" max="1" width="13.7109375" style="16" customWidth="1"/>
    <col min="2" max="2" width="2.7109375" customWidth="1"/>
    <col min="3" max="3" width="52.42578125" customWidth="1"/>
    <col min="4" max="4" width="17.140625" customWidth="1"/>
    <col min="5" max="5" width="18.5703125" customWidth="1"/>
    <col min="6" max="6" width="23.5703125" customWidth="1"/>
    <col min="7" max="7" width="40.28515625" customWidth="1"/>
    <col min="8" max="8" width="29.28515625" customWidth="1"/>
    <col min="9" max="9" width="17.140625" customWidth="1"/>
    <col min="10" max="10" width="20.5703125" bestFit="1" customWidth="1"/>
  </cols>
  <sheetData>
    <row r="1" spans="1:6" s="32" customFormat="1" ht="14.25" x14ac:dyDescent="0.2">
      <c r="C1" s="33" t="s">
        <v>1253</v>
      </c>
    </row>
    <row r="3" spans="1:6" s="35" customFormat="1" ht="18.75" x14ac:dyDescent="0.3">
      <c r="A3" s="34" t="s">
        <v>93</v>
      </c>
      <c r="C3" s="36" t="s">
        <v>1231</v>
      </c>
    </row>
    <row r="4" spans="1:6" s="35" customFormat="1" ht="18" customHeight="1" x14ac:dyDescent="0.3">
      <c r="A4" s="34" t="s">
        <v>95</v>
      </c>
      <c r="C4" s="37" t="s">
        <v>1223</v>
      </c>
    </row>
    <row r="5" spans="1:6" s="35" customFormat="1" x14ac:dyDescent="0.25">
      <c r="A5" s="34" t="s">
        <v>94</v>
      </c>
      <c r="C5" s="35" t="s">
        <v>1226</v>
      </c>
    </row>
    <row r="6" spans="1:6" ht="15" customHeight="1" x14ac:dyDescent="0.3">
      <c r="C6" s="15"/>
    </row>
    <row r="7" spans="1:6" ht="18.75" x14ac:dyDescent="0.3">
      <c r="C7" s="6" t="s">
        <v>69</v>
      </c>
    </row>
    <row r="8" spans="1:6" x14ac:dyDescent="0.25">
      <c r="A8" s="18"/>
      <c r="C8" s="63" t="s">
        <v>1144</v>
      </c>
      <c r="D8" s="63" t="s">
        <v>59</v>
      </c>
      <c r="E8" s="64" t="s">
        <v>70</v>
      </c>
    </row>
    <row r="9" spans="1:6" ht="20.25" customHeight="1" x14ac:dyDescent="0.25">
      <c r="C9" s="75" t="s">
        <v>1178</v>
      </c>
      <c r="D9" s="76">
        <f>Delta_FX!C10</f>
        <v>0.15</v>
      </c>
      <c r="E9" s="45" t="s">
        <v>1241</v>
      </c>
    </row>
    <row r="10" spans="1:6" s="10" customFormat="1" x14ac:dyDescent="0.25">
      <c r="A10" s="16"/>
      <c r="B10"/>
      <c r="C10" s="7"/>
      <c r="D10" s="9"/>
      <c r="E10" s="7"/>
      <c r="F10" s="7"/>
    </row>
    <row r="11" spans="1:6" s="10" customFormat="1" x14ac:dyDescent="0.25">
      <c r="A11" s="16"/>
      <c r="B11"/>
      <c r="C11" s="7"/>
      <c r="D11" s="9"/>
      <c r="E11" s="7"/>
      <c r="F11" s="7"/>
    </row>
    <row r="12" spans="1:6" s="10" customFormat="1" ht="18.75" x14ac:dyDescent="0.3">
      <c r="A12" s="16"/>
      <c r="B12"/>
      <c r="C12" s="6" t="s">
        <v>1171</v>
      </c>
      <c r="D12" s="9"/>
      <c r="E12" s="7"/>
      <c r="F12" s="7"/>
    </row>
    <row r="13" spans="1:6" s="10" customFormat="1" x14ac:dyDescent="0.25">
      <c r="A13" s="16"/>
      <c r="B13"/>
      <c r="C13" s="7"/>
      <c r="D13" s="9"/>
      <c r="E13" s="7"/>
      <c r="F13" s="7"/>
    </row>
    <row r="14" spans="1:6" s="10" customFormat="1" x14ac:dyDescent="0.25">
      <c r="A14" s="16"/>
      <c r="B14"/>
      <c r="C14" s="7"/>
      <c r="D14" s="9"/>
      <c r="E14" s="7"/>
      <c r="F14" s="7"/>
    </row>
    <row r="15" spans="1:6" s="10" customFormat="1" x14ac:dyDescent="0.25">
      <c r="A15" s="16"/>
      <c r="B15"/>
      <c r="C15" s="7"/>
      <c r="D15" s="9"/>
      <c r="E15" s="7"/>
      <c r="F15" s="7"/>
    </row>
    <row r="16" spans="1:6" s="10" customFormat="1" x14ac:dyDescent="0.25">
      <c r="A16" s="16"/>
      <c r="B16"/>
      <c r="C16" s="7"/>
      <c r="D16" s="9"/>
      <c r="E16" s="7"/>
      <c r="F16" s="7"/>
    </row>
    <row r="17" spans="1:10" s="10" customFormat="1" x14ac:dyDescent="0.25">
      <c r="A17" s="16"/>
      <c r="B17"/>
      <c r="C17" s="7"/>
      <c r="D17" s="9"/>
      <c r="E17" s="7"/>
      <c r="F17" s="7"/>
    </row>
    <row r="18" spans="1:10" s="10" customFormat="1" ht="24" customHeight="1" x14ac:dyDescent="0.25">
      <c r="A18" s="16"/>
      <c r="B18"/>
      <c r="C18" s="7"/>
      <c r="D18" s="9"/>
      <c r="E18" s="7"/>
      <c r="F18" s="7"/>
    </row>
    <row r="19" spans="1:10" s="10" customFormat="1" x14ac:dyDescent="0.25">
      <c r="A19" s="16"/>
      <c r="B19"/>
      <c r="C19" s="7"/>
      <c r="D19" s="9"/>
      <c r="E19" s="7"/>
      <c r="F19" s="7"/>
    </row>
    <row r="20" spans="1:10" s="10" customFormat="1" x14ac:dyDescent="0.25">
      <c r="A20" s="16"/>
      <c r="B20"/>
      <c r="C20" s="7"/>
      <c r="D20" s="9"/>
      <c r="E20" s="7"/>
      <c r="F20" s="7"/>
    </row>
    <row r="21" spans="1:10" s="10" customFormat="1" x14ac:dyDescent="0.25">
      <c r="A21" s="16"/>
      <c r="B21"/>
      <c r="C21" s="7"/>
      <c r="D21" s="9"/>
      <c r="E21" s="7"/>
      <c r="F21" s="7"/>
    </row>
    <row r="22" spans="1:10" ht="18.75" x14ac:dyDescent="0.3">
      <c r="C22" s="6" t="s">
        <v>1170</v>
      </c>
    </row>
    <row r="24" spans="1:10" x14ac:dyDescent="0.25">
      <c r="C24" s="40" t="s">
        <v>60</v>
      </c>
      <c r="D24" s="74" t="s">
        <v>1169</v>
      </c>
      <c r="E24" s="74" t="s">
        <v>1158</v>
      </c>
      <c r="F24" s="74" t="s">
        <v>1159</v>
      </c>
      <c r="G24" s="74" t="s">
        <v>1161</v>
      </c>
      <c r="H24" s="74" t="s">
        <v>1176</v>
      </c>
      <c r="I24" s="104" t="s">
        <v>1247</v>
      </c>
      <c r="J24" s="104" t="s">
        <v>1248</v>
      </c>
    </row>
    <row r="25" spans="1:10" collapsed="1" x14ac:dyDescent="0.25">
      <c r="C25" s="112" t="s">
        <v>88</v>
      </c>
      <c r="D25" s="103">
        <f>$D$9</f>
        <v>0.15</v>
      </c>
      <c r="E25" s="163">
        <f>VLOOKUP(_xlfn.CONCAT("Curvature|FX|",Curvature_FX!C25,"|"),SimPV_Curvature!$C$8:$F$14,2,0)</f>
        <v>-1176569.5560105499</v>
      </c>
      <c r="F25" s="163">
        <f>VLOOKUP(_xlfn.CONCAT("Curvature|FX|", Curvature_FX!C25,"|"),SimPV_Curvature!$C$8:$F$14,3,0)</f>
        <v>3648797.7103376398</v>
      </c>
      <c r="G25" s="163">
        <f>VLOOKUP(_xlfn.CONCAT("Curvature|FX|", Curvature_FX!C25,"|"),SimPV_Curvature!$C$8:$F$14,4,0)</f>
        <v>425815.141606925</v>
      </c>
      <c r="H25" s="163">
        <f>SUMIF(E27:E76,TRUE,D27:D76)</f>
        <v>-4590318.2410927126</v>
      </c>
      <c r="I25" s="164">
        <f>-(E25-G25-D25*H25)</f>
        <v>913836.96145356807</v>
      </c>
      <c r="J25" s="164">
        <f>-(F25-G25+D25*H25)</f>
        <v>-2534434.832566808</v>
      </c>
    </row>
    <row r="26" spans="1:10" hidden="1" outlineLevel="1" x14ac:dyDescent="0.25">
      <c r="C26" s="40" t="s">
        <v>1138</v>
      </c>
      <c r="D26" s="101" t="s">
        <v>116</v>
      </c>
      <c r="E26" s="154" t="s">
        <v>1177</v>
      </c>
      <c r="F26" s="154" t="s">
        <v>68</v>
      </c>
      <c r="G26" s="155" t="s">
        <v>57</v>
      </c>
      <c r="H26" s="156"/>
      <c r="I26" s="156"/>
      <c r="J26" s="156"/>
    </row>
    <row r="27" spans="1:10" hidden="1" outlineLevel="1" x14ac:dyDescent="0.25">
      <c r="C27" s="42" t="s">
        <v>3</v>
      </c>
      <c r="D27" s="38">
        <f>SUMIFS(Sensitivities!$E$8:$E$1023,Sensitivities!$D$8:$D$1023,Curvature_FX!$D$26,Sensitivities!$C$8:$C$1023,Curvature_FX!G27)</f>
        <v>-2598.3863477917998</v>
      </c>
      <c r="E27" s="157" t="b">
        <f>VLOOKUP(C27,Trades!$C$8:$E$57,3,0)</f>
        <v>0</v>
      </c>
      <c r="F27" s="158"/>
      <c r="G27" s="158" t="str">
        <f>C27 &amp; ".Delta|FX|" &amp; C25 &amp; "|*"</f>
        <v>FRA791220419.Delta|FX|EUR/USD|*</v>
      </c>
      <c r="H27" s="156"/>
      <c r="I27" s="156"/>
      <c r="J27" s="156"/>
    </row>
    <row r="28" spans="1:10" hidden="1" outlineLevel="1" x14ac:dyDescent="0.25">
      <c r="C28" s="21" t="s">
        <v>5</v>
      </c>
      <c r="D28" s="19">
        <f>SUMIFS(Sensitivities!$E$8:$E$1023,Sensitivities!$D$8:$D$1023,Curvature_FX!$D$26,Sensitivities!$C$8:$C$1023,Curvature_FX!G28)</f>
        <v>0</v>
      </c>
      <c r="E28" s="159" t="b">
        <f>VLOOKUP(C28,Trades!$C$8:$E$57,3,0)</f>
        <v>0</v>
      </c>
      <c r="F28" s="160"/>
      <c r="G28" s="160" t="str">
        <f>C28 &amp; ".Delta|FX|" &amp; C25&amp; "|*"</f>
        <v>FRA983936126.Delta|FX|EUR/USD|*</v>
      </c>
      <c r="H28" s="156"/>
      <c r="I28" s="156"/>
      <c r="J28" s="156"/>
    </row>
    <row r="29" spans="1:10" hidden="1" outlineLevel="1" x14ac:dyDescent="0.25">
      <c r="C29" s="21" t="s">
        <v>6</v>
      </c>
      <c r="D29" s="19">
        <f>SUMIFS(Sensitivities!$E$8:$E$1023,Sensitivities!$D$8:$D$1023,Curvature_FX!$D$26,Sensitivities!$C$8:$C$1023,Curvature_FX!G29)</f>
        <v>0</v>
      </c>
      <c r="E29" s="159" t="b">
        <f>VLOOKUP(C29,Trades!$C$8:$E$57,3,0)</f>
        <v>0</v>
      </c>
      <c r="F29" s="160"/>
      <c r="G29" s="160" t="str">
        <f>C29 &amp; ".Delta|FX|" &amp; C25&amp; "|*"</f>
        <v>FRA592133890.Delta|FX|EUR/USD|*</v>
      </c>
      <c r="H29" s="156"/>
      <c r="I29" s="156"/>
      <c r="J29" s="156"/>
    </row>
    <row r="30" spans="1:10" hidden="1" outlineLevel="1" x14ac:dyDescent="0.25">
      <c r="C30" s="21" t="s">
        <v>7</v>
      </c>
      <c r="D30" s="19">
        <f>SUMIFS(Sensitivities!$E$8:$E$1023,Sensitivities!$D$8:$D$1023,Curvature_FX!$D$26,Sensitivities!$C$8:$C$1023,Curvature_FX!G30)</f>
        <v>0</v>
      </c>
      <c r="E30" s="159" t="b">
        <f>VLOOKUP(C30,Trades!$C$8:$E$57,3,0)</f>
        <v>0</v>
      </c>
      <c r="F30" s="160"/>
      <c r="G30" s="160" t="str">
        <f>C30 &amp; ".Delta|FX|" &amp; C25&amp; "|*"</f>
        <v>FRA554616290.Delta|FX|EUR/USD|*</v>
      </c>
      <c r="H30" s="156"/>
      <c r="I30" s="156"/>
      <c r="J30" s="156"/>
    </row>
    <row r="31" spans="1:10" hidden="1" outlineLevel="1" x14ac:dyDescent="0.25">
      <c r="C31" s="21" t="s">
        <v>8</v>
      </c>
      <c r="D31" s="19">
        <f>SUMIFS(Sensitivities!$E$8:$E$1023,Sensitivities!$D$8:$D$1023,Curvature_FX!$D$26,Sensitivities!$C$8:$C$1023,Curvature_FX!G31)</f>
        <v>8629.6385630288605</v>
      </c>
      <c r="E31" s="159" t="b">
        <f>VLOOKUP(C31,Trades!$C$8:$E$57,3,0)</f>
        <v>0</v>
      </c>
      <c r="F31" s="160"/>
      <c r="G31" s="160" t="str">
        <f>C31 &amp; ".Delta|FX|" &amp; C25&amp; "|*"</f>
        <v>FRA822851518.Delta|FX|EUR/USD|*</v>
      </c>
      <c r="H31" s="156"/>
      <c r="I31" s="156"/>
      <c r="J31" s="156"/>
    </row>
    <row r="32" spans="1:10" hidden="1" outlineLevel="1" x14ac:dyDescent="0.25">
      <c r="C32" s="21" t="s">
        <v>1140</v>
      </c>
      <c r="D32" s="19">
        <f>SUMIFS(Sensitivities!$E$8:$E$1023,Sensitivities!$D$8:$D$1023,Curvature_FX!$D$26,Sensitivities!$C$8:$C$1023,Curvature_FX!G32)</f>
        <v>0</v>
      </c>
      <c r="E32" s="159" t="b">
        <f>VLOOKUP(C32,Trades!$C$8:$E$57,3,0)</f>
        <v>0</v>
      </c>
      <c r="F32" s="160"/>
      <c r="G32" s="160" t="str">
        <f>C32 &amp; ".Delta|FX|" &amp; C25&amp; "|*"</f>
        <v>FRA101797833.Delta|FX|EUR/USD|*</v>
      </c>
      <c r="H32" s="156"/>
      <c r="I32" s="156"/>
      <c r="J32" s="156"/>
    </row>
    <row r="33" spans="3:10" hidden="1" outlineLevel="1" x14ac:dyDescent="0.25">
      <c r="C33" s="21" t="s">
        <v>9</v>
      </c>
      <c r="D33" s="19">
        <f>SUMIFS(Sensitivities!$E$8:$E$1023,Sensitivities!$D$8:$D$1023,Curvature_FX!$D$26,Sensitivities!$C$8:$C$1023,Curvature_FX!G33)</f>
        <v>0</v>
      </c>
      <c r="E33" s="159" t="b">
        <f>VLOOKUP(C33,Trades!$C$8:$E$57,3,0)</f>
        <v>0</v>
      </c>
      <c r="F33" s="160"/>
      <c r="G33" s="160" t="str">
        <f>C33 &amp; ".Delta|FX|" &amp; C25&amp; "|*"</f>
        <v>IRS190841856.Delta|FX|EUR/USD|*</v>
      </c>
      <c r="H33" s="156"/>
      <c r="I33" s="156"/>
      <c r="J33" s="156"/>
    </row>
    <row r="34" spans="3:10" hidden="1" outlineLevel="1" x14ac:dyDescent="0.25">
      <c r="C34" s="21" t="s">
        <v>11</v>
      </c>
      <c r="D34" s="19">
        <f>SUMIFS(Sensitivities!$E$8:$E$1023,Sensitivities!$D$8:$D$1023,Curvature_FX!$D$26,Sensitivities!$C$8:$C$1023,Curvature_FX!G34)</f>
        <v>180142.690927035</v>
      </c>
      <c r="E34" s="159" t="b">
        <f>VLOOKUP(C34,Trades!$C$8:$E$57,3,0)</f>
        <v>0</v>
      </c>
      <c r="F34" s="160"/>
      <c r="G34" s="160" t="str">
        <f>C34 &amp; ".Delta|FX|" &amp; C25&amp; "|*"</f>
        <v>IRS399330126.Delta|FX|EUR/USD|*</v>
      </c>
      <c r="H34" s="156"/>
      <c r="I34" s="156"/>
      <c r="J34" s="156"/>
    </row>
    <row r="35" spans="3:10" hidden="1" outlineLevel="1" x14ac:dyDescent="0.25">
      <c r="C35" s="21" t="s">
        <v>12</v>
      </c>
      <c r="D35" s="19">
        <f>SUMIFS(Sensitivities!$E$8:$E$1023,Sensitivities!$D$8:$D$1023,Curvature_FX!$D$26,Sensitivities!$C$8:$C$1023,Curvature_FX!G35)</f>
        <v>139432.156739183</v>
      </c>
      <c r="E35" s="159" t="b">
        <f>VLOOKUP(C35,Trades!$C$8:$E$57,3,0)</f>
        <v>0</v>
      </c>
      <c r="F35" s="160"/>
      <c r="G35" s="160" t="str">
        <f>C35 &amp; ".Delta|FX|" &amp; C25&amp; "|*"</f>
        <v>IRS233250637.Delta|FX|EUR/USD|*</v>
      </c>
      <c r="H35" s="156"/>
      <c r="I35" s="156"/>
      <c r="J35" s="156"/>
    </row>
    <row r="36" spans="3:10" hidden="1" outlineLevel="1" x14ac:dyDescent="0.25">
      <c r="C36" s="21" t="s">
        <v>13</v>
      </c>
      <c r="D36" s="19">
        <f>SUMIFS(Sensitivities!$E$8:$E$1023,Sensitivities!$D$8:$D$1023,Curvature_FX!$D$26,Sensitivities!$C$8:$C$1023,Curvature_FX!G36)</f>
        <v>15401.229121378001</v>
      </c>
      <c r="E36" s="159" t="b">
        <f>VLOOKUP(C36,Trades!$C$8:$E$57,3,0)</f>
        <v>0</v>
      </c>
      <c r="F36" s="160"/>
      <c r="G36" s="160" t="str">
        <f>C36 &amp; ".Delta|FX|" &amp; C25&amp; "|*"</f>
        <v>CS768096133.Delta|FX|EUR/USD|*</v>
      </c>
      <c r="H36" s="156"/>
      <c r="I36" s="156"/>
      <c r="J36" s="156"/>
    </row>
    <row r="37" spans="3:10" hidden="1" outlineLevel="1" x14ac:dyDescent="0.25">
      <c r="C37" s="21" t="s">
        <v>15</v>
      </c>
      <c r="D37" s="19">
        <f>SUMIFS(Sensitivities!$E$8:$E$1023,Sensitivities!$D$8:$D$1023,Curvature_FX!$D$26,Sensitivities!$C$8:$C$1023,Curvature_FX!G37)</f>
        <v>0</v>
      </c>
      <c r="E37" s="159" t="b">
        <f>VLOOKUP(C37,Trades!$C$8:$E$57,3,0)</f>
        <v>0</v>
      </c>
      <c r="F37" s="160"/>
      <c r="G37" s="160" t="str">
        <f>C37 &amp; ".Delta|FX|" &amp; C25&amp; "|*"</f>
        <v>CS561670611.Delta|FX|EUR/USD|*</v>
      </c>
      <c r="H37" s="156"/>
      <c r="I37" s="156"/>
      <c r="J37" s="156"/>
    </row>
    <row r="38" spans="3:10" hidden="1" outlineLevel="1" x14ac:dyDescent="0.25">
      <c r="C38" s="21" t="s">
        <v>16</v>
      </c>
      <c r="D38" s="19">
        <f>SUMIFS(Sensitivities!$E$8:$E$1023,Sensitivities!$D$8:$D$1023,Curvature_FX!$D$26,Sensitivities!$C$8:$C$1023,Curvature_FX!G38)</f>
        <v>0</v>
      </c>
      <c r="E38" s="159" t="b">
        <f>VLOOKUP(C38,Trades!$C$8:$E$57,3,0)</f>
        <v>0</v>
      </c>
      <c r="F38" s="160"/>
      <c r="G38" s="160" t="str">
        <f>C38 &amp; ".Delta|FX|" &amp; C25&amp; "|*"</f>
        <v>CS931854092.Delta|FX|EUR/USD|*</v>
      </c>
      <c r="H38" s="156"/>
      <c r="I38" s="156"/>
      <c r="J38" s="156"/>
    </row>
    <row r="39" spans="3:10" hidden="1" outlineLevel="1" x14ac:dyDescent="0.25">
      <c r="C39" s="21" t="s">
        <v>17</v>
      </c>
      <c r="D39" s="19">
        <f>SUMIFS(Sensitivities!$E$8:$E$1023,Sensitivities!$D$8:$D$1023,Curvature_FX!$D$26,Sensitivities!$C$8:$C$1023,Curvature_FX!G39)</f>
        <v>0</v>
      </c>
      <c r="E39" s="159" t="b">
        <f>VLOOKUP(C39,Trades!$C$8:$E$57,3,0)</f>
        <v>0</v>
      </c>
      <c r="F39" s="160"/>
      <c r="G39" s="160" t="str">
        <f>C39 &amp; ".Delta|FX|" &amp; C25&amp; "|*"</f>
        <v>IRS307262619.Delta|FX|EUR/USD|*</v>
      </c>
      <c r="H39" s="156"/>
      <c r="I39" s="156"/>
      <c r="J39" s="156"/>
    </row>
    <row r="40" spans="3:10" hidden="1" outlineLevel="1" x14ac:dyDescent="0.25">
      <c r="C40" s="21" t="s">
        <v>18</v>
      </c>
      <c r="D40" s="19">
        <f>SUMIFS(Sensitivities!$E$8:$E$1023,Sensitivities!$D$8:$D$1023,Curvature_FX!$D$26,Sensitivities!$C$8:$C$1023,Curvature_FX!G40)</f>
        <v>0</v>
      </c>
      <c r="E40" s="159" t="b">
        <f>VLOOKUP(C40,Trades!$C$8:$E$57,3,0)</f>
        <v>0</v>
      </c>
      <c r="F40" s="160"/>
      <c r="G40" s="160" t="str">
        <f>C40 &amp; ".Delta|FX|" &amp; C25&amp; "|*"</f>
        <v>IRS686490893.Delta|FX|EUR/USD|*</v>
      </c>
      <c r="H40" s="156"/>
      <c r="I40" s="156"/>
      <c r="J40" s="156"/>
    </row>
    <row r="41" spans="3:10" hidden="1" outlineLevel="1" x14ac:dyDescent="0.25">
      <c r="C41" s="21" t="s">
        <v>19</v>
      </c>
      <c r="D41" s="19">
        <f>SUMIFS(Sensitivities!$E$8:$E$1023,Sensitivities!$D$8:$D$1023,Curvature_FX!$D$26,Sensitivities!$C$8:$C$1023,Curvature_FX!G41)</f>
        <v>0</v>
      </c>
      <c r="E41" s="159" t="b">
        <f>VLOOKUP(C41,Trades!$C$8:$E$57,3,0)</f>
        <v>0</v>
      </c>
      <c r="F41" s="160"/>
      <c r="G41" s="160" t="str">
        <f>C41 &amp; ".Delta|FX|" &amp; C25&amp; "|*"</f>
        <v>IRS682313805.Delta|FX|EUR/USD|*</v>
      </c>
      <c r="H41" s="156"/>
      <c r="I41" s="156"/>
      <c r="J41" s="156"/>
    </row>
    <row r="42" spans="3:10" hidden="1" outlineLevel="1" x14ac:dyDescent="0.25">
      <c r="C42" s="21" t="s">
        <v>20</v>
      </c>
      <c r="D42" s="19">
        <f>SUMIFS(Sensitivities!$E$8:$E$1023,Sensitivities!$D$8:$D$1023,Curvature_FX!$D$26,Sensitivities!$C$8:$C$1023,Curvature_FX!G42)</f>
        <v>0</v>
      </c>
      <c r="E42" s="159" t="b">
        <f>VLOOKUP(C42,Trades!$C$8:$E$57,3,0)</f>
        <v>0</v>
      </c>
      <c r="F42" s="160"/>
      <c r="G42" s="160" t="str">
        <f>C42 &amp; ".Delta|FX|" &amp; C25&amp; "|*"</f>
        <v>IRS545554400.Delta|FX|EUR/USD|*</v>
      </c>
      <c r="H42" s="156"/>
      <c r="I42" s="156"/>
      <c r="J42" s="156"/>
    </row>
    <row r="43" spans="3:10" hidden="1" outlineLevel="1" x14ac:dyDescent="0.25">
      <c r="C43" s="21" t="s">
        <v>21</v>
      </c>
      <c r="D43" s="19">
        <f>SUMIFS(Sensitivities!$E$8:$E$1023,Sensitivities!$D$8:$D$1023,Curvature_FX!$D$26,Sensitivities!$C$8:$C$1023,Curvature_FX!G43)</f>
        <v>17161.757633220801</v>
      </c>
      <c r="E43" s="159" t="b">
        <f>VLOOKUP(C43,Trades!$C$8:$E$57,3,0)</f>
        <v>0</v>
      </c>
      <c r="F43" s="160"/>
      <c r="G43" s="160" t="str">
        <f>C43 &amp; ".Delta|FX|" &amp; C25&amp; "|*"</f>
        <v>CS821810096.Delta|FX|EUR/USD|*</v>
      </c>
      <c r="H43" s="156"/>
      <c r="I43" s="156"/>
      <c r="J43" s="156"/>
    </row>
    <row r="44" spans="3:10" hidden="1" outlineLevel="1" x14ac:dyDescent="0.25">
      <c r="C44" s="21" t="s">
        <v>22</v>
      </c>
      <c r="D44" s="19">
        <f>SUMIFS(Sensitivities!$E$8:$E$1023,Sensitivities!$D$8:$D$1023,Curvature_FX!$D$26,Sensitivities!$C$8:$C$1023,Curvature_FX!G44)</f>
        <v>0</v>
      </c>
      <c r="E44" s="159" t="b">
        <f>VLOOKUP(C44,Trades!$C$8:$E$57,3,0)</f>
        <v>1</v>
      </c>
      <c r="F44" s="160"/>
      <c r="G44" s="160" t="str">
        <f>C44 &amp; ".Delta|FX|" &amp; C25&amp; "|*"</f>
        <v>CF832287444.Delta|FX|EUR/USD|*</v>
      </c>
      <c r="H44" s="156"/>
      <c r="I44" s="156"/>
      <c r="J44" s="156"/>
    </row>
    <row r="45" spans="3:10" hidden="1" outlineLevel="1" x14ac:dyDescent="0.25">
      <c r="C45" s="21" t="s">
        <v>1141</v>
      </c>
      <c r="D45" s="19">
        <f>SUMIFS(Sensitivities!$E$8:$E$1023,Sensitivities!$D$8:$D$1023,Curvature_FX!$D$26,Sensitivities!$C$8:$C$1023,Curvature_FX!G45)</f>
        <v>0</v>
      </c>
      <c r="E45" s="159" t="b">
        <f>VLOOKUP(C45,Trades!$C$8:$E$57,3,0)</f>
        <v>1</v>
      </c>
      <c r="F45" s="160"/>
      <c r="G45" s="160" t="str">
        <f>C45 &amp; ".Delta|FX|" &amp; C25&amp; "|*"</f>
        <v>CF505971413.Delta|FX|EUR/USD|*</v>
      </c>
      <c r="H45" s="156"/>
      <c r="I45" s="156"/>
      <c r="J45" s="156"/>
    </row>
    <row r="46" spans="3:10" hidden="1" outlineLevel="1" x14ac:dyDescent="0.25">
      <c r="C46" s="21" t="s">
        <v>24</v>
      </c>
      <c r="D46" s="19">
        <f>SUMIFS(Sensitivities!$E$8:$E$1023,Sensitivities!$D$8:$D$1023,Curvature_FX!$D$26,Sensitivities!$C$8:$C$1023,Curvature_FX!G46)</f>
        <v>0</v>
      </c>
      <c r="E46" s="159" t="b">
        <f>VLOOKUP(C46,Trades!$C$8:$E$57,3,0)</f>
        <v>1</v>
      </c>
      <c r="F46" s="160"/>
      <c r="G46" s="160" t="str">
        <f>C46 &amp; ".Delta|FX|" &amp; C25&amp; "|*"</f>
        <v>CF670766805.Delta|FX|EUR/USD|*</v>
      </c>
      <c r="H46" s="156"/>
      <c r="I46" s="156"/>
      <c r="J46" s="156"/>
    </row>
    <row r="47" spans="3:10" hidden="1" outlineLevel="1" x14ac:dyDescent="0.25">
      <c r="C47" s="21" t="s">
        <v>25</v>
      </c>
      <c r="D47" s="19">
        <f>SUMIFS(Sensitivities!$E$8:$E$1023,Sensitivities!$D$8:$D$1023,Curvature_FX!$D$26,Sensitivities!$C$8:$C$1023,Curvature_FX!G47)</f>
        <v>29.241313673709602</v>
      </c>
      <c r="E47" s="159" t="b">
        <f>VLOOKUP(C47,Trades!$C$8:$E$57,3,0)</f>
        <v>1</v>
      </c>
      <c r="F47" s="160"/>
      <c r="G47" s="160" t="str">
        <f>C47 &amp; ".Delta|FX|" &amp; C25&amp; "|*"</f>
        <v>CF558972956.Delta|FX|EUR/USD|*</v>
      </c>
      <c r="H47" s="156"/>
      <c r="I47" s="156"/>
      <c r="J47" s="156"/>
    </row>
    <row r="48" spans="3:10" hidden="1" outlineLevel="1" x14ac:dyDescent="0.25">
      <c r="C48" s="21" t="s">
        <v>26</v>
      </c>
      <c r="D48" s="19">
        <f>SUMIFS(Sensitivities!$E$8:$E$1023,Sensitivities!$D$8:$D$1023,Curvature_FX!$D$26,Sensitivities!$C$8:$C$1023,Curvature_FX!G48)</f>
        <v>0</v>
      </c>
      <c r="E48" s="159" t="b">
        <f>VLOOKUP(C48,Trades!$C$8:$E$57,3,0)</f>
        <v>1</v>
      </c>
      <c r="F48" s="160"/>
      <c r="G48" s="160" t="str">
        <f>C48 &amp; ".Delta|FX|" &amp; C25&amp; "|*"</f>
        <v>CF994071627.Delta|FX|EUR/USD|*</v>
      </c>
      <c r="H48" s="156"/>
      <c r="I48" s="156"/>
      <c r="J48" s="156"/>
    </row>
    <row r="49" spans="3:10" hidden="1" outlineLevel="1" x14ac:dyDescent="0.25">
      <c r="C49" s="21" t="s">
        <v>27</v>
      </c>
      <c r="D49" s="19">
        <f>SUMIFS(Sensitivities!$E$8:$E$1023,Sensitivities!$D$8:$D$1023,Curvature_FX!$D$26,Sensitivities!$C$8:$C$1023,Curvature_FX!G49)</f>
        <v>36874.4261650849</v>
      </c>
      <c r="E49" s="159" t="b">
        <f>VLOOKUP(C49,Trades!$C$8:$E$57,3,0)</f>
        <v>1</v>
      </c>
      <c r="F49" s="160"/>
      <c r="G49" s="160" t="str">
        <f>C49 &amp; ".Delta|FX|" &amp; C25&amp; "|*"</f>
        <v>CF546911893.Delta|FX|EUR/USD|*</v>
      </c>
      <c r="H49" s="156"/>
      <c r="I49" s="156"/>
      <c r="J49" s="156"/>
    </row>
    <row r="50" spans="3:10" hidden="1" outlineLevel="1" x14ac:dyDescent="0.25">
      <c r="C50" s="21" t="s">
        <v>28</v>
      </c>
      <c r="D50" s="19">
        <f>SUMIFS(Sensitivities!$E$8:$E$1023,Sensitivities!$D$8:$D$1023,Curvature_FX!$D$26,Sensitivities!$C$8:$C$1023,Curvature_FX!G50)</f>
        <v>557.01449245588003</v>
      </c>
      <c r="E50" s="159" t="b">
        <f>VLOOKUP(C50,Trades!$C$8:$E$57,3,0)</f>
        <v>1</v>
      </c>
      <c r="F50" s="160"/>
      <c r="G50" s="160" t="str">
        <f>C50 &amp; ".Delta|FX|" &amp; C25&amp; "|*"</f>
        <v>CF798421943.Delta|FX|EUR/USD|*</v>
      </c>
      <c r="H50" s="156"/>
      <c r="I50" s="156"/>
      <c r="J50" s="156"/>
    </row>
    <row r="51" spans="3:10" hidden="1" outlineLevel="1" x14ac:dyDescent="0.25">
      <c r="C51" s="21" t="s">
        <v>29</v>
      </c>
      <c r="D51" s="19">
        <f>SUMIFS(Sensitivities!$E$8:$E$1023,Sensitivities!$D$8:$D$1023,Curvature_FX!$D$26,Sensitivities!$C$8:$C$1023,Curvature_FX!G51)</f>
        <v>-2313574.6415112498</v>
      </c>
      <c r="E51" s="159" t="b">
        <f>VLOOKUP(C51,Trades!$C$8:$E$57,3,0)</f>
        <v>1</v>
      </c>
      <c r="F51" s="160"/>
      <c r="G51" s="160" t="str">
        <f>C51 &amp; ".Delta|FX|" &amp; C25&amp; "|*"</f>
        <v>SWN651253389.Delta|FX|EUR/USD|*</v>
      </c>
      <c r="H51" s="156"/>
      <c r="I51" s="156"/>
      <c r="J51" s="156"/>
    </row>
    <row r="52" spans="3:10" hidden="1" outlineLevel="1" x14ac:dyDescent="0.25">
      <c r="C52" s="21" t="s">
        <v>31</v>
      </c>
      <c r="D52" s="19">
        <f>SUMIFS(Sensitivities!$E$8:$E$1023,Sensitivities!$D$8:$D$1023,Curvature_FX!$D$26,Sensitivities!$C$8:$C$1023,Curvature_FX!G52)</f>
        <v>-32569288.608814601</v>
      </c>
      <c r="E52" s="159" t="b">
        <f>VLOOKUP(C52,Trades!$C$8:$E$57,3,0)</f>
        <v>0</v>
      </c>
      <c r="F52" s="160"/>
      <c r="G52" s="160" t="str">
        <f>C52 &amp; ".Delta|FX|" &amp; C25&amp; "|*"</f>
        <v>FXF690057364.Delta|FX|EUR/USD|*</v>
      </c>
      <c r="H52" s="156"/>
      <c r="I52" s="156"/>
      <c r="J52" s="156"/>
    </row>
    <row r="53" spans="3:10" hidden="1" outlineLevel="1" x14ac:dyDescent="0.25">
      <c r="C53" s="21" t="s">
        <v>1142</v>
      </c>
      <c r="D53" s="19">
        <f>SUMIFS(Sensitivities!$E$8:$E$1023,Sensitivities!$D$8:$D$1023,Curvature_FX!$D$26,Sensitivities!$C$8:$C$1023,Curvature_FX!G53)</f>
        <v>0</v>
      </c>
      <c r="E53" s="159" t="b">
        <f>VLOOKUP(C53,Trades!$C$8:$E$57,3,0)</f>
        <v>0</v>
      </c>
      <c r="F53" s="160"/>
      <c r="G53" s="160" t="str">
        <f>C53 &amp; ".Delta|FX|" &amp; C25&amp; "|*"</f>
        <v>FXF276314354.Delta|FX|EUR/USD|*</v>
      </c>
      <c r="H53" s="156"/>
      <c r="I53" s="156"/>
      <c r="J53" s="156"/>
    </row>
    <row r="54" spans="3:10" hidden="1" outlineLevel="1" x14ac:dyDescent="0.25">
      <c r="C54" s="21" t="s">
        <v>33</v>
      </c>
      <c r="D54" s="19">
        <f>SUMIFS(Sensitivities!$E$8:$E$1023,Sensitivities!$D$8:$D$1023,Curvature_FX!$D$26,Sensitivities!$C$8:$C$1023,Curvature_FX!G54)</f>
        <v>-45655131.887343802</v>
      </c>
      <c r="E54" s="159" t="b">
        <f>VLOOKUP(C54,Trades!$C$8:$E$57,3,0)</f>
        <v>0</v>
      </c>
      <c r="F54" s="160"/>
      <c r="G54" s="160" t="str">
        <f>C54 &amp; ".Delta|FX|" &amp; C25&amp; "|*"</f>
        <v>FXF811380623.Delta|FX|EUR/USD|*</v>
      </c>
      <c r="H54" s="156"/>
      <c r="I54" s="156"/>
      <c r="J54" s="156"/>
    </row>
    <row r="55" spans="3:10" hidden="1" outlineLevel="1" x14ac:dyDescent="0.25">
      <c r="C55" s="21" t="s">
        <v>34</v>
      </c>
      <c r="D55" s="19">
        <f>SUMIFS(Sensitivities!$E$8:$E$1023,Sensitivities!$D$8:$D$1023,Curvature_FX!$D$26,Sensitivities!$C$8:$C$1023,Curvature_FX!G55)</f>
        <v>-3305390.5434011798</v>
      </c>
      <c r="E55" s="159" t="b">
        <f>VLOOKUP(C55,Trades!$C$8:$E$57,3,0)</f>
        <v>0</v>
      </c>
      <c r="F55" s="160"/>
      <c r="G55" s="160" t="str">
        <f>C55 &amp; ".Delta|FX|" &amp; C25&amp; "|*"</f>
        <v>FXF313102980.Delta|FX|EUR/USD|*</v>
      </c>
      <c r="H55" s="156"/>
      <c r="I55" s="156"/>
      <c r="J55" s="156"/>
    </row>
    <row r="56" spans="3:10" hidden="1" outlineLevel="1" x14ac:dyDescent="0.25">
      <c r="C56" s="21" t="s">
        <v>35</v>
      </c>
      <c r="D56" s="19">
        <f>SUMIFS(Sensitivities!$E$8:$E$1023,Sensitivities!$D$8:$D$1023,Curvature_FX!$D$26,Sensitivities!$C$8:$C$1023,Curvature_FX!G56)</f>
        <v>0</v>
      </c>
      <c r="E56" s="159" t="b">
        <f>VLOOKUP(C56,Trades!$C$8:$E$57,3,0)</f>
        <v>0</v>
      </c>
      <c r="F56" s="160"/>
      <c r="G56" s="160" t="str">
        <f>C56 &amp; ".Delta|FX|" &amp; C25&amp; "|*"</f>
        <v>FXF168255439.Delta|FX|EUR/USD|*</v>
      </c>
      <c r="H56" s="156"/>
      <c r="I56" s="156"/>
      <c r="J56" s="156"/>
    </row>
    <row r="57" spans="3:10" hidden="1" outlineLevel="1" x14ac:dyDescent="0.25">
      <c r="C57" s="21" t="s">
        <v>36</v>
      </c>
      <c r="D57" s="19">
        <f>SUMIFS(Sensitivities!$E$8:$E$1023,Sensitivities!$D$8:$D$1023,Curvature_FX!$D$26,Sensitivities!$C$8:$C$1023,Curvature_FX!G57)</f>
        <v>-40463510.2151732</v>
      </c>
      <c r="E57" s="159" t="b">
        <f>VLOOKUP(C57,Trades!$C$8:$E$57,3,0)</f>
        <v>0</v>
      </c>
      <c r="F57" s="160"/>
      <c r="G57" s="160" t="str">
        <f>C57 &amp; ".Delta|FX|" &amp; C25&amp; "|*"</f>
        <v>FXF177155290.Delta|FX|EUR/USD|*</v>
      </c>
      <c r="H57" s="156"/>
      <c r="I57" s="156"/>
      <c r="J57" s="156"/>
    </row>
    <row r="58" spans="3:10" hidden="1" outlineLevel="1" x14ac:dyDescent="0.25">
      <c r="C58" s="21" t="s">
        <v>37</v>
      </c>
      <c r="D58" s="19">
        <f>SUMIFS(Sensitivities!$E$8:$E$1023,Sensitivities!$D$8:$D$1023,Curvature_FX!$D$26,Sensitivities!$C$8:$C$1023,Curvature_FX!G58)</f>
        <v>47341952.298</v>
      </c>
      <c r="E58" s="159" t="b">
        <f>VLOOKUP(C58,Trades!$C$8:$E$57,3,0)</f>
        <v>0</v>
      </c>
      <c r="F58" s="160"/>
      <c r="G58" s="160" t="str">
        <f>C58 &amp; ".Delta|FX|" &amp; C25&amp; "|*"</f>
        <v>FXF598460264.Delta|FX|EUR/USD|*</v>
      </c>
      <c r="H58" s="156"/>
      <c r="I58" s="156"/>
      <c r="J58" s="156"/>
    </row>
    <row r="59" spans="3:10" hidden="1" outlineLevel="1" x14ac:dyDescent="0.25">
      <c r="C59" s="21" t="s">
        <v>38</v>
      </c>
      <c r="D59" s="19">
        <f>SUMIFS(Sensitivities!$E$8:$E$1023,Sensitivities!$D$8:$D$1023,Curvature_FX!$D$26,Sensitivities!$C$8:$C$1023,Curvature_FX!G59)</f>
        <v>355886.347839339</v>
      </c>
      <c r="E59" s="159" t="b">
        <f>VLOOKUP(C59,Trades!$C$8:$E$57,3,0)</f>
        <v>1</v>
      </c>
      <c r="F59" s="160"/>
      <c r="G59" s="160" t="str">
        <f>C59 &amp; ".Delta|FX|" &amp; C25&amp; "|*"</f>
        <v>FXO271821100.Delta|FX|EUR/USD|*</v>
      </c>
      <c r="H59" s="156"/>
      <c r="I59" s="156"/>
      <c r="J59" s="156"/>
    </row>
    <row r="60" spans="3:10" hidden="1" outlineLevel="1" x14ac:dyDescent="0.25">
      <c r="C60" s="21" t="s">
        <v>40</v>
      </c>
      <c r="D60" s="19">
        <f>SUMIFS(Sensitivities!$E$8:$E$1023,Sensitivities!$D$8:$D$1023,Curvature_FX!$D$26,Sensitivities!$C$8:$C$1023,Curvature_FX!G60)</f>
        <v>0</v>
      </c>
      <c r="E60" s="159" t="b">
        <f>VLOOKUP(C60,Trades!$C$8:$E$57,3,0)</f>
        <v>1</v>
      </c>
      <c r="F60" s="160"/>
      <c r="G60" s="160" t="str">
        <f>C60 &amp; ".Delta|FX|" &amp; C25&amp; "|*"</f>
        <v>FXO136170122.Delta|FX|EUR/USD|*</v>
      </c>
      <c r="H60" s="156"/>
      <c r="I60" s="156"/>
      <c r="J60" s="156"/>
    </row>
    <row r="61" spans="3:10" hidden="1" outlineLevel="1" x14ac:dyDescent="0.25">
      <c r="C61" s="21" t="s">
        <v>1139</v>
      </c>
      <c r="D61" s="19">
        <f>SUMIFS(Sensitivities!$E$8:$E$1023,Sensitivities!$D$8:$D$1023,Curvature_FX!$D$26,Sensitivities!$C$8:$C$1023,Curvature_FX!G61)</f>
        <v>-336828.09477406798</v>
      </c>
      <c r="E61" s="159" t="b">
        <f>VLOOKUP(C61,Trades!$C$8:$E$57,3,0)</f>
        <v>1</v>
      </c>
      <c r="F61" s="160"/>
      <c r="G61" s="160" t="str">
        <f>C61 &amp; ".Delta|FX|" &amp; C25&amp; "|*"</f>
        <v>FXO623149061.Delta|FX|EUR/USD|*</v>
      </c>
      <c r="H61" s="156"/>
      <c r="I61" s="156"/>
      <c r="J61" s="156"/>
    </row>
    <row r="62" spans="3:10" hidden="1" outlineLevel="1" x14ac:dyDescent="0.25">
      <c r="C62" s="21" t="s">
        <v>41</v>
      </c>
      <c r="D62" s="19">
        <f>SUMIFS(Sensitivities!$E$8:$E$1023,Sensitivities!$D$8:$D$1023,Curvature_FX!$D$26,Sensitivities!$C$8:$C$1023,Curvature_FX!G62)</f>
        <v>-622785.614107423</v>
      </c>
      <c r="E62" s="159" t="b">
        <f>VLOOKUP(C62,Trades!$C$8:$E$57,3,0)</f>
        <v>1</v>
      </c>
      <c r="F62" s="160"/>
      <c r="G62" s="160" t="str">
        <f>C62 &amp; ".Delta|FX|" &amp; C25&amp; "|*"</f>
        <v>FXO676548755.Delta|FX|EUR/USD|*</v>
      </c>
      <c r="H62" s="156"/>
      <c r="I62" s="156"/>
      <c r="J62" s="156"/>
    </row>
    <row r="63" spans="3:10" hidden="1" outlineLevel="1" x14ac:dyDescent="0.25">
      <c r="C63" s="21" t="s">
        <v>42</v>
      </c>
      <c r="D63" s="19">
        <f>SUMIFS(Sensitivities!$E$8:$E$1023,Sensitivities!$D$8:$D$1023,Curvature_FX!$D$26,Sensitivities!$C$8:$C$1023,Curvature_FX!G63)</f>
        <v>-608115.385785399</v>
      </c>
      <c r="E63" s="159" t="b">
        <f>VLOOKUP(C63,Trades!$C$8:$E$57,3,0)</f>
        <v>1</v>
      </c>
      <c r="F63" s="160"/>
      <c r="G63" s="160" t="str">
        <f>C63 &amp; ".Delta|FX|" &amp; C25&amp; "|*"</f>
        <v>FXO403688438.Delta|FX|EUR/USD|*</v>
      </c>
      <c r="H63" s="156"/>
      <c r="I63" s="156"/>
      <c r="J63" s="156"/>
    </row>
    <row r="64" spans="3:10" hidden="1" outlineLevel="1" x14ac:dyDescent="0.25">
      <c r="C64" s="21" t="s">
        <v>43</v>
      </c>
      <c r="D64" s="19">
        <f>SUMIFS(Sensitivities!$E$8:$E$1023,Sensitivities!$D$8:$D$1023,Curvature_FX!$D$26,Sensitivities!$C$8:$C$1023,Curvature_FX!G64)</f>
        <v>-612521.226595246</v>
      </c>
      <c r="E64" s="159" t="b">
        <f>VLOOKUP(C64,Trades!$C$8:$E$57,3,0)</f>
        <v>1</v>
      </c>
      <c r="F64" s="160"/>
      <c r="G64" s="160" t="str">
        <f>C64 &amp; ".Delta|FX|" &amp; C25&amp; "|*"</f>
        <v>FXO302436425.Delta|FX|EUR/USD|*</v>
      </c>
      <c r="H64" s="156"/>
      <c r="I64" s="156"/>
      <c r="J64" s="156"/>
    </row>
    <row r="65" spans="3:10" hidden="1" outlineLevel="1" x14ac:dyDescent="0.25">
      <c r="C65" s="21" t="s">
        <v>44</v>
      </c>
      <c r="D65" s="19">
        <f>SUMIFS(Sensitivities!$E$8:$E$1023,Sensitivities!$D$8:$D$1023,Curvature_FX!$D$26,Sensitivities!$C$8:$C$1023,Curvature_FX!G65)</f>
        <v>0</v>
      </c>
      <c r="E65" s="159" t="b">
        <f>VLOOKUP(C65,Trades!$C$8:$E$57,3,0)</f>
        <v>1</v>
      </c>
      <c r="F65" s="160"/>
      <c r="G65" s="160" t="str">
        <f>C65 &amp; ".Delta|FX|" &amp; C25&amp; "|*"</f>
        <v>FXO920656386.Delta|FX|EUR/USD|*</v>
      </c>
      <c r="H65" s="156"/>
      <c r="I65" s="156"/>
      <c r="J65" s="156"/>
    </row>
    <row r="66" spans="3:10" hidden="1" outlineLevel="1" x14ac:dyDescent="0.25">
      <c r="C66" s="21" t="s">
        <v>45</v>
      </c>
      <c r="D66" s="19">
        <f>SUMIFS(Sensitivities!$E$8:$E$1023,Sensitivities!$D$8:$D$1023,Curvature_FX!$D$26,Sensitivities!$C$8:$C$1023,Curvature_FX!G66)</f>
        <v>-489840.30812988098</v>
      </c>
      <c r="E66" s="159" t="b">
        <f>VLOOKUP(C66,Trades!$C$8:$E$57,3,0)</f>
        <v>1</v>
      </c>
      <c r="F66" s="160"/>
      <c r="G66" s="160" t="str">
        <f>C66 &amp; ".Delta|FX|" &amp; C25&amp; "|*"</f>
        <v>FXO931276392.Delta|FX|EUR/USD|*</v>
      </c>
      <c r="H66" s="156"/>
      <c r="I66" s="156"/>
      <c r="J66" s="156"/>
    </row>
    <row r="67" spans="3:10" hidden="1" outlineLevel="1" x14ac:dyDescent="0.25">
      <c r="C67" s="21" t="s">
        <v>46</v>
      </c>
      <c r="D67" s="19">
        <f>SUMIFS(Sensitivities!$E$8:$E$1023,Sensitivities!$D$8:$D$1023,Curvature_FX!$D$26,Sensitivities!$C$8:$C$1023,Curvature_FX!G67)</f>
        <v>0</v>
      </c>
      <c r="E67" s="159" t="b">
        <f>VLOOKUP(C67,Trades!$C$8:$E$57,3,0)</f>
        <v>0</v>
      </c>
      <c r="F67" s="160"/>
      <c r="G67" s="160" t="str">
        <f>C67 &amp; ".Delta|FX|" &amp; C25&amp; "|*"</f>
        <v>PRDC295207601.Delta|FX|EUR/USD|*</v>
      </c>
      <c r="H67" s="156"/>
      <c r="I67" s="156"/>
      <c r="J67" s="156"/>
    </row>
    <row r="68" spans="3:10" hidden="1" outlineLevel="1" x14ac:dyDescent="0.25">
      <c r="C68" s="21" t="s">
        <v>48</v>
      </c>
      <c r="D68" s="19">
        <f>SUMIFS(Sensitivities!$E$8:$E$1023,Sensitivities!$D$8:$D$1023,Curvature_FX!$D$26,Sensitivities!$C$8:$C$1023,Curvature_FX!G68)</f>
        <v>0</v>
      </c>
      <c r="E68" s="159" t="b">
        <f>VLOOKUP(C68,Trades!$C$8:$E$57,3,0)</f>
        <v>0</v>
      </c>
      <c r="F68" s="160"/>
      <c r="G68" s="160" t="str">
        <f>C68 &amp; ".Delta|FX|" &amp; C25&amp; "|*"</f>
        <v>PRDC172891670.Delta|FX|EUR/USD|*</v>
      </c>
      <c r="H68" s="156"/>
      <c r="I68" s="156"/>
      <c r="J68" s="156"/>
    </row>
    <row r="69" spans="3:10" hidden="1" outlineLevel="1" x14ac:dyDescent="0.25">
      <c r="C69" s="21" t="s">
        <v>49</v>
      </c>
      <c r="D69" s="19">
        <f>SUMIFS(Sensitivities!$E$8:$E$1023,Sensitivities!$D$8:$D$1023,Curvature_FX!$D$26,Sensitivities!$C$8:$C$1023,Curvature_FX!G69)</f>
        <v>0</v>
      </c>
      <c r="E69" s="159" t="b">
        <f>VLOOKUP(C69,Trades!$C$8:$E$57,3,0)</f>
        <v>0</v>
      </c>
      <c r="F69" s="160"/>
      <c r="G69" s="160" t="str">
        <f>C69 &amp; ".Delta|FX|" &amp; C25&amp; "|*"</f>
        <v>PRDC666969162.Delta|FX|EUR/USD|*</v>
      </c>
      <c r="H69" s="156"/>
      <c r="I69" s="156"/>
      <c r="J69" s="156"/>
    </row>
    <row r="70" spans="3:10" hidden="1" outlineLevel="1" x14ac:dyDescent="0.25">
      <c r="C70" s="21" t="s">
        <v>50</v>
      </c>
      <c r="D70" s="19">
        <f>SUMIFS(Sensitivities!$E$8:$E$1023,Sensitivities!$D$8:$D$1023,Curvature_FX!$D$26,Sensitivities!$C$8:$C$1023,Curvature_FX!G70)</f>
        <v>0</v>
      </c>
      <c r="E70" s="159" t="b">
        <f>VLOOKUP(C70,Trades!$C$8:$E$57,3,0)</f>
        <v>0</v>
      </c>
      <c r="F70" s="160"/>
      <c r="G70" s="160" t="str">
        <f>C70 &amp; ".Delta|FX|" &amp; C25&amp; "|*"</f>
        <v>PRDC591610726.Delta|FX|EUR/USD|*</v>
      </c>
      <c r="H70" s="156"/>
      <c r="I70" s="156"/>
      <c r="J70" s="156"/>
    </row>
    <row r="71" spans="3:10" hidden="1" outlineLevel="1" x14ac:dyDescent="0.25">
      <c r="C71" s="21" t="s">
        <v>51</v>
      </c>
      <c r="D71" s="19">
        <f>SUMIFS(Sensitivities!$E$8:$E$1023,Sensitivities!$D$8:$D$1023,Curvature_FX!$D$26,Sensitivities!$C$8:$C$1023,Curvature_FX!G71)</f>
        <v>0</v>
      </c>
      <c r="E71" s="159" t="b">
        <f>VLOOKUP(C71,Trades!$C$8:$E$57,3,0)</f>
        <v>0</v>
      </c>
      <c r="F71" s="160"/>
      <c r="G71" s="160" t="str">
        <f>C71 &amp; ".Delta|FX|" &amp; C25&amp; "|*"</f>
        <v>PRDC213021841.Delta|FX|EUR/USD|*</v>
      </c>
      <c r="H71" s="156"/>
      <c r="I71" s="156"/>
      <c r="J71" s="156"/>
    </row>
    <row r="72" spans="3:10" hidden="1" outlineLevel="1" x14ac:dyDescent="0.25">
      <c r="C72" s="21" t="s">
        <v>52</v>
      </c>
      <c r="D72" s="19">
        <f>SUMIFS(Sensitivities!$E$8:$E$1023,Sensitivities!$D$8:$D$1023,Curvature_FX!$D$26,Sensitivities!$C$8:$C$1023,Curvature_FX!G72)</f>
        <v>-1243.08596182004</v>
      </c>
      <c r="E72" s="159" t="b">
        <f>VLOOKUP(C72,Trades!$C$8:$E$57,3,0)</f>
        <v>0</v>
      </c>
      <c r="F72" s="160"/>
      <c r="G72" s="160" t="str">
        <f>C72 &amp; ".Delta|FX|" &amp; C25&amp; "|*"</f>
        <v>RA211261264.Delta|FX|EUR/USD|*</v>
      </c>
      <c r="H72" s="156"/>
      <c r="I72" s="156"/>
      <c r="J72" s="156"/>
    </row>
    <row r="73" spans="3:10" hidden="1" outlineLevel="1" x14ac:dyDescent="0.25">
      <c r="C73" s="21" t="s">
        <v>54</v>
      </c>
      <c r="D73" s="19">
        <f>SUMIFS(Sensitivities!$E$8:$E$1023,Sensitivities!$D$8:$D$1023,Curvature_FX!$D$26,Sensitivities!$C$8:$C$1023,Curvature_FX!G73)</f>
        <v>0</v>
      </c>
      <c r="E73" s="159" t="b">
        <f>VLOOKUP(C73,Trades!$C$8:$E$57,3,0)</f>
        <v>0</v>
      </c>
      <c r="F73" s="160"/>
      <c r="G73" s="160" t="str">
        <f>C73 &amp; ".Delta|FX|" &amp; C25&amp; "|*"</f>
        <v>RA511169792.Delta|FX|EUR/USD|*</v>
      </c>
      <c r="H73" s="156"/>
      <c r="I73" s="156"/>
      <c r="J73" s="156"/>
    </row>
    <row r="74" spans="3:10" hidden="1" outlineLevel="1" x14ac:dyDescent="0.25">
      <c r="C74" s="21" t="s">
        <v>1143</v>
      </c>
      <c r="D74" s="19">
        <f>SUMIFS(Sensitivities!$E$8:$E$1023,Sensitivities!$D$8:$D$1023,Curvature_FX!$D$26,Sensitivities!$C$8:$C$1023,Curvature_FX!G74)</f>
        <v>0</v>
      </c>
      <c r="E74" s="159" t="b">
        <f>VLOOKUP(C74,Trades!$C$8:$E$57,3,0)</f>
        <v>0</v>
      </c>
      <c r="F74" s="160"/>
      <c r="G74" s="160" t="str">
        <f>C74 &amp; ".Delta|FX|" &amp; C25&amp; "|*"</f>
        <v>RA844378540.Delta|FX|EUR/USD|*</v>
      </c>
      <c r="H74" s="156"/>
      <c r="I74" s="156"/>
      <c r="J74" s="156"/>
    </row>
    <row r="75" spans="3:10" hidden="1" outlineLevel="1" x14ac:dyDescent="0.25">
      <c r="C75" s="21" t="s">
        <v>55</v>
      </c>
      <c r="D75" s="19">
        <f>SUMIFS(Sensitivities!$E$8:$E$1023,Sensitivities!$D$8:$D$1023,Curvature_FX!$D$26,Sensitivities!$C$8:$C$1023,Curvature_FX!G75)</f>
        <v>0</v>
      </c>
      <c r="E75" s="159" t="b">
        <f>VLOOKUP(C75,Trades!$C$8:$E$57,3,0)</f>
        <v>0</v>
      </c>
      <c r="F75" s="160"/>
      <c r="G75" s="160" t="str">
        <f>C75 &amp; ".Delta|FX|" &amp; C25&amp; "|*"</f>
        <v>RA488554347.Delta|FX|EUR/USD|*</v>
      </c>
      <c r="H75" s="156"/>
      <c r="I75" s="156"/>
      <c r="J75" s="156"/>
    </row>
    <row r="76" spans="3:10" hidden="1" outlineLevel="1" x14ac:dyDescent="0.25">
      <c r="C76" s="21" t="s">
        <v>56</v>
      </c>
      <c r="D76" s="19">
        <f>SUMIFS(Sensitivities!$E$8:$E$1023,Sensitivities!$D$8:$D$1023,Curvature_FX!$D$26,Sensitivities!$C$8:$C$1023,Curvature_FX!G76)</f>
        <v>0</v>
      </c>
      <c r="E76" s="159" t="b">
        <f>VLOOKUP(C76,Trades!$C$8:$E$57,3,0)</f>
        <v>0</v>
      </c>
      <c r="F76" s="160"/>
      <c r="G76" s="160" t="str">
        <f>C76 &amp; ".Delta|FX|" &amp; C25&amp; "|*"</f>
        <v>RA899728209.Delta|FX|EUR/USD|*</v>
      </c>
      <c r="H76" s="156"/>
      <c r="I76" s="156"/>
      <c r="J76" s="156"/>
    </row>
    <row r="77" spans="3:10" hidden="1" outlineLevel="1" x14ac:dyDescent="0.25">
      <c r="C77" s="10"/>
      <c r="D77" s="13"/>
      <c r="E77" s="162"/>
      <c r="F77" s="161"/>
      <c r="G77" s="161"/>
      <c r="H77" s="156"/>
      <c r="I77" s="165"/>
      <c r="J77" s="165"/>
    </row>
    <row r="78" spans="3:10" collapsed="1" x14ac:dyDescent="0.25">
      <c r="C78" s="112" t="s">
        <v>89</v>
      </c>
      <c r="D78" s="103">
        <f>$D$9</f>
        <v>0.15</v>
      </c>
      <c r="E78" s="163">
        <f>VLOOKUP(_xlfn.CONCAT("Curvature|FX|",Curvature_FX!C78,"|"),SimPV_Curvature!$C$8:$F$14,2,0)</f>
        <v>-302682.41341564897</v>
      </c>
      <c r="F78" s="163">
        <f>VLOOKUP(_xlfn.CONCAT("Curvature|FX|", Curvature_FX!C78,"|"),SimPV_Curvature!$C$8:$F$14,3,0)</f>
        <v>-5.2741947972352104E-3</v>
      </c>
      <c r="G78" s="163">
        <f>VLOOKUP(_xlfn.CONCAT("Curvature|FX|", Curvature_FX!C78,"|"),SimPV_Curvature!$C$8:$F$14,4,0)</f>
        <v>-22916.1320004585</v>
      </c>
      <c r="H78" s="163">
        <f>SUMIF(E80:E129,TRUE,D80:D129)</f>
        <v>-571556.79735763196</v>
      </c>
      <c r="I78" s="164">
        <f>-(E78-G78-D78*H78)</f>
        <v>194032.7618115457</v>
      </c>
      <c r="J78" s="164">
        <f>-(F78-G78+D78*H78)</f>
        <v>62817.392877381091</v>
      </c>
    </row>
    <row r="79" spans="3:10" hidden="1" outlineLevel="1" x14ac:dyDescent="0.25">
      <c r="C79" s="40" t="s">
        <v>1138</v>
      </c>
      <c r="D79" s="101" t="s">
        <v>116</v>
      </c>
      <c r="E79" s="154" t="s">
        <v>1177</v>
      </c>
      <c r="F79" s="154" t="s">
        <v>68</v>
      </c>
      <c r="G79" s="155" t="s">
        <v>57</v>
      </c>
      <c r="H79" s="156"/>
      <c r="I79" s="165"/>
      <c r="J79" s="165"/>
    </row>
    <row r="80" spans="3:10" hidden="1" outlineLevel="1" x14ac:dyDescent="0.25">
      <c r="C80" s="42" t="s">
        <v>3</v>
      </c>
      <c r="D80" s="38">
        <f>SUMIFS(Sensitivities!$E$8:$E$1023,Sensitivities!$D$8:$D$1023,Curvature_FX!$D$26,Sensitivities!$C$8:$C$1023,Curvature_FX!G80)</f>
        <v>0</v>
      </c>
      <c r="E80" s="157" t="b">
        <f>VLOOKUP(C80,Trades!$C$8:$E$57,3,0)</f>
        <v>0</v>
      </c>
      <c r="F80" s="158"/>
      <c r="G80" s="158" t="str">
        <f>C80 &amp; ".Delta|FX|" &amp; C78 &amp; "|*"</f>
        <v>FRA791220419.Delta|FX|GBP/USD|*</v>
      </c>
      <c r="H80" s="156"/>
      <c r="I80" s="165"/>
      <c r="J80" s="165"/>
    </row>
    <row r="81" spans="3:10" hidden="1" outlineLevel="1" x14ac:dyDescent="0.25">
      <c r="C81" s="21" t="s">
        <v>5</v>
      </c>
      <c r="D81" s="19">
        <f>SUMIFS(Sensitivities!$E$8:$E$1023,Sensitivities!$D$8:$D$1023,Curvature_FX!$D$26,Sensitivities!$C$8:$C$1023,Curvature_FX!G81)</f>
        <v>0</v>
      </c>
      <c r="E81" s="159" t="b">
        <f>VLOOKUP(C81,Trades!$C$8:$E$57,3,0)</f>
        <v>0</v>
      </c>
      <c r="F81" s="160"/>
      <c r="G81" s="160" t="str">
        <f>C81 &amp; ".Delta|FX|" &amp; C78&amp; "|*"</f>
        <v>FRA983936126.Delta|FX|GBP/USD|*</v>
      </c>
      <c r="H81" s="156"/>
      <c r="I81" s="165"/>
      <c r="J81" s="165"/>
    </row>
    <row r="82" spans="3:10" hidden="1" outlineLevel="1" x14ac:dyDescent="0.25">
      <c r="C82" s="21" t="s">
        <v>6</v>
      </c>
      <c r="D82" s="19">
        <f>SUMIFS(Sensitivities!$E$8:$E$1023,Sensitivities!$D$8:$D$1023,Curvature_FX!$D$26,Sensitivities!$C$8:$C$1023,Curvature_FX!G82)</f>
        <v>0</v>
      </c>
      <c r="E82" s="159" t="b">
        <f>VLOOKUP(C82,Trades!$C$8:$E$57,3,0)</f>
        <v>0</v>
      </c>
      <c r="F82" s="160"/>
      <c r="G82" s="160" t="str">
        <f>C82 &amp; ".Delta|FX|" &amp; C78&amp; "|*"</f>
        <v>FRA592133890.Delta|FX|GBP/USD|*</v>
      </c>
      <c r="H82" s="156"/>
      <c r="I82" s="165"/>
      <c r="J82" s="165"/>
    </row>
    <row r="83" spans="3:10" hidden="1" outlineLevel="1" x14ac:dyDescent="0.25">
      <c r="C83" s="21" t="s">
        <v>7</v>
      </c>
      <c r="D83" s="19">
        <f>SUMIFS(Sensitivities!$E$8:$E$1023,Sensitivities!$D$8:$D$1023,Curvature_FX!$D$26,Sensitivities!$C$8:$C$1023,Curvature_FX!G83)</f>
        <v>0</v>
      </c>
      <c r="E83" s="159" t="b">
        <f>VLOOKUP(C83,Trades!$C$8:$E$57,3,0)</f>
        <v>0</v>
      </c>
      <c r="F83" s="160"/>
      <c r="G83" s="160" t="str">
        <f>C83 &amp; ".Delta|FX|" &amp; C78&amp; "|*"</f>
        <v>FRA554616290.Delta|FX|GBP/USD|*</v>
      </c>
      <c r="H83" s="156"/>
      <c r="I83" s="165"/>
      <c r="J83" s="165"/>
    </row>
    <row r="84" spans="3:10" hidden="1" outlineLevel="1" x14ac:dyDescent="0.25">
      <c r="C84" s="21" t="s">
        <v>8</v>
      </c>
      <c r="D84" s="19">
        <f>SUMIFS(Sensitivities!$E$8:$E$1023,Sensitivities!$D$8:$D$1023,Curvature_FX!$D$26,Sensitivities!$C$8:$C$1023,Curvature_FX!G84)</f>
        <v>0</v>
      </c>
      <c r="E84" s="159" t="b">
        <f>VLOOKUP(C84,Trades!$C$8:$E$57,3,0)</f>
        <v>0</v>
      </c>
      <c r="F84" s="160"/>
      <c r="G84" s="160" t="str">
        <f>C84 &amp; ".Delta|FX|" &amp; C78&amp; "|*"</f>
        <v>FRA822851518.Delta|FX|GBP/USD|*</v>
      </c>
      <c r="H84" s="156"/>
      <c r="I84" s="165"/>
      <c r="J84" s="165"/>
    </row>
    <row r="85" spans="3:10" hidden="1" outlineLevel="1" x14ac:dyDescent="0.25">
      <c r="C85" s="21" t="s">
        <v>1140</v>
      </c>
      <c r="D85" s="19">
        <f>SUMIFS(Sensitivities!$E$8:$E$1023,Sensitivities!$D$8:$D$1023,Curvature_FX!$D$26,Sensitivities!$C$8:$C$1023,Curvature_FX!G85)</f>
        <v>0</v>
      </c>
      <c r="E85" s="159" t="b">
        <f>VLOOKUP(C85,Trades!$C$8:$E$57,3,0)</f>
        <v>0</v>
      </c>
      <c r="F85" s="160"/>
      <c r="G85" s="160" t="str">
        <f>C85 &amp; ".Delta|FX|" &amp; C78&amp; "|*"</f>
        <v>FRA101797833.Delta|FX|GBP/USD|*</v>
      </c>
      <c r="H85" s="156"/>
      <c r="I85" s="165"/>
      <c r="J85" s="165"/>
    </row>
    <row r="86" spans="3:10" hidden="1" outlineLevel="1" x14ac:dyDescent="0.25">
      <c r="C86" s="21" t="s">
        <v>9</v>
      </c>
      <c r="D86" s="19">
        <f>SUMIFS(Sensitivities!$E$8:$E$1023,Sensitivities!$D$8:$D$1023,Curvature_FX!$D$26,Sensitivities!$C$8:$C$1023,Curvature_FX!G86)</f>
        <v>0</v>
      </c>
      <c r="E86" s="159" t="b">
        <f>VLOOKUP(C86,Trades!$C$8:$E$57,3,0)</f>
        <v>0</v>
      </c>
      <c r="F86" s="160"/>
      <c r="G86" s="160" t="str">
        <f>C86 &amp; ".Delta|FX|" &amp; C78&amp; "|*"</f>
        <v>IRS190841856.Delta|FX|GBP/USD|*</v>
      </c>
      <c r="H86" s="156"/>
      <c r="I86" s="165"/>
      <c r="J86" s="165"/>
    </row>
    <row r="87" spans="3:10" hidden="1" outlineLevel="1" x14ac:dyDescent="0.25">
      <c r="C87" s="21" t="s">
        <v>11</v>
      </c>
      <c r="D87" s="19">
        <f>SUMIFS(Sensitivities!$E$8:$E$1023,Sensitivities!$D$8:$D$1023,Curvature_FX!$D$26,Sensitivities!$C$8:$C$1023,Curvature_FX!G87)</f>
        <v>0</v>
      </c>
      <c r="E87" s="159" t="b">
        <f>VLOOKUP(C87,Trades!$C$8:$E$57,3,0)</f>
        <v>0</v>
      </c>
      <c r="F87" s="160"/>
      <c r="G87" s="160" t="str">
        <f>C87 &amp; ".Delta|FX|" &amp; C78&amp; "|*"</f>
        <v>IRS399330126.Delta|FX|GBP/USD|*</v>
      </c>
      <c r="H87" s="156"/>
      <c r="I87" s="165"/>
      <c r="J87" s="165"/>
    </row>
    <row r="88" spans="3:10" hidden="1" outlineLevel="1" x14ac:dyDescent="0.25">
      <c r="C88" s="21" t="s">
        <v>12</v>
      </c>
      <c r="D88" s="19">
        <f>SUMIFS(Sensitivities!$E$8:$E$1023,Sensitivities!$D$8:$D$1023,Curvature_FX!$D$26,Sensitivities!$C$8:$C$1023,Curvature_FX!G88)</f>
        <v>0</v>
      </c>
      <c r="E88" s="159" t="b">
        <f>VLOOKUP(C88,Trades!$C$8:$E$57,3,0)</f>
        <v>0</v>
      </c>
      <c r="F88" s="160"/>
      <c r="G88" s="160" t="str">
        <f>C88 &amp; ".Delta|FX|" &amp; C78&amp; "|*"</f>
        <v>IRS233250637.Delta|FX|GBP/USD|*</v>
      </c>
      <c r="H88" s="156"/>
      <c r="I88" s="165"/>
      <c r="J88" s="165"/>
    </row>
    <row r="89" spans="3:10" hidden="1" outlineLevel="1" x14ac:dyDescent="0.25">
      <c r="C89" s="21" t="s">
        <v>13</v>
      </c>
      <c r="D89" s="19">
        <f>SUMIFS(Sensitivities!$E$8:$E$1023,Sensitivities!$D$8:$D$1023,Curvature_FX!$D$26,Sensitivities!$C$8:$C$1023,Curvature_FX!G89)</f>
        <v>0</v>
      </c>
      <c r="E89" s="159" t="b">
        <f>VLOOKUP(C89,Trades!$C$8:$E$57,3,0)</f>
        <v>0</v>
      </c>
      <c r="F89" s="160"/>
      <c r="G89" s="160" t="str">
        <f>C89 &amp; ".Delta|FX|" &amp; C78&amp; "|*"</f>
        <v>CS768096133.Delta|FX|GBP/USD|*</v>
      </c>
      <c r="H89" s="156"/>
      <c r="I89" s="165"/>
      <c r="J89" s="165"/>
    </row>
    <row r="90" spans="3:10" hidden="1" outlineLevel="1" x14ac:dyDescent="0.25">
      <c r="C90" s="21" t="s">
        <v>15</v>
      </c>
      <c r="D90" s="19">
        <f>SUMIFS(Sensitivities!$E$8:$E$1023,Sensitivities!$D$8:$D$1023,Curvature_FX!$D$26,Sensitivities!$C$8:$C$1023,Curvature_FX!G90)</f>
        <v>16366.781159765</v>
      </c>
      <c r="E90" s="159" t="b">
        <f>VLOOKUP(C90,Trades!$C$8:$E$57,3,0)</f>
        <v>0</v>
      </c>
      <c r="F90" s="160"/>
      <c r="G90" s="160" t="str">
        <f>C90 &amp; ".Delta|FX|" &amp; C78&amp; "|*"</f>
        <v>CS561670611.Delta|FX|GBP/USD|*</v>
      </c>
      <c r="H90" s="156"/>
      <c r="I90" s="165"/>
      <c r="J90" s="165"/>
    </row>
    <row r="91" spans="3:10" hidden="1" outlineLevel="1" x14ac:dyDescent="0.25">
      <c r="C91" s="21" t="s">
        <v>16</v>
      </c>
      <c r="D91" s="19">
        <f>SUMIFS(Sensitivities!$E$8:$E$1023,Sensitivities!$D$8:$D$1023,Curvature_FX!$D$26,Sensitivities!$C$8:$C$1023,Curvature_FX!G91)</f>
        <v>0</v>
      </c>
      <c r="E91" s="159" t="b">
        <f>VLOOKUP(C91,Trades!$C$8:$E$57,3,0)</f>
        <v>0</v>
      </c>
      <c r="F91" s="160"/>
      <c r="G91" s="160" t="str">
        <f>C91 &amp; ".Delta|FX|" &amp; C78&amp; "|*"</f>
        <v>CS931854092.Delta|FX|GBP/USD|*</v>
      </c>
      <c r="H91" s="156"/>
      <c r="I91" s="165"/>
      <c r="J91" s="165"/>
    </row>
    <row r="92" spans="3:10" hidden="1" outlineLevel="1" x14ac:dyDescent="0.25">
      <c r="C92" s="21" t="s">
        <v>17</v>
      </c>
      <c r="D92" s="19">
        <f>SUMIFS(Sensitivities!$E$8:$E$1023,Sensitivities!$D$8:$D$1023,Curvature_FX!$D$26,Sensitivities!$C$8:$C$1023,Curvature_FX!G92)</f>
        <v>0</v>
      </c>
      <c r="E92" s="159" t="b">
        <f>VLOOKUP(C92,Trades!$C$8:$E$57,3,0)</f>
        <v>0</v>
      </c>
      <c r="F92" s="160"/>
      <c r="G92" s="160" t="str">
        <f>C92 &amp; ".Delta|FX|" &amp; C78&amp; "|*"</f>
        <v>IRS307262619.Delta|FX|GBP/USD|*</v>
      </c>
      <c r="H92" s="156"/>
      <c r="I92" s="165"/>
      <c r="J92" s="165"/>
    </row>
    <row r="93" spans="3:10" hidden="1" outlineLevel="1" x14ac:dyDescent="0.25">
      <c r="C93" s="21" t="s">
        <v>18</v>
      </c>
      <c r="D93" s="19">
        <f>SUMIFS(Sensitivities!$E$8:$E$1023,Sensitivities!$D$8:$D$1023,Curvature_FX!$D$26,Sensitivities!$C$8:$C$1023,Curvature_FX!G93)</f>
        <v>0</v>
      </c>
      <c r="E93" s="159" t="b">
        <f>VLOOKUP(C93,Trades!$C$8:$E$57,3,0)</f>
        <v>0</v>
      </c>
      <c r="F93" s="160"/>
      <c r="G93" s="160" t="str">
        <f>C93 &amp; ".Delta|FX|" &amp; C78&amp; "|*"</f>
        <v>IRS686490893.Delta|FX|GBP/USD|*</v>
      </c>
      <c r="H93" s="156"/>
      <c r="I93" s="165"/>
      <c r="J93" s="165"/>
    </row>
    <row r="94" spans="3:10" hidden="1" outlineLevel="1" x14ac:dyDescent="0.25">
      <c r="C94" s="21" t="s">
        <v>19</v>
      </c>
      <c r="D94" s="19">
        <f>SUMIFS(Sensitivities!$E$8:$E$1023,Sensitivities!$D$8:$D$1023,Curvature_FX!$D$26,Sensitivities!$C$8:$C$1023,Curvature_FX!G94)</f>
        <v>0</v>
      </c>
      <c r="E94" s="159" t="b">
        <f>VLOOKUP(C94,Trades!$C$8:$E$57,3,0)</f>
        <v>0</v>
      </c>
      <c r="F94" s="160"/>
      <c r="G94" s="160" t="str">
        <f>C94 &amp; ".Delta|FX|" &amp; C78&amp; "|*"</f>
        <v>IRS682313805.Delta|FX|GBP/USD|*</v>
      </c>
      <c r="H94" s="156"/>
      <c r="I94" s="165"/>
      <c r="J94" s="165"/>
    </row>
    <row r="95" spans="3:10" hidden="1" outlineLevel="1" x14ac:dyDescent="0.25">
      <c r="C95" s="21" t="s">
        <v>20</v>
      </c>
      <c r="D95" s="19">
        <f>SUMIFS(Sensitivities!$E$8:$E$1023,Sensitivities!$D$8:$D$1023,Curvature_FX!$D$26,Sensitivities!$C$8:$C$1023,Curvature_FX!G95)</f>
        <v>-398862.52933307597</v>
      </c>
      <c r="E95" s="159" t="b">
        <f>VLOOKUP(C95,Trades!$C$8:$E$57,3,0)</f>
        <v>0</v>
      </c>
      <c r="F95" s="160"/>
      <c r="G95" s="160" t="str">
        <f>C95 &amp; ".Delta|FX|" &amp; C78&amp; "|*"</f>
        <v>IRS545554400.Delta|FX|GBP/USD|*</v>
      </c>
      <c r="H95" s="156"/>
      <c r="I95" s="165"/>
      <c r="J95" s="165"/>
    </row>
    <row r="96" spans="3:10" hidden="1" outlineLevel="1" x14ac:dyDescent="0.25">
      <c r="C96" s="21" t="s">
        <v>21</v>
      </c>
      <c r="D96" s="19">
        <f>SUMIFS(Sensitivities!$E$8:$E$1023,Sensitivities!$D$8:$D$1023,Curvature_FX!$D$26,Sensitivities!$C$8:$C$1023,Curvature_FX!G96)</f>
        <v>0</v>
      </c>
      <c r="E96" s="159" t="b">
        <f>VLOOKUP(C96,Trades!$C$8:$E$57,3,0)</f>
        <v>0</v>
      </c>
      <c r="F96" s="160"/>
      <c r="G96" s="160" t="str">
        <f>C96 &amp; ".Delta|FX|" &amp; C78&amp; "|*"</f>
        <v>CS821810096.Delta|FX|GBP/USD|*</v>
      </c>
      <c r="H96" s="156"/>
      <c r="I96" s="165"/>
      <c r="J96" s="165"/>
    </row>
    <row r="97" spans="3:10" hidden="1" outlineLevel="1" x14ac:dyDescent="0.25">
      <c r="C97" s="21" t="s">
        <v>22</v>
      </c>
      <c r="D97" s="19">
        <f>SUMIFS(Sensitivities!$E$8:$E$1023,Sensitivities!$D$8:$D$1023,Curvature_FX!$D$26,Sensitivities!$C$8:$C$1023,Curvature_FX!G97)</f>
        <v>0</v>
      </c>
      <c r="E97" s="159" t="b">
        <f>VLOOKUP(C97,Trades!$C$8:$E$57,3,0)</f>
        <v>1</v>
      </c>
      <c r="F97" s="160"/>
      <c r="G97" s="160" t="str">
        <f>C97 &amp; ".Delta|FX|" &amp; C78&amp; "|*"</f>
        <v>CF832287444.Delta|FX|GBP/USD|*</v>
      </c>
      <c r="H97" s="156"/>
      <c r="I97" s="165"/>
      <c r="J97" s="165"/>
    </row>
    <row r="98" spans="3:10" hidden="1" outlineLevel="1" x14ac:dyDescent="0.25">
      <c r="C98" s="21" t="s">
        <v>1141</v>
      </c>
      <c r="D98" s="19">
        <f>SUMIFS(Sensitivities!$E$8:$E$1023,Sensitivities!$D$8:$D$1023,Curvature_FX!$D$26,Sensitivities!$C$8:$C$1023,Curvature_FX!G98)</f>
        <v>0</v>
      </c>
      <c r="E98" s="159" t="b">
        <f>VLOOKUP(C98,Trades!$C$8:$E$57,3,0)</f>
        <v>1</v>
      </c>
      <c r="F98" s="160"/>
      <c r="G98" s="160" t="str">
        <f>C98 &amp; ".Delta|FX|" &amp; C78&amp; "|*"</f>
        <v>CF505971413.Delta|FX|GBP/USD|*</v>
      </c>
      <c r="H98" s="156"/>
      <c r="I98" s="165"/>
      <c r="J98" s="165"/>
    </row>
    <row r="99" spans="3:10" hidden="1" outlineLevel="1" x14ac:dyDescent="0.25">
      <c r="C99" s="21" t="s">
        <v>24</v>
      </c>
      <c r="D99" s="19">
        <f>SUMIFS(Sensitivities!$E$8:$E$1023,Sensitivities!$D$8:$D$1023,Curvature_FX!$D$26,Sensitivities!$C$8:$C$1023,Curvature_FX!G99)</f>
        <v>0</v>
      </c>
      <c r="E99" s="159" t="b">
        <f>VLOOKUP(C99,Trades!$C$8:$E$57,3,0)</f>
        <v>1</v>
      </c>
      <c r="F99" s="160"/>
      <c r="G99" s="160" t="str">
        <f>C99 &amp; ".Delta|FX|" &amp; C78&amp; "|*"</f>
        <v>CF670766805.Delta|FX|GBP/USD|*</v>
      </c>
      <c r="H99" s="156"/>
      <c r="I99" s="165"/>
      <c r="J99" s="165"/>
    </row>
    <row r="100" spans="3:10" hidden="1" outlineLevel="1" x14ac:dyDescent="0.25">
      <c r="C100" s="21" t="s">
        <v>25</v>
      </c>
      <c r="D100" s="19">
        <f>SUMIFS(Sensitivities!$E$8:$E$1023,Sensitivities!$D$8:$D$1023,Curvature_FX!$D$26,Sensitivities!$C$8:$C$1023,Curvature_FX!G100)</f>
        <v>0</v>
      </c>
      <c r="E100" s="159" t="b">
        <f>VLOOKUP(C100,Trades!$C$8:$E$57,3,0)</f>
        <v>1</v>
      </c>
      <c r="F100" s="160"/>
      <c r="G100" s="160" t="str">
        <f>C100 &amp; ".Delta|FX|" &amp; C78&amp; "|*"</f>
        <v>CF558972956.Delta|FX|GBP/USD|*</v>
      </c>
      <c r="H100" s="156"/>
      <c r="I100" s="165"/>
      <c r="J100" s="165"/>
    </row>
    <row r="101" spans="3:10" hidden="1" outlineLevel="1" x14ac:dyDescent="0.25">
      <c r="C101" s="21" t="s">
        <v>26</v>
      </c>
      <c r="D101" s="19">
        <f>SUMIFS(Sensitivities!$E$8:$E$1023,Sensitivities!$D$8:$D$1023,Curvature_FX!$D$26,Sensitivities!$C$8:$C$1023,Curvature_FX!G101)</f>
        <v>0</v>
      </c>
      <c r="E101" s="159" t="b">
        <f>VLOOKUP(C101,Trades!$C$8:$E$57,3,0)</f>
        <v>1</v>
      </c>
      <c r="F101" s="160"/>
      <c r="G101" s="160" t="str">
        <f>C101 &amp; ".Delta|FX|" &amp; C78&amp; "|*"</f>
        <v>CF994071627.Delta|FX|GBP/USD|*</v>
      </c>
      <c r="H101" s="156"/>
      <c r="I101" s="165"/>
      <c r="J101" s="165"/>
    </row>
    <row r="102" spans="3:10" hidden="1" outlineLevel="1" x14ac:dyDescent="0.25">
      <c r="C102" s="21" t="s">
        <v>27</v>
      </c>
      <c r="D102" s="19">
        <f>SUMIFS(Sensitivities!$E$8:$E$1023,Sensitivities!$D$8:$D$1023,Curvature_FX!$D$26,Sensitivities!$C$8:$C$1023,Curvature_FX!G102)</f>
        <v>0</v>
      </c>
      <c r="E102" s="159" t="b">
        <f>VLOOKUP(C102,Trades!$C$8:$E$57,3,0)</f>
        <v>1</v>
      </c>
      <c r="F102" s="160"/>
      <c r="G102" s="160" t="str">
        <f>C102 &amp; ".Delta|FX|" &amp; C78&amp; "|*"</f>
        <v>CF546911893.Delta|FX|GBP/USD|*</v>
      </c>
      <c r="H102" s="156"/>
      <c r="I102" s="165"/>
      <c r="J102" s="165"/>
    </row>
    <row r="103" spans="3:10" hidden="1" outlineLevel="1" x14ac:dyDescent="0.25">
      <c r="C103" s="21" t="s">
        <v>28</v>
      </c>
      <c r="D103" s="19">
        <f>SUMIFS(Sensitivities!$E$8:$E$1023,Sensitivities!$D$8:$D$1023,Curvature_FX!$D$26,Sensitivities!$C$8:$C$1023,Curvature_FX!G103)</f>
        <v>0</v>
      </c>
      <c r="E103" s="159" t="b">
        <f>VLOOKUP(C103,Trades!$C$8:$E$57,3,0)</f>
        <v>1</v>
      </c>
      <c r="F103" s="160"/>
      <c r="G103" s="160" t="str">
        <f>C103 &amp; ".Delta|FX|" &amp; C78&amp; "|*"</f>
        <v>CF798421943.Delta|FX|GBP/USD|*</v>
      </c>
      <c r="H103" s="156"/>
      <c r="I103" s="165"/>
      <c r="J103" s="165"/>
    </row>
    <row r="104" spans="3:10" hidden="1" outlineLevel="1" x14ac:dyDescent="0.25">
      <c r="C104" s="21" t="s">
        <v>29</v>
      </c>
      <c r="D104" s="19">
        <f>SUMIFS(Sensitivities!$E$8:$E$1023,Sensitivities!$D$8:$D$1023,Curvature_FX!$D$26,Sensitivities!$C$8:$C$1023,Curvature_FX!G104)</f>
        <v>0</v>
      </c>
      <c r="E104" s="159" t="b">
        <f>VLOOKUP(C104,Trades!$C$8:$E$57,3,0)</f>
        <v>1</v>
      </c>
      <c r="F104" s="160"/>
      <c r="G104" s="160" t="str">
        <f>C104 &amp; ".Delta|FX|" &amp; C78&amp; "|*"</f>
        <v>SWN651253389.Delta|FX|GBP/USD|*</v>
      </c>
      <c r="H104" s="156"/>
      <c r="I104" s="165"/>
      <c r="J104" s="165"/>
    </row>
    <row r="105" spans="3:10" hidden="1" outlineLevel="1" x14ac:dyDescent="0.25">
      <c r="C105" s="21" t="s">
        <v>31</v>
      </c>
      <c r="D105" s="19">
        <f>SUMIFS(Sensitivities!$E$8:$E$1023,Sensitivities!$D$8:$D$1023,Curvature_FX!$D$26,Sensitivities!$C$8:$C$1023,Curvature_FX!G105)</f>
        <v>0</v>
      </c>
      <c r="E105" s="159" t="b">
        <f>VLOOKUP(C105,Trades!$C$8:$E$57,3,0)</f>
        <v>0</v>
      </c>
      <c r="F105" s="160"/>
      <c r="G105" s="160" t="str">
        <f>C105 &amp; ".Delta|FX|" &amp; C78&amp; "|*"</f>
        <v>FXF690057364.Delta|FX|GBP/USD|*</v>
      </c>
      <c r="H105" s="156"/>
      <c r="I105" s="165"/>
      <c r="J105" s="165"/>
    </row>
    <row r="106" spans="3:10" hidden="1" outlineLevel="1" x14ac:dyDescent="0.25">
      <c r="C106" s="21" t="s">
        <v>1142</v>
      </c>
      <c r="D106" s="19">
        <f>SUMIFS(Sensitivities!$E$8:$E$1023,Sensitivities!$D$8:$D$1023,Curvature_FX!$D$26,Sensitivities!$C$8:$C$1023,Curvature_FX!G106)</f>
        <v>0</v>
      </c>
      <c r="E106" s="159" t="b">
        <f>VLOOKUP(C106,Trades!$C$8:$E$57,3,0)</f>
        <v>0</v>
      </c>
      <c r="F106" s="160"/>
      <c r="G106" s="160" t="str">
        <f>C106 &amp; ".Delta|FX|" &amp; C78&amp; "|*"</f>
        <v>FXF276314354.Delta|FX|GBP/USD|*</v>
      </c>
      <c r="H106" s="156"/>
      <c r="I106" s="165"/>
      <c r="J106" s="165"/>
    </row>
    <row r="107" spans="3:10" hidden="1" outlineLevel="1" x14ac:dyDescent="0.25">
      <c r="C107" s="21" t="s">
        <v>33</v>
      </c>
      <c r="D107" s="19">
        <f>SUMIFS(Sensitivities!$E$8:$E$1023,Sensitivities!$D$8:$D$1023,Curvature_FX!$D$26,Sensitivities!$C$8:$C$1023,Curvature_FX!G107)</f>
        <v>0</v>
      </c>
      <c r="E107" s="159" t="b">
        <f>VLOOKUP(C107,Trades!$C$8:$E$57,3,0)</f>
        <v>0</v>
      </c>
      <c r="F107" s="160"/>
      <c r="G107" s="160" t="str">
        <f>C107 &amp; ".Delta|FX|" &amp; C78&amp; "|*"</f>
        <v>FXF811380623.Delta|FX|GBP/USD|*</v>
      </c>
      <c r="H107" s="156"/>
      <c r="I107" s="165"/>
      <c r="J107" s="165"/>
    </row>
    <row r="108" spans="3:10" hidden="1" outlineLevel="1" x14ac:dyDescent="0.25">
      <c r="C108" s="21" t="s">
        <v>34</v>
      </c>
      <c r="D108" s="19">
        <f>SUMIFS(Sensitivities!$E$8:$E$1023,Sensitivities!$D$8:$D$1023,Curvature_FX!$D$26,Sensitivities!$C$8:$C$1023,Curvature_FX!G108)</f>
        <v>0</v>
      </c>
      <c r="E108" s="159" t="b">
        <f>VLOOKUP(C108,Trades!$C$8:$E$57,3,0)</f>
        <v>0</v>
      </c>
      <c r="F108" s="160"/>
      <c r="G108" s="160" t="str">
        <f>C108 &amp; ".Delta|FX|" &amp; C78&amp; "|*"</f>
        <v>FXF313102980.Delta|FX|GBP/USD|*</v>
      </c>
      <c r="H108" s="156"/>
      <c r="I108" s="165"/>
      <c r="J108" s="165"/>
    </row>
    <row r="109" spans="3:10" hidden="1" outlineLevel="1" x14ac:dyDescent="0.25">
      <c r="C109" s="21" t="s">
        <v>35</v>
      </c>
      <c r="D109" s="19">
        <f>SUMIFS(Sensitivities!$E$8:$E$1023,Sensitivities!$D$8:$D$1023,Curvature_FX!$D$26,Sensitivities!$C$8:$C$1023,Curvature_FX!G109)</f>
        <v>0</v>
      </c>
      <c r="E109" s="159" t="b">
        <f>VLOOKUP(C109,Trades!$C$8:$E$57,3,0)</f>
        <v>0</v>
      </c>
      <c r="F109" s="160"/>
      <c r="G109" s="160" t="str">
        <f>C109 &amp; ".Delta|FX|" &amp; C78&amp; "|*"</f>
        <v>FXF168255439.Delta|FX|GBP/USD|*</v>
      </c>
      <c r="H109" s="156"/>
      <c r="I109" s="165"/>
      <c r="J109" s="165"/>
    </row>
    <row r="110" spans="3:10" hidden="1" outlineLevel="1" x14ac:dyDescent="0.25">
      <c r="C110" s="21" t="s">
        <v>36</v>
      </c>
      <c r="D110" s="19">
        <f>SUMIFS(Sensitivities!$E$8:$E$1023,Sensitivities!$D$8:$D$1023,Curvature_FX!$D$26,Sensitivities!$C$8:$C$1023,Curvature_FX!G110)</f>
        <v>0</v>
      </c>
      <c r="E110" s="159" t="b">
        <f>VLOOKUP(C110,Trades!$C$8:$E$57,3,0)</f>
        <v>0</v>
      </c>
      <c r="F110" s="160"/>
      <c r="G110" s="160" t="str">
        <f>C110 &amp; ".Delta|FX|" &amp; C78&amp; "|*"</f>
        <v>FXF177155290.Delta|FX|GBP/USD|*</v>
      </c>
      <c r="H110" s="156"/>
      <c r="I110" s="165"/>
      <c r="J110" s="165"/>
    </row>
    <row r="111" spans="3:10" hidden="1" outlineLevel="1" x14ac:dyDescent="0.25">
      <c r="C111" s="21" t="s">
        <v>37</v>
      </c>
      <c r="D111" s="19">
        <f>SUMIFS(Sensitivities!$E$8:$E$1023,Sensitivities!$D$8:$D$1023,Curvature_FX!$D$26,Sensitivities!$C$8:$C$1023,Curvature_FX!G111)</f>
        <v>0</v>
      </c>
      <c r="E111" s="159" t="b">
        <f>VLOOKUP(C111,Trades!$C$8:$E$57,3,0)</f>
        <v>0</v>
      </c>
      <c r="F111" s="160"/>
      <c r="G111" s="160" t="str">
        <f>C111 &amp; ".Delta|FX|" &amp; C78&amp; "|*"</f>
        <v>FXF598460264.Delta|FX|GBP/USD|*</v>
      </c>
      <c r="H111" s="156"/>
      <c r="I111" s="165"/>
      <c r="J111" s="165"/>
    </row>
    <row r="112" spans="3:10" hidden="1" outlineLevel="1" x14ac:dyDescent="0.25">
      <c r="C112" s="21" t="s">
        <v>38</v>
      </c>
      <c r="D112" s="19">
        <f>SUMIFS(Sensitivities!$E$8:$E$1023,Sensitivities!$D$8:$D$1023,Curvature_FX!$D$26,Sensitivities!$C$8:$C$1023,Curvature_FX!G112)</f>
        <v>0</v>
      </c>
      <c r="E112" s="159" t="b">
        <f>VLOOKUP(C112,Trades!$C$8:$E$57,3,0)</f>
        <v>1</v>
      </c>
      <c r="F112" s="160"/>
      <c r="G112" s="160" t="str">
        <f>C112 &amp; ".Delta|FX|" &amp; C78&amp; "|*"</f>
        <v>FXO271821100.Delta|FX|GBP/USD|*</v>
      </c>
      <c r="H112" s="156"/>
      <c r="I112" s="165"/>
      <c r="J112" s="165"/>
    </row>
    <row r="113" spans="3:10" hidden="1" outlineLevel="1" x14ac:dyDescent="0.25">
      <c r="C113" s="21" t="s">
        <v>40</v>
      </c>
      <c r="D113" s="19">
        <f>SUMIFS(Sensitivities!$E$8:$E$1023,Sensitivities!$D$8:$D$1023,Curvature_FX!$D$26,Sensitivities!$C$8:$C$1023,Curvature_FX!G113)</f>
        <v>0</v>
      </c>
      <c r="E113" s="159" t="b">
        <f>VLOOKUP(C113,Trades!$C$8:$E$57,3,0)</f>
        <v>1</v>
      </c>
      <c r="F113" s="160"/>
      <c r="G113" s="160" t="str">
        <f>C113 &amp; ".Delta|FX|" &amp; C78&amp; "|*"</f>
        <v>FXO136170122.Delta|FX|GBP/USD|*</v>
      </c>
      <c r="H113" s="156"/>
      <c r="I113" s="165"/>
      <c r="J113" s="165"/>
    </row>
    <row r="114" spans="3:10" hidden="1" outlineLevel="1" x14ac:dyDescent="0.25">
      <c r="C114" s="21" t="s">
        <v>1139</v>
      </c>
      <c r="D114" s="19">
        <f>SUMIFS(Sensitivities!$E$8:$E$1023,Sensitivities!$D$8:$D$1023,Curvature_FX!$D$26,Sensitivities!$C$8:$C$1023,Curvature_FX!G114)</f>
        <v>0</v>
      </c>
      <c r="E114" s="159" t="b">
        <f>VLOOKUP(C114,Trades!$C$8:$E$57,3,0)</f>
        <v>1</v>
      </c>
      <c r="F114" s="160"/>
      <c r="G114" s="160" t="str">
        <f>C114 &amp; ".Delta|FX|" &amp; C78&amp; "|*"</f>
        <v>FXO623149061.Delta|FX|GBP/USD|*</v>
      </c>
      <c r="H114" s="156"/>
      <c r="I114" s="165"/>
      <c r="J114" s="165"/>
    </row>
    <row r="115" spans="3:10" hidden="1" outlineLevel="1" x14ac:dyDescent="0.25">
      <c r="C115" s="21" t="s">
        <v>41</v>
      </c>
      <c r="D115" s="19">
        <f>SUMIFS(Sensitivities!$E$8:$E$1023,Sensitivities!$D$8:$D$1023,Curvature_FX!$D$26,Sensitivities!$C$8:$C$1023,Curvature_FX!G115)</f>
        <v>0</v>
      </c>
      <c r="E115" s="159" t="b">
        <f>VLOOKUP(C115,Trades!$C$8:$E$57,3,0)</f>
        <v>1</v>
      </c>
      <c r="F115" s="160"/>
      <c r="G115" s="160" t="str">
        <f>C115 &amp; ".Delta|FX|" &amp; C78&amp; "|*"</f>
        <v>FXO676548755.Delta|FX|GBP/USD|*</v>
      </c>
      <c r="H115" s="156"/>
      <c r="I115" s="165"/>
      <c r="J115" s="165"/>
    </row>
    <row r="116" spans="3:10" hidden="1" outlineLevel="1" x14ac:dyDescent="0.25">
      <c r="C116" s="21" t="s">
        <v>42</v>
      </c>
      <c r="D116" s="19">
        <f>SUMIFS(Sensitivities!$E$8:$E$1023,Sensitivities!$D$8:$D$1023,Curvature_FX!$D$26,Sensitivities!$C$8:$C$1023,Curvature_FX!G116)</f>
        <v>0</v>
      </c>
      <c r="E116" s="159" t="b">
        <f>VLOOKUP(C116,Trades!$C$8:$E$57,3,0)</f>
        <v>1</v>
      </c>
      <c r="F116" s="160"/>
      <c r="G116" s="160" t="str">
        <f>C116 &amp; ".Delta|FX|" &amp; C78&amp; "|*"</f>
        <v>FXO403688438.Delta|FX|GBP/USD|*</v>
      </c>
      <c r="H116" s="156"/>
      <c r="I116" s="165"/>
      <c r="J116" s="165"/>
    </row>
    <row r="117" spans="3:10" hidden="1" outlineLevel="1" x14ac:dyDescent="0.25">
      <c r="C117" s="21" t="s">
        <v>43</v>
      </c>
      <c r="D117" s="19">
        <f>SUMIFS(Sensitivities!$E$8:$E$1023,Sensitivities!$D$8:$D$1023,Curvature_FX!$D$26,Sensitivities!$C$8:$C$1023,Curvature_FX!G117)</f>
        <v>0</v>
      </c>
      <c r="E117" s="159" t="b">
        <f>VLOOKUP(C117,Trades!$C$8:$E$57,3,0)</f>
        <v>1</v>
      </c>
      <c r="F117" s="160"/>
      <c r="G117" s="160" t="str">
        <f>C117 &amp; ".Delta|FX|" &amp; C78&amp; "|*"</f>
        <v>FXO302436425.Delta|FX|GBP/USD|*</v>
      </c>
      <c r="H117" s="156"/>
      <c r="I117" s="165"/>
      <c r="J117" s="165"/>
    </row>
    <row r="118" spans="3:10" hidden="1" outlineLevel="1" x14ac:dyDescent="0.25">
      <c r="C118" s="21" t="s">
        <v>44</v>
      </c>
      <c r="D118" s="19">
        <f>SUMIFS(Sensitivities!$E$8:$E$1023,Sensitivities!$D$8:$D$1023,Curvature_FX!$D$26,Sensitivities!$C$8:$C$1023,Curvature_FX!G118)</f>
        <v>-571556.79735763196</v>
      </c>
      <c r="E118" s="159" t="b">
        <f>VLOOKUP(C118,Trades!$C$8:$E$57,3,0)</f>
        <v>1</v>
      </c>
      <c r="F118" s="160"/>
      <c r="G118" s="160" t="str">
        <f>C118 &amp; ".Delta|FX|" &amp; C78&amp; "|*"</f>
        <v>FXO920656386.Delta|FX|GBP/USD|*</v>
      </c>
      <c r="H118" s="156"/>
      <c r="I118" s="165"/>
      <c r="J118" s="165"/>
    </row>
    <row r="119" spans="3:10" hidden="1" outlineLevel="1" x14ac:dyDescent="0.25">
      <c r="C119" s="21" t="s">
        <v>45</v>
      </c>
      <c r="D119" s="19">
        <f>SUMIFS(Sensitivities!$E$8:$E$1023,Sensitivities!$D$8:$D$1023,Curvature_FX!$D$26,Sensitivities!$C$8:$C$1023,Curvature_FX!G119)</f>
        <v>0</v>
      </c>
      <c r="E119" s="159" t="b">
        <f>VLOOKUP(C119,Trades!$C$8:$E$57,3,0)</f>
        <v>1</v>
      </c>
      <c r="F119" s="160"/>
      <c r="G119" s="160" t="str">
        <f>C119 &amp; ".Delta|FX|" &amp; C78&amp; "|*"</f>
        <v>FXO931276392.Delta|FX|GBP/USD|*</v>
      </c>
      <c r="H119" s="156"/>
      <c r="I119" s="165"/>
      <c r="J119" s="165"/>
    </row>
    <row r="120" spans="3:10" hidden="1" outlineLevel="1" x14ac:dyDescent="0.25">
      <c r="C120" s="21" t="s">
        <v>46</v>
      </c>
      <c r="D120" s="19">
        <f>SUMIFS(Sensitivities!$E$8:$E$1023,Sensitivities!$D$8:$D$1023,Curvature_FX!$D$26,Sensitivities!$C$8:$C$1023,Curvature_FX!G120)</f>
        <v>0</v>
      </c>
      <c r="E120" s="159" t="b">
        <f>VLOOKUP(C120,Trades!$C$8:$E$57,3,0)</f>
        <v>0</v>
      </c>
      <c r="F120" s="160"/>
      <c r="G120" s="160" t="str">
        <f>C120 &amp; ".Delta|FX|" &amp; C78&amp; "|*"</f>
        <v>PRDC295207601.Delta|FX|GBP/USD|*</v>
      </c>
      <c r="H120" s="156"/>
      <c r="I120" s="165"/>
      <c r="J120" s="165"/>
    </row>
    <row r="121" spans="3:10" hidden="1" outlineLevel="1" x14ac:dyDescent="0.25">
      <c r="C121" s="21" t="s">
        <v>48</v>
      </c>
      <c r="D121" s="19">
        <f>SUMIFS(Sensitivities!$E$8:$E$1023,Sensitivities!$D$8:$D$1023,Curvature_FX!$D$26,Sensitivities!$C$8:$C$1023,Curvature_FX!G121)</f>
        <v>0</v>
      </c>
      <c r="E121" s="159" t="b">
        <f>VLOOKUP(C121,Trades!$C$8:$E$57,3,0)</f>
        <v>0</v>
      </c>
      <c r="F121" s="160"/>
      <c r="G121" s="160" t="str">
        <f>C121 &amp; ".Delta|FX|" &amp; C78&amp; "|*"</f>
        <v>PRDC172891670.Delta|FX|GBP/USD|*</v>
      </c>
      <c r="H121" s="156"/>
      <c r="I121" s="165"/>
      <c r="J121" s="165"/>
    </row>
    <row r="122" spans="3:10" hidden="1" outlineLevel="1" x14ac:dyDescent="0.25">
      <c r="C122" s="21" t="s">
        <v>49</v>
      </c>
      <c r="D122" s="19">
        <f>SUMIFS(Sensitivities!$E$8:$E$1023,Sensitivities!$D$8:$D$1023,Curvature_FX!$D$26,Sensitivities!$C$8:$C$1023,Curvature_FX!G122)</f>
        <v>0</v>
      </c>
      <c r="E122" s="159" t="b">
        <f>VLOOKUP(C122,Trades!$C$8:$E$57,3,0)</f>
        <v>0</v>
      </c>
      <c r="F122" s="160"/>
      <c r="G122" s="160" t="str">
        <f>C122 &amp; ".Delta|FX|" &amp; C78&amp; "|*"</f>
        <v>PRDC666969162.Delta|FX|GBP/USD|*</v>
      </c>
      <c r="H122" s="156"/>
      <c r="I122" s="165"/>
      <c r="J122" s="165"/>
    </row>
    <row r="123" spans="3:10" hidden="1" outlineLevel="1" x14ac:dyDescent="0.25">
      <c r="C123" s="21" t="s">
        <v>50</v>
      </c>
      <c r="D123" s="19">
        <f>SUMIFS(Sensitivities!$E$8:$E$1023,Sensitivities!$D$8:$D$1023,Curvature_FX!$D$26,Sensitivities!$C$8:$C$1023,Curvature_FX!G123)</f>
        <v>0</v>
      </c>
      <c r="E123" s="159" t="b">
        <f>VLOOKUP(C123,Trades!$C$8:$E$57,3,0)</f>
        <v>0</v>
      </c>
      <c r="F123" s="160"/>
      <c r="G123" s="160" t="str">
        <f>C123 &amp; ".Delta|FX|" &amp; C78&amp; "|*"</f>
        <v>PRDC591610726.Delta|FX|GBP/USD|*</v>
      </c>
      <c r="H123" s="156"/>
      <c r="I123" s="165"/>
      <c r="J123" s="165"/>
    </row>
    <row r="124" spans="3:10" hidden="1" outlineLevel="1" x14ac:dyDescent="0.25">
      <c r="C124" s="21" t="s">
        <v>51</v>
      </c>
      <c r="D124" s="19">
        <f>SUMIFS(Sensitivities!$E$8:$E$1023,Sensitivities!$D$8:$D$1023,Curvature_FX!$D$26,Sensitivities!$C$8:$C$1023,Curvature_FX!G124)</f>
        <v>0</v>
      </c>
      <c r="E124" s="159" t="b">
        <f>VLOOKUP(C124,Trades!$C$8:$E$57,3,0)</f>
        <v>0</v>
      </c>
      <c r="F124" s="160"/>
      <c r="G124" s="160" t="str">
        <f>C124 &amp; ".Delta|FX|" &amp; C78&amp; "|*"</f>
        <v>PRDC213021841.Delta|FX|GBP/USD|*</v>
      </c>
      <c r="H124" s="156"/>
      <c r="I124" s="165"/>
      <c r="J124" s="165"/>
    </row>
    <row r="125" spans="3:10" hidden="1" outlineLevel="1" x14ac:dyDescent="0.25">
      <c r="C125" s="21" t="s">
        <v>52</v>
      </c>
      <c r="D125" s="19">
        <f>SUMIFS(Sensitivities!$E$8:$E$1023,Sensitivities!$D$8:$D$1023,Curvature_FX!$D$26,Sensitivities!$C$8:$C$1023,Curvature_FX!G125)</f>
        <v>0</v>
      </c>
      <c r="E125" s="159" t="b">
        <f>VLOOKUP(C125,Trades!$C$8:$E$57,3,0)</f>
        <v>0</v>
      </c>
      <c r="F125" s="160"/>
      <c r="G125" s="160" t="str">
        <f>C125 &amp; ".Delta|FX|" &amp; C78&amp; "|*"</f>
        <v>RA211261264.Delta|FX|GBP/USD|*</v>
      </c>
      <c r="H125" s="156"/>
      <c r="I125" s="165"/>
      <c r="J125" s="165"/>
    </row>
    <row r="126" spans="3:10" hidden="1" outlineLevel="1" x14ac:dyDescent="0.25">
      <c r="C126" s="21" t="s">
        <v>54</v>
      </c>
      <c r="D126" s="19">
        <f>SUMIFS(Sensitivities!$E$8:$E$1023,Sensitivities!$D$8:$D$1023,Curvature_FX!$D$26,Sensitivities!$C$8:$C$1023,Curvature_FX!G126)</f>
        <v>0</v>
      </c>
      <c r="E126" s="159" t="b">
        <f>VLOOKUP(C126,Trades!$C$8:$E$57,3,0)</f>
        <v>0</v>
      </c>
      <c r="F126" s="160"/>
      <c r="G126" s="160" t="str">
        <f>C126 &amp; ".Delta|FX|" &amp; C78&amp; "|*"</f>
        <v>RA511169792.Delta|FX|GBP/USD|*</v>
      </c>
      <c r="H126" s="156"/>
      <c r="I126" s="165"/>
      <c r="J126" s="165"/>
    </row>
    <row r="127" spans="3:10" hidden="1" outlineLevel="1" x14ac:dyDescent="0.25">
      <c r="C127" s="21" t="s">
        <v>1143</v>
      </c>
      <c r="D127" s="19">
        <f>SUMIFS(Sensitivities!$E$8:$E$1023,Sensitivities!$D$8:$D$1023,Curvature_FX!$D$26,Sensitivities!$C$8:$C$1023,Curvature_FX!G127)</f>
        <v>0</v>
      </c>
      <c r="E127" s="159" t="b">
        <f>VLOOKUP(C127,Trades!$C$8:$E$57,3,0)</f>
        <v>0</v>
      </c>
      <c r="F127" s="160"/>
      <c r="G127" s="160" t="str">
        <f>C127 &amp; ".Delta|FX|" &amp; C78&amp; "|*"</f>
        <v>RA844378540.Delta|FX|GBP/USD|*</v>
      </c>
      <c r="H127" s="156"/>
      <c r="I127" s="165"/>
      <c r="J127" s="165"/>
    </row>
    <row r="128" spans="3:10" hidden="1" outlineLevel="1" x14ac:dyDescent="0.25">
      <c r="C128" s="21" t="s">
        <v>55</v>
      </c>
      <c r="D128" s="19">
        <f>SUMIFS(Sensitivities!$E$8:$E$1023,Sensitivities!$D$8:$D$1023,Curvature_FX!$D$26,Sensitivities!$C$8:$C$1023,Curvature_FX!G128)</f>
        <v>0</v>
      </c>
      <c r="E128" s="159" t="b">
        <f>VLOOKUP(C128,Trades!$C$8:$E$57,3,0)</f>
        <v>0</v>
      </c>
      <c r="F128" s="160"/>
      <c r="G128" s="160" t="str">
        <f>C128 &amp; ".Delta|FX|" &amp; C78&amp; "|*"</f>
        <v>RA488554347.Delta|FX|GBP/USD|*</v>
      </c>
      <c r="H128" s="156"/>
      <c r="I128" s="165"/>
      <c r="J128" s="165"/>
    </row>
    <row r="129" spans="3:10" hidden="1" outlineLevel="1" x14ac:dyDescent="0.25">
      <c r="C129" s="21" t="s">
        <v>56</v>
      </c>
      <c r="D129" s="19">
        <f>SUMIFS(Sensitivities!$E$8:$E$1023,Sensitivities!$D$8:$D$1023,Curvature_FX!$D$26,Sensitivities!$C$8:$C$1023,Curvature_FX!G129)</f>
        <v>0</v>
      </c>
      <c r="E129" s="159" t="b">
        <f>VLOOKUP(C129,Trades!$C$8:$E$57,3,0)</f>
        <v>0</v>
      </c>
      <c r="F129" s="160"/>
      <c r="G129" s="160" t="str">
        <f>C129 &amp; ".Delta|FX|" &amp; C78&amp; "|*"</f>
        <v>RA899728209.Delta|FX|GBP/USD|*</v>
      </c>
      <c r="H129" s="156"/>
      <c r="I129" s="165"/>
      <c r="J129" s="165"/>
    </row>
    <row r="130" spans="3:10" hidden="1" outlineLevel="1" x14ac:dyDescent="0.25">
      <c r="C130" s="10"/>
      <c r="D130" s="13"/>
      <c r="E130" s="162"/>
      <c r="F130" s="161"/>
      <c r="G130" s="161"/>
      <c r="H130" s="156"/>
      <c r="I130" s="165"/>
      <c r="J130" s="165"/>
    </row>
    <row r="131" spans="3:10" collapsed="1" x14ac:dyDescent="0.25">
      <c r="C131" s="112" t="s">
        <v>90</v>
      </c>
      <c r="D131" s="103">
        <f>$D$9</f>
        <v>0.15</v>
      </c>
      <c r="E131" s="163">
        <f>VLOOKUP(_xlfn.CONCAT("Curvature|FX|",Curvature_FX!C131,"|"),SimPV_Curvature!$C$8:$F$14,2,0)</f>
        <v>49.309623885897501</v>
      </c>
      <c r="F131" s="163">
        <f>VLOOKUP(_xlfn.CONCAT("Curvature|FX|", Curvature_FX!C131,"|"),SimPV_Curvature!$C$8:$F$14,3,0)</f>
        <v>221072.24526068501</v>
      </c>
      <c r="G131" s="163">
        <f>VLOOKUP(_xlfn.CONCAT("Curvature|FX|", Curvature_FX!C131,"|"),SimPV_Curvature!$C$8:$F$14,4,0)</f>
        <v>32278.529818822601</v>
      </c>
      <c r="H131" s="163">
        <f>SUMIF(E133:E182,TRUE,D133:D182)</f>
        <v>-420665.94373666699</v>
      </c>
      <c r="I131" s="164">
        <f>-(E131-G131-D131*H131)</f>
        <v>-30870.671365563339</v>
      </c>
      <c r="J131" s="164">
        <f>-(F131-G131+D131*H131)</f>
        <v>-125693.82388136236</v>
      </c>
    </row>
    <row r="132" spans="3:10" hidden="1" outlineLevel="1" x14ac:dyDescent="0.25">
      <c r="C132" s="40" t="s">
        <v>1138</v>
      </c>
      <c r="D132" s="101" t="s">
        <v>116</v>
      </c>
      <c r="E132" s="154" t="s">
        <v>1177</v>
      </c>
      <c r="F132" s="154" t="s">
        <v>68</v>
      </c>
      <c r="G132" s="155" t="s">
        <v>57</v>
      </c>
      <c r="H132" s="156"/>
      <c r="I132" s="165"/>
      <c r="J132" s="165"/>
    </row>
    <row r="133" spans="3:10" hidden="1" outlineLevel="1" x14ac:dyDescent="0.25">
      <c r="C133" s="42" t="s">
        <v>3</v>
      </c>
      <c r="D133" s="38">
        <f>SUMIFS(Sensitivities!$E$8:$E$1023,Sensitivities!$D$8:$D$1023,Curvature_FX!$D$26,Sensitivities!$C$8:$C$1023,Curvature_FX!G133)</f>
        <v>0</v>
      </c>
      <c r="E133" s="157" t="b">
        <f>VLOOKUP(C133,Trades!$C$8:$E$57,3,0)</f>
        <v>0</v>
      </c>
      <c r="F133" s="158"/>
      <c r="G133" s="158" t="str">
        <f>C133 &amp; ".Delta|FX|" &amp; C131 &amp; "|*"</f>
        <v>FRA791220419.Delta|FX|JPY/USD|*</v>
      </c>
      <c r="H133" s="156"/>
      <c r="I133" s="165"/>
      <c r="J133" s="165"/>
    </row>
    <row r="134" spans="3:10" hidden="1" outlineLevel="1" x14ac:dyDescent="0.25">
      <c r="C134" s="21" t="s">
        <v>5</v>
      </c>
      <c r="D134" s="19">
        <f>SUMIFS(Sensitivities!$E$8:$E$1023,Sensitivities!$D$8:$D$1023,Curvature_FX!$D$26,Sensitivities!$C$8:$C$1023,Curvature_FX!G134)</f>
        <v>0</v>
      </c>
      <c r="E134" s="159" t="b">
        <f>VLOOKUP(C134,Trades!$C$8:$E$57,3,0)</f>
        <v>0</v>
      </c>
      <c r="F134" s="160"/>
      <c r="G134" s="160" t="str">
        <f>C134 &amp; ".Delta|FX|" &amp; C131&amp; "|*"</f>
        <v>FRA983936126.Delta|FX|JPY/USD|*</v>
      </c>
      <c r="H134" s="156"/>
      <c r="I134" s="165"/>
      <c r="J134" s="165"/>
    </row>
    <row r="135" spans="3:10" hidden="1" outlineLevel="1" x14ac:dyDescent="0.25">
      <c r="C135" s="21" t="s">
        <v>6</v>
      </c>
      <c r="D135" s="19">
        <f>SUMIFS(Sensitivities!$E$8:$E$1023,Sensitivities!$D$8:$D$1023,Curvature_FX!$D$26,Sensitivities!$C$8:$C$1023,Curvature_FX!G135)</f>
        <v>0</v>
      </c>
      <c r="E135" s="159" t="b">
        <f>VLOOKUP(C135,Trades!$C$8:$E$57,3,0)</f>
        <v>0</v>
      </c>
      <c r="F135" s="160"/>
      <c r="G135" s="160" t="str">
        <f>C135 &amp; ".Delta|FX|" &amp; C131&amp; "|*"</f>
        <v>FRA592133890.Delta|FX|JPY/USD|*</v>
      </c>
      <c r="H135" s="156"/>
      <c r="I135" s="165"/>
      <c r="J135" s="165"/>
    </row>
    <row r="136" spans="3:10" hidden="1" outlineLevel="1" x14ac:dyDescent="0.25">
      <c r="C136" s="21" t="s">
        <v>7</v>
      </c>
      <c r="D136" s="19">
        <f>SUMIFS(Sensitivities!$E$8:$E$1023,Sensitivities!$D$8:$D$1023,Curvature_FX!$D$26,Sensitivities!$C$8:$C$1023,Curvature_FX!G136)</f>
        <v>0</v>
      </c>
      <c r="E136" s="159" t="b">
        <f>VLOOKUP(C136,Trades!$C$8:$E$57,3,0)</f>
        <v>0</v>
      </c>
      <c r="F136" s="160"/>
      <c r="G136" s="160" t="str">
        <f>C136 &amp; ".Delta|FX|" &amp; C131&amp; "|*"</f>
        <v>FRA554616290.Delta|FX|JPY/USD|*</v>
      </c>
      <c r="H136" s="156"/>
      <c r="I136" s="165"/>
      <c r="J136" s="165"/>
    </row>
    <row r="137" spans="3:10" hidden="1" outlineLevel="1" x14ac:dyDescent="0.25">
      <c r="C137" s="21" t="s">
        <v>8</v>
      </c>
      <c r="D137" s="19">
        <f>SUMIFS(Sensitivities!$E$8:$E$1023,Sensitivities!$D$8:$D$1023,Curvature_FX!$D$26,Sensitivities!$C$8:$C$1023,Curvature_FX!G137)</f>
        <v>0</v>
      </c>
      <c r="E137" s="159" t="b">
        <f>VLOOKUP(C137,Trades!$C$8:$E$57,3,0)</f>
        <v>0</v>
      </c>
      <c r="F137" s="160"/>
      <c r="G137" s="160" t="str">
        <f>C137 &amp; ".Delta|FX|" &amp; C131&amp; "|*"</f>
        <v>FRA822851518.Delta|FX|JPY/USD|*</v>
      </c>
      <c r="H137" s="156"/>
      <c r="I137" s="165"/>
      <c r="J137" s="165"/>
    </row>
    <row r="138" spans="3:10" hidden="1" outlineLevel="1" x14ac:dyDescent="0.25">
      <c r="C138" s="21" t="s">
        <v>1140</v>
      </c>
      <c r="D138" s="19">
        <f>SUMIFS(Sensitivities!$E$8:$E$1023,Sensitivities!$D$8:$D$1023,Curvature_FX!$D$26,Sensitivities!$C$8:$C$1023,Curvature_FX!G138)</f>
        <v>0</v>
      </c>
      <c r="E138" s="159" t="b">
        <f>VLOOKUP(C138,Trades!$C$8:$E$57,3,0)</f>
        <v>0</v>
      </c>
      <c r="F138" s="160"/>
      <c r="G138" s="160" t="str">
        <f>C138 &amp; ".Delta|FX|" &amp; C131&amp; "|*"</f>
        <v>FRA101797833.Delta|FX|JPY/USD|*</v>
      </c>
      <c r="H138" s="156"/>
      <c r="I138" s="165"/>
      <c r="J138" s="165"/>
    </row>
    <row r="139" spans="3:10" hidden="1" outlineLevel="1" x14ac:dyDescent="0.25">
      <c r="C139" s="21" t="s">
        <v>9</v>
      </c>
      <c r="D139" s="19">
        <f>SUMIFS(Sensitivities!$E$8:$E$1023,Sensitivities!$D$8:$D$1023,Curvature_FX!$D$26,Sensitivities!$C$8:$C$1023,Curvature_FX!G139)</f>
        <v>0</v>
      </c>
      <c r="E139" s="159" t="b">
        <f>VLOOKUP(C139,Trades!$C$8:$E$57,3,0)</f>
        <v>0</v>
      </c>
      <c r="F139" s="160"/>
      <c r="G139" s="160" t="str">
        <f>C139 &amp; ".Delta|FX|" &amp; C131&amp; "|*"</f>
        <v>IRS190841856.Delta|FX|JPY/USD|*</v>
      </c>
      <c r="H139" s="156"/>
      <c r="I139" s="165"/>
      <c r="J139" s="165"/>
    </row>
    <row r="140" spans="3:10" hidden="1" outlineLevel="1" x14ac:dyDescent="0.25">
      <c r="C140" s="21" t="s">
        <v>11</v>
      </c>
      <c r="D140" s="19">
        <f>SUMIFS(Sensitivities!$E$8:$E$1023,Sensitivities!$D$8:$D$1023,Curvature_FX!$D$26,Sensitivities!$C$8:$C$1023,Curvature_FX!G140)</f>
        <v>0</v>
      </c>
      <c r="E140" s="159" t="b">
        <f>VLOOKUP(C140,Trades!$C$8:$E$57,3,0)</f>
        <v>0</v>
      </c>
      <c r="F140" s="160"/>
      <c r="G140" s="160" t="str">
        <f>C140 &amp; ".Delta|FX|" &amp; C131&amp; "|*"</f>
        <v>IRS399330126.Delta|FX|JPY/USD|*</v>
      </c>
      <c r="H140" s="156"/>
      <c r="I140" s="165"/>
      <c r="J140" s="165"/>
    </row>
    <row r="141" spans="3:10" hidden="1" outlineLevel="1" x14ac:dyDescent="0.25">
      <c r="C141" s="21" t="s">
        <v>12</v>
      </c>
      <c r="D141" s="19">
        <f>SUMIFS(Sensitivities!$E$8:$E$1023,Sensitivities!$D$8:$D$1023,Curvature_FX!$D$26,Sensitivities!$C$8:$C$1023,Curvature_FX!G141)</f>
        <v>0</v>
      </c>
      <c r="E141" s="159" t="b">
        <f>VLOOKUP(C141,Trades!$C$8:$E$57,3,0)</f>
        <v>0</v>
      </c>
      <c r="F141" s="160"/>
      <c r="G141" s="160" t="str">
        <f>C141 &amp; ".Delta|FX|" &amp; C131&amp; "|*"</f>
        <v>IRS233250637.Delta|FX|JPY/USD|*</v>
      </c>
      <c r="H141" s="156"/>
      <c r="I141" s="165"/>
      <c r="J141" s="165"/>
    </row>
    <row r="142" spans="3:10" hidden="1" outlineLevel="1" x14ac:dyDescent="0.25">
      <c r="C142" s="21" t="s">
        <v>13</v>
      </c>
      <c r="D142" s="19">
        <f>SUMIFS(Sensitivities!$E$8:$E$1023,Sensitivities!$D$8:$D$1023,Curvature_FX!$D$26,Sensitivities!$C$8:$C$1023,Curvature_FX!G142)</f>
        <v>0</v>
      </c>
      <c r="E142" s="159" t="b">
        <f>VLOOKUP(C142,Trades!$C$8:$E$57,3,0)</f>
        <v>0</v>
      </c>
      <c r="F142" s="160"/>
      <c r="G142" s="160" t="str">
        <f>C142 &amp; ".Delta|FX|" &amp; C131&amp; "|*"</f>
        <v>CS768096133.Delta|FX|JPY/USD|*</v>
      </c>
      <c r="H142" s="156"/>
      <c r="I142" s="165"/>
      <c r="J142" s="165"/>
    </row>
    <row r="143" spans="3:10" hidden="1" outlineLevel="1" x14ac:dyDescent="0.25">
      <c r="C143" s="21" t="s">
        <v>15</v>
      </c>
      <c r="D143" s="19">
        <f>SUMIFS(Sensitivities!$E$8:$E$1023,Sensitivities!$D$8:$D$1023,Curvature_FX!$D$26,Sensitivities!$C$8:$C$1023,Curvature_FX!G143)</f>
        <v>0</v>
      </c>
      <c r="E143" s="159" t="b">
        <f>VLOOKUP(C143,Trades!$C$8:$E$57,3,0)</f>
        <v>0</v>
      </c>
      <c r="F143" s="160"/>
      <c r="G143" s="160" t="str">
        <f>C143 &amp; ".Delta|FX|" &amp; C131&amp; "|*"</f>
        <v>CS561670611.Delta|FX|JPY/USD|*</v>
      </c>
      <c r="H143" s="156"/>
      <c r="I143" s="165"/>
      <c r="J143" s="165"/>
    </row>
    <row r="144" spans="3:10" hidden="1" outlineLevel="1" x14ac:dyDescent="0.25">
      <c r="C144" s="21" t="s">
        <v>16</v>
      </c>
      <c r="D144" s="19">
        <f>SUMIFS(Sensitivities!$E$8:$E$1023,Sensitivities!$D$8:$D$1023,Curvature_FX!$D$26,Sensitivities!$C$8:$C$1023,Curvature_FX!G144)</f>
        <v>0</v>
      </c>
      <c r="E144" s="159" t="b">
        <f>VLOOKUP(C144,Trades!$C$8:$E$57,3,0)</f>
        <v>0</v>
      </c>
      <c r="F144" s="160"/>
      <c r="G144" s="160" t="str">
        <f>C144 &amp; ".Delta|FX|" &amp; C131&amp; "|*"</f>
        <v>CS931854092.Delta|FX|JPY/USD|*</v>
      </c>
      <c r="H144" s="156"/>
      <c r="I144" s="165"/>
      <c r="J144" s="165"/>
    </row>
    <row r="145" spans="3:10" hidden="1" outlineLevel="1" x14ac:dyDescent="0.25">
      <c r="C145" s="21" t="s">
        <v>17</v>
      </c>
      <c r="D145" s="19">
        <f>SUMIFS(Sensitivities!$E$8:$E$1023,Sensitivities!$D$8:$D$1023,Curvature_FX!$D$26,Sensitivities!$C$8:$C$1023,Curvature_FX!G145)</f>
        <v>0</v>
      </c>
      <c r="E145" s="159" t="b">
        <f>VLOOKUP(C145,Trades!$C$8:$E$57,3,0)</f>
        <v>0</v>
      </c>
      <c r="F145" s="160"/>
      <c r="G145" s="160" t="str">
        <f>C145 &amp; ".Delta|FX|" &amp; C131&amp; "|*"</f>
        <v>IRS307262619.Delta|FX|JPY/USD|*</v>
      </c>
      <c r="H145" s="156"/>
      <c r="I145" s="165"/>
      <c r="J145" s="165"/>
    </row>
    <row r="146" spans="3:10" hidden="1" outlineLevel="1" x14ac:dyDescent="0.25">
      <c r="C146" s="21" t="s">
        <v>18</v>
      </c>
      <c r="D146" s="19">
        <f>SUMIFS(Sensitivities!$E$8:$E$1023,Sensitivities!$D$8:$D$1023,Curvature_FX!$D$26,Sensitivities!$C$8:$C$1023,Curvature_FX!G146)</f>
        <v>0</v>
      </c>
      <c r="E146" s="159" t="b">
        <f>VLOOKUP(C146,Trades!$C$8:$E$57,3,0)</f>
        <v>0</v>
      </c>
      <c r="F146" s="160"/>
      <c r="G146" s="160" t="str">
        <f>C146 &amp; ".Delta|FX|" &amp; C131&amp; "|*"</f>
        <v>IRS686490893.Delta|FX|JPY/USD|*</v>
      </c>
      <c r="H146" s="156"/>
      <c r="I146" s="165"/>
      <c r="J146" s="165"/>
    </row>
    <row r="147" spans="3:10" hidden="1" outlineLevel="1" x14ac:dyDescent="0.25">
      <c r="C147" s="21" t="s">
        <v>19</v>
      </c>
      <c r="D147" s="19">
        <f>SUMIFS(Sensitivities!$E$8:$E$1023,Sensitivities!$D$8:$D$1023,Curvature_FX!$D$26,Sensitivities!$C$8:$C$1023,Curvature_FX!G147)</f>
        <v>0</v>
      </c>
      <c r="E147" s="159" t="b">
        <f>VLOOKUP(C147,Trades!$C$8:$E$57,3,0)</f>
        <v>0</v>
      </c>
      <c r="F147" s="160"/>
      <c r="G147" s="160" t="str">
        <f>C147 &amp; ".Delta|FX|" &amp; C131&amp; "|*"</f>
        <v>IRS682313805.Delta|FX|JPY/USD|*</v>
      </c>
      <c r="H147" s="156"/>
      <c r="I147" s="165"/>
      <c r="J147" s="165"/>
    </row>
    <row r="148" spans="3:10" hidden="1" outlineLevel="1" x14ac:dyDescent="0.25">
      <c r="C148" s="21" t="s">
        <v>20</v>
      </c>
      <c r="D148" s="19">
        <f>SUMIFS(Sensitivities!$E$8:$E$1023,Sensitivities!$D$8:$D$1023,Curvature_FX!$D$26,Sensitivities!$C$8:$C$1023,Curvature_FX!G148)</f>
        <v>0</v>
      </c>
      <c r="E148" s="159" t="b">
        <f>VLOOKUP(C148,Trades!$C$8:$E$57,3,0)</f>
        <v>0</v>
      </c>
      <c r="F148" s="160"/>
      <c r="G148" s="160" t="str">
        <f>C148 &amp; ".Delta|FX|" &amp; C131&amp; "|*"</f>
        <v>IRS545554400.Delta|FX|JPY/USD|*</v>
      </c>
      <c r="H148" s="156"/>
      <c r="I148" s="165"/>
      <c r="J148" s="165"/>
    </row>
    <row r="149" spans="3:10" hidden="1" outlineLevel="1" x14ac:dyDescent="0.25">
      <c r="C149" s="21" t="s">
        <v>21</v>
      </c>
      <c r="D149" s="19">
        <f>SUMIFS(Sensitivities!$E$8:$E$1023,Sensitivities!$D$8:$D$1023,Curvature_FX!$D$26,Sensitivities!$C$8:$C$1023,Curvature_FX!G149)</f>
        <v>0</v>
      </c>
      <c r="E149" s="159" t="b">
        <f>VLOOKUP(C149,Trades!$C$8:$E$57,3,0)</f>
        <v>0</v>
      </c>
      <c r="F149" s="160"/>
      <c r="G149" s="160" t="str">
        <f>C149 &amp; ".Delta|FX|" &amp; C131&amp; "|*"</f>
        <v>CS821810096.Delta|FX|JPY/USD|*</v>
      </c>
      <c r="H149" s="156"/>
      <c r="I149" s="165"/>
      <c r="J149" s="165"/>
    </row>
    <row r="150" spans="3:10" hidden="1" outlineLevel="1" x14ac:dyDescent="0.25">
      <c r="C150" s="21" t="s">
        <v>22</v>
      </c>
      <c r="D150" s="19">
        <f>SUMIFS(Sensitivities!$E$8:$E$1023,Sensitivities!$D$8:$D$1023,Curvature_FX!$D$26,Sensitivities!$C$8:$C$1023,Curvature_FX!G150)</f>
        <v>0</v>
      </c>
      <c r="E150" s="159" t="b">
        <f>VLOOKUP(C150,Trades!$C$8:$E$57,3,0)</f>
        <v>1</v>
      </c>
      <c r="F150" s="160"/>
      <c r="G150" s="160" t="str">
        <f>C150 &amp; ".Delta|FX|" &amp; C131&amp; "|*"</f>
        <v>CF832287444.Delta|FX|JPY/USD|*</v>
      </c>
      <c r="H150" s="156"/>
      <c r="I150" s="165"/>
      <c r="J150" s="165"/>
    </row>
    <row r="151" spans="3:10" hidden="1" outlineLevel="1" x14ac:dyDescent="0.25">
      <c r="C151" s="21" t="s">
        <v>1141</v>
      </c>
      <c r="D151" s="19">
        <f>SUMIFS(Sensitivities!$E$8:$E$1023,Sensitivities!$D$8:$D$1023,Curvature_FX!$D$26,Sensitivities!$C$8:$C$1023,Curvature_FX!G151)</f>
        <v>0</v>
      </c>
      <c r="E151" s="159" t="b">
        <f>VLOOKUP(C151,Trades!$C$8:$E$57,3,0)</f>
        <v>1</v>
      </c>
      <c r="F151" s="160"/>
      <c r="G151" s="160" t="str">
        <f>C151 &amp; ".Delta|FX|" &amp; C131&amp; "|*"</f>
        <v>CF505971413.Delta|FX|JPY/USD|*</v>
      </c>
      <c r="H151" s="156"/>
      <c r="I151" s="165"/>
      <c r="J151" s="165"/>
    </row>
    <row r="152" spans="3:10" hidden="1" outlineLevel="1" x14ac:dyDescent="0.25">
      <c r="C152" s="21" t="s">
        <v>24</v>
      </c>
      <c r="D152" s="19">
        <f>SUMIFS(Sensitivities!$E$8:$E$1023,Sensitivities!$D$8:$D$1023,Curvature_FX!$D$26,Sensitivities!$C$8:$C$1023,Curvature_FX!G152)</f>
        <v>0</v>
      </c>
      <c r="E152" s="159" t="b">
        <f>VLOOKUP(C152,Trades!$C$8:$E$57,3,0)</f>
        <v>1</v>
      </c>
      <c r="F152" s="160"/>
      <c r="G152" s="160" t="str">
        <f>C152 &amp; ".Delta|FX|" &amp; C131&amp; "|*"</f>
        <v>CF670766805.Delta|FX|JPY/USD|*</v>
      </c>
      <c r="H152" s="156"/>
      <c r="I152" s="165"/>
      <c r="J152" s="165"/>
    </row>
    <row r="153" spans="3:10" hidden="1" outlineLevel="1" x14ac:dyDescent="0.25">
      <c r="C153" s="21" t="s">
        <v>25</v>
      </c>
      <c r="D153" s="19">
        <f>SUMIFS(Sensitivities!$E$8:$E$1023,Sensitivities!$D$8:$D$1023,Curvature_FX!$D$26,Sensitivities!$C$8:$C$1023,Curvature_FX!G153)</f>
        <v>0</v>
      </c>
      <c r="E153" s="159" t="b">
        <f>VLOOKUP(C153,Trades!$C$8:$E$57,3,0)</f>
        <v>1</v>
      </c>
      <c r="F153" s="160"/>
      <c r="G153" s="160" t="str">
        <f>C153 &amp; ".Delta|FX|" &amp; C131&amp; "|*"</f>
        <v>CF558972956.Delta|FX|JPY/USD|*</v>
      </c>
      <c r="H153" s="156"/>
      <c r="I153" s="165"/>
      <c r="J153" s="165"/>
    </row>
    <row r="154" spans="3:10" hidden="1" outlineLevel="1" x14ac:dyDescent="0.25">
      <c r="C154" s="21" t="s">
        <v>26</v>
      </c>
      <c r="D154" s="19">
        <f>SUMIFS(Sensitivities!$E$8:$E$1023,Sensitivities!$D$8:$D$1023,Curvature_FX!$D$26,Sensitivities!$C$8:$C$1023,Curvature_FX!G154)</f>
        <v>0</v>
      </c>
      <c r="E154" s="159" t="b">
        <f>VLOOKUP(C154,Trades!$C$8:$E$57,3,0)</f>
        <v>1</v>
      </c>
      <c r="F154" s="160"/>
      <c r="G154" s="160" t="str">
        <f>C154 &amp; ".Delta|FX|" &amp; C131&amp; "|*"</f>
        <v>CF994071627.Delta|FX|JPY/USD|*</v>
      </c>
      <c r="H154" s="156"/>
      <c r="I154" s="165"/>
      <c r="J154" s="165"/>
    </row>
    <row r="155" spans="3:10" hidden="1" outlineLevel="1" x14ac:dyDescent="0.25">
      <c r="C155" s="21" t="s">
        <v>27</v>
      </c>
      <c r="D155" s="19">
        <f>SUMIFS(Sensitivities!$E$8:$E$1023,Sensitivities!$D$8:$D$1023,Curvature_FX!$D$26,Sensitivities!$C$8:$C$1023,Curvature_FX!G155)</f>
        <v>0</v>
      </c>
      <c r="E155" s="159" t="b">
        <f>VLOOKUP(C155,Trades!$C$8:$E$57,3,0)</f>
        <v>1</v>
      </c>
      <c r="F155" s="160"/>
      <c r="G155" s="160" t="str">
        <f>C155 &amp; ".Delta|FX|" &amp; C131&amp; "|*"</f>
        <v>CF546911893.Delta|FX|JPY/USD|*</v>
      </c>
      <c r="H155" s="156"/>
      <c r="I155" s="165"/>
      <c r="J155" s="165"/>
    </row>
    <row r="156" spans="3:10" hidden="1" outlineLevel="1" x14ac:dyDescent="0.25">
      <c r="C156" s="21" t="s">
        <v>28</v>
      </c>
      <c r="D156" s="19">
        <f>SUMIFS(Sensitivities!$E$8:$E$1023,Sensitivities!$D$8:$D$1023,Curvature_FX!$D$26,Sensitivities!$C$8:$C$1023,Curvature_FX!G156)</f>
        <v>0</v>
      </c>
      <c r="E156" s="159" t="b">
        <f>VLOOKUP(C156,Trades!$C$8:$E$57,3,0)</f>
        <v>1</v>
      </c>
      <c r="F156" s="160"/>
      <c r="G156" s="160" t="str">
        <f>C156 &amp; ".Delta|FX|" &amp; C131&amp; "|*"</f>
        <v>CF798421943.Delta|FX|JPY/USD|*</v>
      </c>
      <c r="H156" s="156"/>
      <c r="I156" s="165"/>
      <c r="J156" s="165"/>
    </row>
    <row r="157" spans="3:10" hidden="1" outlineLevel="1" x14ac:dyDescent="0.25">
      <c r="C157" s="21" t="s">
        <v>29</v>
      </c>
      <c r="D157" s="19">
        <f>SUMIFS(Sensitivities!$E$8:$E$1023,Sensitivities!$D$8:$D$1023,Curvature_FX!$D$26,Sensitivities!$C$8:$C$1023,Curvature_FX!G157)</f>
        <v>0</v>
      </c>
      <c r="E157" s="159" t="b">
        <f>VLOOKUP(C157,Trades!$C$8:$E$57,3,0)</f>
        <v>1</v>
      </c>
      <c r="F157" s="160"/>
      <c r="G157" s="160" t="str">
        <f>C157 &amp; ".Delta|FX|" &amp; C131&amp; "|*"</f>
        <v>SWN651253389.Delta|FX|JPY/USD|*</v>
      </c>
      <c r="H157" s="156"/>
      <c r="I157" s="165"/>
      <c r="J157" s="165"/>
    </row>
    <row r="158" spans="3:10" hidden="1" outlineLevel="1" x14ac:dyDescent="0.25">
      <c r="C158" s="21" t="s">
        <v>31</v>
      </c>
      <c r="D158" s="19">
        <f>SUMIFS(Sensitivities!$E$8:$E$1023,Sensitivities!$D$8:$D$1023,Curvature_FX!$D$26,Sensitivities!$C$8:$C$1023,Curvature_FX!G158)</f>
        <v>0</v>
      </c>
      <c r="E158" s="159" t="b">
        <f>VLOOKUP(C158,Trades!$C$8:$E$57,3,0)</f>
        <v>0</v>
      </c>
      <c r="F158" s="160"/>
      <c r="G158" s="160" t="str">
        <f>C158 &amp; ".Delta|FX|" &amp; C131&amp; "|*"</f>
        <v>FXF690057364.Delta|FX|JPY/USD|*</v>
      </c>
      <c r="H158" s="156"/>
      <c r="I158" s="165"/>
      <c r="J158" s="165"/>
    </row>
    <row r="159" spans="3:10" hidden="1" outlineLevel="1" x14ac:dyDescent="0.25">
      <c r="C159" s="21" t="s">
        <v>1142</v>
      </c>
      <c r="D159" s="19">
        <f>SUMIFS(Sensitivities!$E$8:$E$1023,Sensitivities!$D$8:$D$1023,Curvature_FX!$D$26,Sensitivities!$C$8:$C$1023,Curvature_FX!G159)</f>
        <v>0</v>
      </c>
      <c r="E159" s="159" t="b">
        <f>VLOOKUP(C159,Trades!$C$8:$E$57,3,0)</f>
        <v>0</v>
      </c>
      <c r="F159" s="160"/>
      <c r="G159" s="160" t="str">
        <f>C159 &amp; ".Delta|FX|" &amp; C131&amp; "|*"</f>
        <v>FXF276314354.Delta|FX|JPY/USD|*</v>
      </c>
      <c r="H159" s="156"/>
      <c r="I159" s="165"/>
      <c r="J159" s="165"/>
    </row>
    <row r="160" spans="3:10" hidden="1" outlineLevel="1" x14ac:dyDescent="0.25">
      <c r="C160" s="21" t="s">
        <v>33</v>
      </c>
      <c r="D160" s="19">
        <f>SUMIFS(Sensitivities!$E$8:$E$1023,Sensitivities!$D$8:$D$1023,Curvature_FX!$D$26,Sensitivities!$C$8:$C$1023,Curvature_FX!G160)</f>
        <v>0</v>
      </c>
      <c r="E160" s="159" t="b">
        <f>VLOOKUP(C160,Trades!$C$8:$E$57,3,0)</f>
        <v>0</v>
      </c>
      <c r="F160" s="160"/>
      <c r="G160" s="160" t="str">
        <f>C160 &amp; ".Delta|FX|" &amp; C131&amp; "|*"</f>
        <v>FXF811380623.Delta|FX|JPY/USD|*</v>
      </c>
      <c r="H160" s="156"/>
      <c r="I160" s="165"/>
      <c r="J160" s="165"/>
    </row>
    <row r="161" spans="3:10" hidden="1" outlineLevel="1" x14ac:dyDescent="0.25">
      <c r="C161" s="21" t="s">
        <v>34</v>
      </c>
      <c r="D161" s="19">
        <f>SUMIFS(Sensitivities!$E$8:$E$1023,Sensitivities!$D$8:$D$1023,Curvature_FX!$D$26,Sensitivities!$C$8:$C$1023,Curvature_FX!G161)</f>
        <v>0</v>
      </c>
      <c r="E161" s="159" t="b">
        <f>VLOOKUP(C161,Trades!$C$8:$E$57,3,0)</f>
        <v>0</v>
      </c>
      <c r="F161" s="160"/>
      <c r="G161" s="160" t="str">
        <f>C161 &amp; ".Delta|FX|" &amp; C131&amp; "|*"</f>
        <v>FXF313102980.Delta|FX|JPY/USD|*</v>
      </c>
      <c r="H161" s="156"/>
      <c r="I161" s="165"/>
      <c r="J161" s="165"/>
    </row>
    <row r="162" spans="3:10" hidden="1" outlineLevel="1" x14ac:dyDescent="0.25">
      <c r="C162" s="21" t="s">
        <v>35</v>
      </c>
      <c r="D162" s="19">
        <f>SUMIFS(Sensitivities!$E$8:$E$1023,Sensitivities!$D$8:$D$1023,Curvature_FX!$D$26,Sensitivities!$C$8:$C$1023,Curvature_FX!G162)</f>
        <v>-6497289.8954959298</v>
      </c>
      <c r="E162" s="159" t="b">
        <f>VLOOKUP(C162,Trades!$C$8:$E$57,3,0)</f>
        <v>0</v>
      </c>
      <c r="F162" s="160"/>
      <c r="G162" s="160" t="str">
        <f>C162 &amp; ".Delta|FX|" &amp; C131&amp; "|*"</f>
        <v>FXF168255439.Delta|FX|JPY/USD|*</v>
      </c>
      <c r="H162" s="156"/>
      <c r="I162" s="165"/>
      <c r="J162" s="165"/>
    </row>
    <row r="163" spans="3:10" hidden="1" outlineLevel="1" x14ac:dyDescent="0.25">
      <c r="C163" s="21" t="s">
        <v>36</v>
      </c>
      <c r="D163" s="19">
        <f>SUMIFS(Sensitivities!$E$8:$E$1023,Sensitivities!$D$8:$D$1023,Curvature_FX!$D$26,Sensitivities!$C$8:$C$1023,Curvature_FX!G163)</f>
        <v>0</v>
      </c>
      <c r="E163" s="159" t="b">
        <f>VLOOKUP(C163,Trades!$C$8:$E$57,3,0)</f>
        <v>0</v>
      </c>
      <c r="F163" s="160"/>
      <c r="G163" s="160" t="str">
        <f>C163 &amp; ".Delta|FX|" &amp; C131&amp; "|*"</f>
        <v>FXF177155290.Delta|FX|JPY/USD|*</v>
      </c>
      <c r="H163" s="156"/>
      <c r="I163" s="165"/>
      <c r="J163" s="165"/>
    </row>
    <row r="164" spans="3:10" hidden="1" outlineLevel="1" x14ac:dyDescent="0.25">
      <c r="C164" s="21" t="s">
        <v>37</v>
      </c>
      <c r="D164" s="19">
        <f>SUMIFS(Sensitivities!$E$8:$E$1023,Sensitivities!$D$8:$D$1023,Curvature_FX!$D$26,Sensitivities!$C$8:$C$1023,Curvature_FX!G164)</f>
        <v>0</v>
      </c>
      <c r="E164" s="159" t="b">
        <f>VLOOKUP(C164,Trades!$C$8:$E$57,3,0)</f>
        <v>0</v>
      </c>
      <c r="F164" s="160"/>
      <c r="G164" s="160" t="str">
        <f>C164 &amp; ".Delta|FX|" &amp; C131&amp; "|*"</f>
        <v>FXF598460264.Delta|FX|JPY/USD|*</v>
      </c>
      <c r="H164" s="156"/>
      <c r="I164" s="165"/>
      <c r="J164" s="165"/>
    </row>
    <row r="165" spans="3:10" hidden="1" outlineLevel="1" x14ac:dyDescent="0.25">
      <c r="C165" s="21" t="s">
        <v>38</v>
      </c>
      <c r="D165" s="19">
        <f>SUMIFS(Sensitivities!$E$8:$E$1023,Sensitivities!$D$8:$D$1023,Curvature_FX!$D$26,Sensitivities!$C$8:$C$1023,Curvature_FX!G165)</f>
        <v>0</v>
      </c>
      <c r="E165" s="159" t="b">
        <f>VLOOKUP(C165,Trades!$C$8:$E$57,3,0)</f>
        <v>1</v>
      </c>
      <c r="F165" s="160"/>
      <c r="G165" s="160" t="str">
        <f>C165 &amp; ".Delta|FX|" &amp; C131&amp; "|*"</f>
        <v>FXO271821100.Delta|FX|JPY/USD|*</v>
      </c>
      <c r="H165" s="156"/>
      <c r="I165" s="165"/>
      <c r="J165" s="165"/>
    </row>
    <row r="166" spans="3:10" hidden="1" outlineLevel="1" x14ac:dyDescent="0.25">
      <c r="C166" s="21" t="s">
        <v>40</v>
      </c>
      <c r="D166" s="19">
        <f>SUMIFS(Sensitivities!$E$8:$E$1023,Sensitivities!$D$8:$D$1023,Curvature_FX!$D$26,Sensitivities!$C$8:$C$1023,Curvature_FX!G166)</f>
        <v>-420665.94373666699</v>
      </c>
      <c r="E166" s="159" t="b">
        <f>VLOOKUP(C166,Trades!$C$8:$E$57,3,0)</f>
        <v>1</v>
      </c>
      <c r="F166" s="160"/>
      <c r="G166" s="160" t="str">
        <f>C166 &amp; ".Delta|FX|" &amp; C131&amp; "|*"</f>
        <v>FXO136170122.Delta|FX|JPY/USD|*</v>
      </c>
      <c r="H166" s="156"/>
      <c r="I166" s="165"/>
      <c r="J166" s="165"/>
    </row>
    <row r="167" spans="3:10" hidden="1" outlineLevel="1" x14ac:dyDescent="0.25">
      <c r="C167" s="21" t="s">
        <v>1139</v>
      </c>
      <c r="D167" s="19">
        <f>SUMIFS(Sensitivities!$E$8:$E$1023,Sensitivities!$D$8:$D$1023,Curvature_FX!$D$26,Sensitivities!$C$8:$C$1023,Curvature_FX!G167)</f>
        <v>0</v>
      </c>
      <c r="E167" s="159" t="b">
        <f>VLOOKUP(C167,Trades!$C$8:$E$57,3,0)</f>
        <v>1</v>
      </c>
      <c r="F167" s="160"/>
      <c r="G167" s="160" t="str">
        <f>C167 &amp; ".Delta|FX|" &amp; C131&amp; "|*"</f>
        <v>FXO623149061.Delta|FX|JPY/USD|*</v>
      </c>
      <c r="H167" s="156"/>
      <c r="I167" s="165"/>
      <c r="J167" s="165"/>
    </row>
    <row r="168" spans="3:10" hidden="1" outlineLevel="1" x14ac:dyDescent="0.25">
      <c r="C168" s="21" t="s">
        <v>41</v>
      </c>
      <c r="D168" s="19">
        <f>SUMIFS(Sensitivities!$E$8:$E$1023,Sensitivities!$D$8:$D$1023,Curvature_FX!$D$26,Sensitivities!$C$8:$C$1023,Curvature_FX!G168)</f>
        <v>0</v>
      </c>
      <c r="E168" s="159" t="b">
        <f>VLOOKUP(C168,Trades!$C$8:$E$57,3,0)</f>
        <v>1</v>
      </c>
      <c r="F168" s="160"/>
      <c r="G168" s="160" t="str">
        <f>C168 &amp; ".Delta|FX|" &amp; C131&amp; "|*"</f>
        <v>FXO676548755.Delta|FX|JPY/USD|*</v>
      </c>
      <c r="H168" s="156"/>
      <c r="I168" s="165"/>
      <c r="J168" s="165"/>
    </row>
    <row r="169" spans="3:10" hidden="1" outlineLevel="1" x14ac:dyDescent="0.25">
      <c r="C169" s="21" t="s">
        <v>42</v>
      </c>
      <c r="D169" s="19">
        <f>SUMIFS(Sensitivities!$E$8:$E$1023,Sensitivities!$D$8:$D$1023,Curvature_FX!$D$26,Sensitivities!$C$8:$C$1023,Curvature_FX!G169)</f>
        <v>0</v>
      </c>
      <c r="E169" s="159" t="b">
        <f>VLOOKUP(C169,Trades!$C$8:$E$57,3,0)</f>
        <v>1</v>
      </c>
      <c r="F169" s="160"/>
      <c r="G169" s="160" t="str">
        <f>C169 &amp; ".Delta|FX|" &amp; C131&amp; "|*"</f>
        <v>FXO403688438.Delta|FX|JPY/USD|*</v>
      </c>
      <c r="H169" s="156"/>
      <c r="I169" s="165"/>
      <c r="J169" s="165"/>
    </row>
    <row r="170" spans="3:10" hidden="1" outlineLevel="1" x14ac:dyDescent="0.25">
      <c r="C170" s="21" t="s">
        <v>43</v>
      </c>
      <c r="D170" s="19">
        <f>SUMIFS(Sensitivities!$E$8:$E$1023,Sensitivities!$D$8:$D$1023,Curvature_FX!$D$26,Sensitivities!$C$8:$C$1023,Curvature_FX!G170)</f>
        <v>0</v>
      </c>
      <c r="E170" s="159" t="b">
        <f>VLOOKUP(C170,Trades!$C$8:$E$57,3,0)</f>
        <v>1</v>
      </c>
      <c r="F170" s="160"/>
      <c r="G170" s="160" t="str">
        <f>C170 &amp; ".Delta|FX|" &amp; C131&amp; "|*"</f>
        <v>FXO302436425.Delta|FX|JPY/USD|*</v>
      </c>
      <c r="H170" s="156"/>
      <c r="I170" s="165"/>
      <c r="J170" s="165"/>
    </row>
    <row r="171" spans="3:10" hidden="1" outlineLevel="1" x14ac:dyDescent="0.25">
      <c r="C171" s="21" t="s">
        <v>44</v>
      </c>
      <c r="D171" s="19">
        <f>SUMIFS(Sensitivities!$E$8:$E$1023,Sensitivities!$D$8:$D$1023,Curvature_FX!$D$26,Sensitivities!$C$8:$C$1023,Curvature_FX!G171)</f>
        <v>0</v>
      </c>
      <c r="E171" s="159" t="b">
        <f>VLOOKUP(C171,Trades!$C$8:$E$57,3,0)</f>
        <v>1</v>
      </c>
      <c r="F171" s="160"/>
      <c r="G171" s="160" t="str">
        <f>C171 &amp; ".Delta|FX|" &amp; C131&amp; "|*"</f>
        <v>FXO920656386.Delta|FX|JPY/USD|*</v>
      </c>
      <c r="H171" s="156"/>
      <c r="I171" s="165"/>
      <c r="J171" s="165"/>
    </row>
    <row r="172" spans="3:10" hidden="1" outlineLevel="1" x14ac:dyDescent="0.25">
      <c r="C172" s="21" t="s">
        <v>45</v>
      </c>
      <c r="D172" s="19">
        <f>SUMIFS(Sensitivities!$E$8:$E$1023,Sensitivities!$D$8:$D$1023,Curvature_FX!$D$26,Sensitivities!$C$8:$C$1023,Curvature_FX!G172)</f>
        <v>0</v>
      </c>
      <c r="E172" s="159" t="b">
        <f>VLOOKUP(C172,Trades!$C$8:$E$57,3,0)</f>
        <v>1</v>
      </c>
      <c r="F172" s="160"/>
      <c r="G172" s="160" t="str">
        <f>C172 &amp; ".Delta|FX|" &amp; C131&amp; "|*"</f>
        <v>FXO931276392.Delta|FX|JPY/USD|*</v>
      </c>
      <c r="H172" s="156"/>
      <c r="I172" s="165"/>
      <c r="J172" s="165"/>
    </row>
    <row r="173" spans="3:10" hidden="1" outlineLevel="1" x14ac:dyDescent="0.25">
      <c r="C173" s="21" t="s">
        <v>46</v>
      </c>
      <c r="D173" s="19">
        <f>SUMIFS(Sensitivities!$E$8:$E$1023,Sensitivities!$D$8:$D$1023,Curvature_FX!$D$26,Sensitivities!$C$8:$C$1023,Curvature_FX!G173)</f>
        <v>-19773.659648839399</v>
      </c>
      <c r="E173" s="159" t="b">
        <f>VLOOKUP(C173,Trades!$C$8:$E$57,3,0)</f>
        <v>0</v>
      </c>
      <c r="F173" s="160"/>
      <c r="G173" s="160" t="str">
        <f>C173 &amp; ".Delta|FX|" &amp; C131&amp; "|*"</f>
        <v>PRDC295207601.Delta|FX|JPY/USD|*</v>
      </c>
      <c r="H173" s="156"/>
      <c r="I173" s="165"/>
      <c r="J173" s="165"/>
    </row>
    <row r="174" spans="3:10" hidden="1" outlineLevel="1" x14ac:dyDescent="0.25">
      <c r="C174" s="21" t="s">
        <v>48</v>
      </c>
      <c r="D174" s="19">
        <f>SUMIFS(Sensitivities!$E$8:$E$1023,Sensitivities!$D$8:$D$1023,Curvature_FX!$D$26,Sensitivities!$C$8:$C$1023,Curvature_FX!G174)</f>
        <v>993363.44537192502</v>
      </c>
      <c r="E174" s="159" t="b">
        <f>VLOOKUP(C174,Trades!$C$8:$E$57,3,0)</f>
        <v>0</v>
      </c>
      <c r="F174" s="160"/>
      <c r="G174" s="160" t="str">
        <f>C174 &amp; ".Delta|FX|" &amp; C131&amp; "|*"</f>
        <v>PRDC172891670.Delta|FX|JPY/USD|*</v>
      </c>
      <c r="H174" s="156"/>
      <c r="I174" s="165"/>
      <c r="J174" s="165"/>
    </row>
    <row r="175" spans="3:10" hidden="1" outlineLevel="1" x14ac:dyDescent="0.25">
      <c r="C175" s="21" t="s">
        <v>49</v>
      </c>
      <c r="D175" s="19">
        <f>SUMIFS(Sensitivities!$E$8:$E$1023,Sensitivities!$D$8:$D$1023,Curvature_FX!$D$26,Sensitivities!$C$8:$C$1023,Curvature_FX!G175)</f>
        <v>0</v>
      </c>
      <c r="E175" s="159" t="b">
        <f>VLOOKUP(C175,Trades!$C$8:$E$57,3,0)</f>
        <v>0</v>
      </c>
      <c r="F175" s="160"/>
      <c r="G175" s="160" t="str">
        <f>C175 &amp; ".Delta|FX|" &amp; C131&amp; "|*"</f>
        <v>PRDC666969162.Delta|FX|JPY/USD|*</v>
      </c>
      <c r="H175" s="156"/>
      <c r="I175" s="165"/>
      <c r="J175" s="165"/>
    </row>
    <row r="176" spans="3:10" hidden="1" outlineLevel="1" x14ac:dyDescent="0.25">
      <c r="C176" s="21" t="s">
        <v>50</v>
      </c>
      <c r="D176" s="19">
        <f>SUMIFS(Sensitivities!$E$8:$E$1023,Sensitivities!$D$8:$D$1023,Curvature_FX!$D$26,Sensitivities!$C$8:$C$1023,Curvature_FX!G176)</f>
        <v>612310.69245755801</v>
      </c>
      <c r="E176" s="159" t="b">
        <f>VLOOKUP(C176,Trades!$C$8:$E$57,3,0)</f>
        <v>0</v>
      </c>
      <c r="F176" s="160"/>
      <c r="G176" s="160" t="str">
        <f>C176 &amp; ".Delta|FX|" &amp; C131&amp; "|*"</f>
        <v>PRDC591610726.Delta|FX|JPY/USD|*</v>
      </c>
      <c r="H176" s="156"/>
      <c r="I176" s="165"/>
      <c r="J176" s="165"/>
    </row>
    <row r="177" spans="3:10" hidden="1" outlineLevel="1" x14ac:dyDescent="0.25">
      <c r="C177" s="21" t="s">
        <v>51</v>
      </c>
      <c r="D177" s="19">
        <f>SUMIFS(Sensitivities!$E$8:$E$1023,Sensitivities!$D$8:$D$1023,Curvature_FX!$D$26,Sensitivities!$C$8:$C$1023,Curvature_FX!G177)</f>
        <v>98922.328984762295</v>
      </c>
      <c r="E177" s="159" t="b">
        <f>VLOOKUP(C177,Trades!$C$8:$E$57,3,0)</f>
        <v>0</v>
      </c>
      <c r="F177" s="160"/>
      <c r="G177" s="160" t="str">
        <f>C177 &amp; ".Delta|FX|" &amp; C131&amp; "|*"</f>
        <v>PRDC213021841.Delta|FX|JPY/USD|*</v>
      </c>
      <c r="H177" s="156"/>
      <c r="I177" s="165"/>
      <c r="J177" s="165"/>
    </row>
    <row r="178" spans="3:10" hidden="1" outlineLevel="1" x14ac:dyDescent="0.25">
      <c r="C178" s="21" t="s">
        <v>52</v>
      </c>
      <c r="D178" s="19">
        <f>SUMIFS(Sensitivities!$E$8:$E$1023,Sensitivities!$D$8:$D$1023,Curvature_FX!$D$26,Sensitivities!$C$8:$C$1023,Curvature_FX!G178)</f>
        <v>0</v>
      </c>
      <c r="E178" s="159" t="b">
        <f>VLOOKUP(C178,Trades!$C$8:$E$57,3,0)</f>
        <v>0</v>
      </c>
      <c r="F178" s="160"/>
      <c r="G178" s="160" t="str">
        <f>C178 &amp; ".Delta|FX|" &amp; C131&amp; "|*"</f>
        <v>RA211261264.Delta|FX|JPY/USD|*</v>
      </c>
      <c r="H178" s="156"/>
      <c r="I178" s="165"/>
      <c r="J178" s="165"/>
    </row>
    <row r="179" spans="3:10" hidden="1" outlineLevel="1" x14ac:dyDescent="0.25">
      <c r="C179" s="21" t="s">
        <v>54</v>
      </c>
      <c r="D179" s="19">
        <f>SUMIFS(Sensitivities!$E$8:$E$1023,Sensitivities!$D$8:$D$1023,Curvature_FX!$D$26,Sensitivities!$C$8:$C$1023,Curvature_FX!G179)</f>
        <v>1804.7207907475499</v>
      </c>
      <c r="E179" s="159" t="b">
        <f>VLOOKUP(C179,Trades!$C$8:$E$57,3,0)</f>
        <v>0</v>
      </c>
      <c r="F179" s="160"/>
      <c r="G179" s="160" t="str">
        <f>C179 &amp; ".Delta|FX|" &amp; C131&amp; "|*"</f>
        <v>RA511169792.Delta|FX|JPY/USD|*</v>
      </c>
      <c r="H179" s="156"/>
      <c r="I179" s="165"/>
      <c r="J179" s="165"/>
    </row>
    <row r="180" spans="3:10" hidden="1" outlineLevel="1" x14ac:dyDescent="0.25">
      <c r="C180" s="21" t="s">
        <v>1143</v>
      </c>
      <c r="D180" s="19">
        <f>SUMIFS(Sensitivities!$E$8:$E$1023,Sensitivities!$D$8:$D$1023,Curvature_FX!$D$26,Sensitivities!$C$8:$C$1023,Curvature_FX!G180)</f>
        <v>0</v>
      </c>
      <c r="E180" s="159" t="b">
        <f>VLOOKUP(C180,Trades!$C$8:$E$57,3,0)</f>
        <v>0</v>
      </c>
      <c r="F180" s="160"/>
      <c r="G180" s="160" t="str">
        <f>C180 &amp; ".Delta|FX|" &amp; C131&amp; "|*"</f>
        <v>RA844378540.Delta|FX|JPY/USD|*</v>
      </c>
      <c r="H180" s="156"/>
      <c r="I180" s="165"/>
      <c r="J180" s="165"/>
    </row>
    <row r="181" spans="3:10" hidden="1" outlineLevel="1" x14ac:dyDescent="0.25">
      <c r="C181" s="21" t="s">
        <v>55</v>
      </c>
      <c r="D181" s="19">
        <f>SUMIFS(Sensitivities!$E$8:$E$1023,Sensitivities!$D$8:$D$1023,Curvature_FX!$D$26,Sensitivities!$C$8:$C$1023,Curvature_FX!G181)</f>
        <v>-4305.1730718100798</v>
      </c>
      <c r="E181" s="159" t="b">
        <f>VLOOKUP(C181,Trades!$C$8:$E$57,3,0)</f>
        <v>0</v>
      </c>
      <c r="F181" s="160"/>
      <c r="G181" s="160" t="str">
        <f>C181 &amp; ".Delta|FX|" &amp; C131&amp; "|*"</f>
        <v>RA488554347.Delta|FX|JPY/USD|*</v>
      </c>
      <c r="H181" s="156"/>
      <c r="I181" s="165"/>
      <c r="J181" s="165"/>
    </row>
    <row r="182" spans="3:10" hidden="1" outlineLevel="1" x14ac:dyDescent="0.25">
      <c r="C182" s="21" t="s">
        <v>56</v>
      </c>
      <c r="D182" s="19">
        <f>SUMIFS(Sensitivities!$E$8:$E$1023,Sensitivities!$D$8:$D$1023,Curvature_FX!$D$26,Sensitivities!$C$8:$C$1023,Curvature_FX!G182)</f>
        <v>0</v>
      </c>
      <c r="E182" s="159" t="b">
        <f>VLOOKUP(C182,Trades!$C$8:$E$57,3,0)</f>
        <v>0</v>
      </c>
      <c r="F182" s="160"/>
      <c r="G182" s="160" t="str">
        <f>C182 &amp; ".Delta|FX|" &amp; C131&amp; "|*"</f>
        <v>RA899728209.Delta|FX|JPY/USD|*</v>
      </c>
      <c r="H182" s="156"/>
      <c r="I182" s="165"/>
      <c r="J182" s="165"/>
    </row>
    <row r="183" spans="3:10" hidden="1" outlineLevel="1" x14ac:dyDescent="0.25">
      <c r="C183" s="10"/>
      <c r="D183" s="13"/>
      <c r="E183" s="162"/>
      <c r="F183" s="161"/>
      <c r="G183" s="161"/>
      <c r="H183" s="156"/>
      <c r="I183" s="165"/>
      <c r="J183" s="165"/>
    </row>
    <row r="184" spans="3:10" collapsed="1" x14ac:dyDescent="0.25">
      <c r="C184" s="112" t="s">
        <v>91</v>
      </c>
      <c r="D184" s="103">
        <f>$D$9</f>
        <v>0.15</v>
      </c>
      <c r="E184" s="152"/>
      <c r="F184" s="166"/>
      <c r="G184" s="166"/>
      <c r="H184" s="163">
        <f>SUMIF(E186:E235,TRUE,D186:D235)</f>
        <v>0</v>
      </c>
      <c r="I184" s="164">
        <f>-(E184-G184-D184*H184)</f>
        <v>0</v>
      </c>
      <c r="J184" s="164">
        <f>-(F184-G184+D184*H184)</f>
        <v>0</v>
      </c>
    </row>
    <row r="185" spans="3:10" hidden="1" outlineLevel="1" x14ac:dyDescent="0.25">
      <c r="C185" s="40" t="s">
        <v>1138</v>
      </c>
      <c r="D185" s="101" t="s">
        <v>116</v>
      </c>
      <c r="E185" s="101" t="s">
        <v>1177</v>
      </c>
      <c r="F185" s="101" t="s">
        <v>68</v>
      </c>
      <c r="G185" s="110" t="s">
        <v>57</v>
      </c>
    </row>
    <row r="186" spans="3:10" hidden="1" outlineLevel="1" x14ac:dyDescent="0.25">
      <c r="C186" s="42" t="s">
        <v>3</v>
      </c>
      <c r="D186" s="38">
        <f>SUMIFS(Sensitivities!$E$8:$E$1023,Sensitivities!$D$8:$D$1023,Curvature_FX!$D$26,Sensitivities!$C$8:$C$1023,Curvature_FX!G186)</f>
        <v>0</v>
      </c>
      <c r="E186" s="44" t="b">
        <f>VLOOKUP(C186,Trades!$C$8:$E$57,3,0)</f>
        <v>0</v>
      </c>
      <c r="F186" s="38"/>
      <c r="G186" s="38" t="str">
        <f>C186 &amp; ".Delta|FX|" &amp; C184 &amp; "|*"</f>
        <v>FRA791220419.Delta|FX|AUD/USD|*</v>
      </c>
    </row>
    <row r="187" spans="3:10" hidden="1" outlineLevel="1" x14ac:dyDescent="0.25">
      <c r="C187" s="21" t="s">
        <v>5</v>
      </c>
      <c r="D187" s="19">
        <f>SUMIFS(Sensitivities!$E$8:$E$1023,Sensitivities!$D$8:$D$1023,Curvature_FX!$D$26,Sensitivities!$C$8:$C$1023,Curvature_FX!G187)</f>
        <v>0</v>
      </c>
      <c r="E187" s="31" t="b">
        <f>VLOOKUP(C187,Trades!$C$8:$E$57,3,0)</f>
        <v>0</v>
      </c>
      <c r="F187" s="19"/>
      <c r="G187" s="19" t="str">
        <f>C187 &amp; ".Delta|FX|" &amp; C184&amp; "|*"</f>
        <v>FRA983936126.Delta|FX|AUD/USD|*</v>
      </c>
    </row>
    <row r="188" spans="3:10" hidden="1" outlineLevel="1" x14ac:dyDescent="0.25">
      <c r="C188" s="21" t="s">
        <v>6</v>
      </c>
      <c r="D188" s="19">
        <f>SUMIFS(Sensitivities!$E$8:$E$1023,Sensitivities!$D$8:$D$1023,Curvature_FX!$D$26,Sensitivities!$C$8:$C$1023,Curvature_FX!G188)</f>
        <v>0</v>
      </c>
      <c r="E188" s="31" t="b">
        <f>VLOOKUP(C188,Trades!$C$8:$E$57,3,0)</f>
        <v>0</v>
      </c>
      <c r="F188" s="19"/>
      <c r="G188" s="19" t="str">
        <f>C188 &amp; ".Delta|FX|" &amp; C184&amp; "|*"</f>
        <v>FRA592133890.Delta|FX|AUD/USD|*</v>
      </c>
    </row>
    <row r="189" spans="3:10" hidden="1" outlineLevel="1" x14ac:dyDescent="0.25">
      <c r="C189" s="21" t="s">
        <v>7</v>
      </c>
      <c r="D189" s="19">
        <f>SUMIFS(Sensitivities!$E$8:$E$1023,Sensitivities!$D$8:$D$1023,Curvature_FX!$D$26,Sensitivities!$C$8:$C$1023,Curvature_FX!G189)</f>
        <v>0</v>
      </c>
      <c r="E189" s="31" t="b">
        <f>VLOOKUP(C189,Trades!$C$8:$E$57,3,0)</f>
        <v>0</v>
      </c>
      <c r="F189" s="19"/>
      <c r="G189" s="19" t="str">
        <f>C189 &amp; ".Delta|FX|" &amp; C184&amp; "|*"</f>
        <v>FRA554616290.Delta|FX|AUD/USD|*</v>
      </c>
    </row>
    <row r="190" spans="3:10" hidden="1" outlineLevel="1" x14ac:dyDescent="0.25">
      <c r="C190" s="21" t="s">
        <v>8</v>
      </c>
      <c r="D190" s="19">
        <f>SUMIFS(Sensitivities!$E$8:$E$1023,Sensitivities!$D$8:$D$1023,Curvature_FX!$D$26,Sensitivities!$C$8:$C$1023,Curvature_FX!G190)</f>
        <v>0</v>
      </c>
      <c r="E190" s="31" t="b">
        <f>VLOOKUP(C190,Trades!$C$8:$E$57,3,0)</f>
        <v>0</v>
      </c>
      <c r="F190" s="19"/>
      <c r="G190" s="19" t="str">
        <f>C190 &amp; ".Delta|FX|" &amp; C184&amp; "|*"</f>
        <v>FRA822851518.Delta|FX|AUD/USD|*</v>
      </c>
    </row>
    <row r="191" spans="3:10" hidden="1" outlineLevel="1" x14ac:dyDescent="0.25">
      <c r="C191" s="21" t="s">
        <v>1140</v>
      </c>
      <c r="D191" s="19">
        <f>SUMIFS(Sensitivities!$E$8:$E$1023,Sensitivities!$D$8:$D$1023,Curvature_FX!$D$26,Sensitivities!$C$8:$C$1023,Curvature_FX!G191)</f>
        <v>0</v>
      </c>
      <c r="E191" s="31" t="b">
        <f>VLOOKUP(C191,Trades!$C$8:$E$57,3,0)</f>
        <v>0</v>
      </c>
      <c r="F191" s="19"/>
      <c r="G191" s="19" t="str">
        <f>C191 &amp; ".Delta|FX|" &amp; C184&amp; "|*"</f>
        <v>FRA101797833.Delta|FX|AUD/USD|*</v>
      </c>
    </row>
    <row r="192" spans="3:10" hidden="1" outlineLevel="1" x14ac:dyDescent="0.25">
      <c r="C192" s="21" t="s">
        <v>9</v>
      </c>
      <c r="D192" s="19">
        <f>SUMIFS(Sensitivities!$E$8:$E$1023,Sensitivities!$D$8:$D$1023,Curvature_FX!$D$26,Sensitivities!$C$8:$C$1023,Curvature_FX!G192)</f>
        <v>0</v>
      </c>
      <c r="E192" s="31" t="b">
        <f>VLOOKUP(C192,Trades!$C$8:$E$57,3,0)</f>
        <v>0</v>
      </c>
      <c r="F192" s="19"/>
      <c r="G192" s="19" t="str">
        <f>C192 &amp; ".Delta|FX|" &amp; C184&amp; "|*"</f>
        <v>IRS190841856.Delta|FX|AUD/USD|*</v>
      </c>
    </row>
    <row r="193" spans="3:7" hidden="1" outlineLevel="1" x14ac:dyDescent="0.25">
      <c r="C193" s="21" t="s">
        <v>11</v>
      </c>
      <c r="D193" s="19">
        <f>SUMIFS(Sensitivities!$E$8:$E$1023,Sensitivities!$D$8:$D$1023,Curvature_FX!$D$26,Sensitivities!$C$8:$C$1023,Curvature_FX!G193)</f>
        <v>0</v>
      </c>
      <c r="E193" s="31" t="b">
        <f>VLOOKUP(C193,Trades!$C$8:$E$57,3,0)</f>
        <v>0</v>
      </c>
      <c r="F193" s="19"/>
      <c r="G193" s="19" t="str">
        <f>C193 &amp; ".Delta|FX|" &amp; C184&amp; "|*"</f>
        <v>IRS399330126.Delta|FX|AUD/USD|*</v>
      </c>
    </row>
    <row r="194" spans="3:7" hidden="1" outlineLevel="1" x14ac:dyDescent="0.25">
      <c r="C194" s="21" t="s">
        <v>12</v>
      </c>
      <c r="D194" s="19">
        <f>SUMIFS(Sensitivities!$E$8:$E$1023,Sensitivities!$D$8:$D$1023,Curvature_FX!$D$26,Sensitivities!$C$8:$C$1023,Curvature_FX!G194)</f>
        <v>0</v>
      </c>
      <c r="E194" s="31" t="b">
        <f>VLOOKUP(C194,Trades!$C$8:$E$57,3,0)</f>
        <v>0</v>
      </c>
      <c r="F194" s="19"/>
      <c r="G194" s="19" t="str">
        <f>C194 &amp; ".Delta|FX|" &amp; C184&amp; "|*"</f>
        <v>IRS233250637.Delta|FX|AUD/USD|*</v>
      </c>
    </row>
    <row r="195" spans="3:7" hidden="1" outlineLevel="1" x14ac:dyDescent="0.25">
      <c r="C195" s="21" t="s">
        <v>13</v>
      </c>
      <c r="D195" s="19">
        <f>SUMIFS(Sensitivities!$E$8:$E$1023,Sensitivities!$D$8:$D$1023,Curvature_FX!$D$26,Sensitivities!$C$8:$C$1023,Curvature_FX!G195)</f>
        <v>0</v>
      </c>
      <c r="E195" s="31" t="b">
        <f>VLOOKUP(C195,Trades!$C$8:$E$57,3,0)</f>
        <v>0</v>
      </c>
      <c r="F195" s="19"/>
      <c r="G195" s="19" t="str">
        <f>C195 &amp; ".Delta|FX|" &amp; C184&amp; "|*"</f>
        <v>CS768096133.Delta|FX|AUD/USD|*</v>
      </c>
    </row>
    <row r="196" spans="3:7" hidden="1" outlineLevel="1" x14ac:dyDescent="0.25">
      <c r="C196" s="21" t="s">
        <v>15</v>
      </c>
      <c r="D196" s="19">
        <f>SUMIFS(Sensitivities!$E$8:$E$1023,Sensitivities!$D$8:$D$1023,Curvature_FX!$D$26,Sensitivities!$C$8:$C$1023,Curvature_FX!G196)</f>
        <v>0</v>
      </c>
      <c r="E196" s="31" t="b">
        <f>VLOOKUP(C196,Trades!$C$8:$E$57,3,0)</f>
        <v>0</v>
      </c>
      <c r="F196" s="19"/>
      <c r="G196" s="19" t="str">
        <f>C196 &amp; ".Delta|FX|" &amp; C184&amp; "|*"</f>
        <v>CS561670611.Delta|FX|AUD/USD|*</v>
      </c>
    </row>
    <row r="197" spans="3:7" hidden="1" outlineLevel="1" x14ac:dyDescent="0.25">
      <c r="C197" s="21" t="s">
        <v>16</v>
      </c>
      <c r="D197" s="19">
        <f>SUMIFS(Sensitivities!$E$8:$E$1023,Sensitivities!$D$8:$D$1023,Curvature_FX!$D$26,Sensitivities!$C$8:$C$1023,Curvature_FX!G197)</f>
        <v>-9975.4178888237202</v>
      </c>
      <c r="E197" s="31" t="b">
        <f>VLOOKUP(C197,Trades!$C$8:$E$57,3,0)</f>
        <v>0</v>
      </c>
      <c r="F197" s="19"/>
      <c r="G197" s="19" t="str">
        <f>C197 &amp; ".Delta|FX|" &amp; C184&amp; "|*"</f>
        <v>CS931854092.Delta|FX|AUD/USD|*</v>
      </c>
    </row>
    <row r="198" spans="3:7" hidden="1" outlineLevel="1" x14ac:dyDescent="0.25">
      <c r="C198" s="21" t="s">
        <v>17</v>
      </c>
      <c r="D198" s="19">
        <f>SUMIFS(Sensitivities!$E$8:$E$1023,Sensitivities!$D$8:$D$1023,Curvature_FX!$D$26,Sensitivities!$C$8:$C$1023,Curvature_FX!G198)</f>
        <v>-280766.11168650002</v>
      </c>
      <c r="E198" s="31" t="b">
        <f>VLOOKUP(C198,Trades!$C$8:$E$57,3,0)</f>
        <v>0</v>
      </c>
      <c r="F198" s="19"/>
      <c r="G198" s="19" t="str">
        <f>C198 &amp; ".Delta|FX|" &amp; C184&amp; "|*"</f>
        <v>IRS307262619.Delta|FX|AUD/USD|*</v>
      </c>
    </row>
    <row r="199" spans="3:7" hidden="1" outlineLevel="1" x14ac:dyDescent="0.25">
      <c r="C199" s="21" t="s">
        <v>18</v>
      </c>
      <c r="D199" s="19">
        <f>SUMIFS(Sensitivities!$E$8:$E$1023,Sensitivities!$D$8:$D$1023,Curvature_FX!$D$26,Sensitivities!$C$8:$C$1023,Curvature_FX!G199)</f>
        <v>0</v>
      </c>
      <c r="E199" s="31" t="b">
        <f>VLOOKUP(C199,Trades!$C$8:$E$57,3,0)</f>
        <v>0</v>
      </c>
      <c r="F199" s="19"/>
      <c r="G199" s="19" t="str">
        <f>C199 &amp; ".Delta|FX|" &amp; C184&amp; "|*"</f>
        <v>IRS686490893.Delta|FX|AUD/USD|*</v>
      </c>
    </row>
    <row r="200" spans="3:7" hidden="1" outlineLevel="1" x14ac:dyDescent="0.25">
      <c r="C200" s="21" t="s">
        <v>19</v>
      </c>
      <c r="D200" s="19">
        <f>SUMIFS(Sensitivities!$E$8:$E$1023,Sensitivities!$D$8:$D$1023,Curvature_FX!$D$26,Sensitivities!$C$8:$C$1023,Curvature_FX!G200)</f>
        <v>0</v>
      </c>
      <c r="E200" s="31" t="b">
        <f>VLOOKUP(C200,Trades!$C$8:$E$57,3,0)</f>
        <v>0</v>
      </c>
      <c r="F200" s="19"/>
      <c r="G200" s="19" t="str">
        <f>C200 &amp; ".Delta|FX|" &amp; C184&amp; "|*"</f>
        <v>IRS682313805.Delta|FX|AUD/USD|*</v>
      </c>
    </row>
    <row r="201" spans="3:7" hidden="1" outlineLevel="1" x14ac:dyDescent="0.25">
      <c r="C201" s="21" t="s">
        <v>20</v>
      </c>
      <c r="D201" s="19">
        <f>SUMIFS(Sensitivities!$E$8:$E$1023,Sensitivities!$D$8:$D$1023,Curvature_FX!$D$26,Sensitivities!$C$8:$C$1023,Curvature_FX!G201)</f>
        <v>0</v>
      </c>
      <c r="E201" s="31" t="b">
        <f>VLOOKUP(C201,Trades!$C$8:$E$57,3,0)</f>
        <v>0</v>
      </c>
      <c r="F201" s="19"/>
      <c r="G201" s="19" t="str">
        <f>C201 &amp; ".Delta|FX|" &amp; C184&amp; "|*"</f>
        <v>IRS545554400.Delta|FX|AUD/USD|*</v>
      </c>
    </row>
    <row r="202" spans="3:7" hidden="1" outlineLevel="1" x14ac:dyDescent="0.25">
      <c r="C202" s="21" t="s">
        <v>21</v>
      </c>
      <c r="D202" s="19">
        <f>SUMIFS(Sensitivities!$E$8:$E$1023,Sensitivities!$D$8:$D$1023,Curvature_FX!$D$26,Sensitivities!$C$8:$C$1023,Curvature_FX!G202)</f>
        <v>0</v>
      </c>
      <c r="E202" s="31" t="b">
        <f>VLOOKUP(C202,Trades!$C$8:$E$57,3,0)</f>
        <v>0</v>
      </c>
      <c r="F202" s="19"/>
      <c r="G202" s="19" t="str">
        <f>C202 &amp; ".Delta|FX|" &amp; C184&amp; "|*"</f>
        <v>CS821810096.Delta|FX|AUD/USD|*</v>
      </c>
    </row>
    <row r="203" spans="3:7" hidden="1" outlineLevel="1" x14ac:dyDescent="0.25">
      <c r="C203" s="21" t="s">
        <v>22</v>
      </c>
      <c r="D203" s="19">
        <f>SUMIFS(Sensitivities!$E$8:$E$1023,Sensitivities!$D$8:$D$1023,Curvature_FX!$D$26,Sensitivities!$C$8:$C$1023,Curvature_FX!G203)</f>
        <v>0</v>
      </c>
      <c r="E203" s="31" t="b">
        <f>VLOOKUP(C203,Trades!$C$8:$E$57,3,0)</f>
        <v>1</v>
      </c>
      <c r="F203" s="19"/>
      <c r="G203" s="19" t="str">
        <f>C203 &amp; ".Delta|FX|" &amp; C184&amp; "|*"</f>
        <v>CF832287444.Delta|FX|AUD/USD|*</v>
      </c>
    </row>
    <row r="204" spans="3:7" hidden="1" outlineLevel="1" x14ac:dyDescent="0.25">
      <c r="C204" s="21" t="s">
        <v>1141</v>
      </c>
      <c r="D204" s="19">
        <f>SUMIFS(Sensitivities!$E$8:$E$1023,Sensitivities!$D$8:$D$1023,Curvature_FX!$D$26,Sensitivities!$C$8:$C$1023,Curvature_FX!G204)</f>
        <v>0</v>
      </c>
      <c r="E204" s="31" t="b">
        <f>VLOOKUP(C204,Trades!$C$8:$E$57,3,0)</f>
        <v>1</v>
      </c>
      <c r="F204" s="19"/>
      <c r="G204" s="19" t="str">
        <f>C204 &amp; ".Delta|FX|" &amp; C184&amp; "|*"</f>
        <v>CF505971413.Delta|FX|AUD/USD|*</v>
      </c>
    </row>
    <row r="205" spans="3:7" hidden="1" outlineLevel="1" x14ac:dyDescent="0.25">
      <c r="C205" s="21" t="s">
        <v>24</v>
      </c>
      <c r="D205" s="19">
        <f>SUMIFS(Sensitivities!$E$8:$E$1023,Sensitivities!$D$8:$D$1023,Curvature_FX!$D$26,Sensitivities!$C$8:$C$1023,Curvature_FX!G205)</f>
        <v>0</v>
      </c>
      <c r="E205" s="31" t="b">
        <f>VLOOKUP(C205,Trades!$C$8:$E$57,3,0)</f>
        <v>1</v>
      </c>
      <c r="F205" s="19"/>
      <c r="G205" s="19" t="str">
        <f>C205 &amp; ".Delta|FX|" &amp; C184&amp; "|*"</f>
        <v>CF670766805.Delta|FX|AUD/USD|*</v>
      </c>
    </row>
    <row r="206" spans="3:7" hidden="1" outlineLevel="1" x14ac:dyDescent="0.25">
      <c r="C206" s="21" t="s">
        <v>25</v>
      </c>
      <c r="D206" s="19">
        <f>SUMIFS(Sensitivities!$E$8:$E$1023,Sensitivities!$D$8:$D$1023,Curvature_FX!$D$26,Sensitivities!$C$8:$C$1023,Curvature_FX!G206)</f>
        <v>0</v>
      </c>
      <c r="E206" s="31" t="b">
        <f>VLOOKUP(C206,Trades!$C$8:$E$57,3,0)</f>
        <v>1</v>
      </c>
      <c r="F206" s="19"/>
      <c r="G206" s="19" t="str">
        <f>C206 &amp; ".Delta|FX|" &amp; C184&amp; "|*"</f>
        <v>CF558972956.Delta|FX|AUD/USD|*</v>
      </c>
    </row>
    <row r="207" spans="3:7" hidden="1" outlineLevel="1" x14ac:dyDescent="0.25">
      <c r="C207" s="21" t="s">
        <v>26</v>
      </c>
      <c r="D207" s="19">
        <f>SUMIFS(Sensitivities!$E$8:$E$1023,Sensitivities!$D$8:$D$1023,Curvature_FX!$D$26,Sensitivities!$C$8:$C$1023,Curvature_FX!G207)</f>
        <v>0</v>
      </c>
      <c r="E207" s="31" t="b">
        <f>VLOOKUP(C207,Trades!$C$8:$E$57,3,0)</f>
        <v>1</v>
      </c>
      <c r="F207" s="19"/>
      <c r="G207" s="19" t="str">
        <f>C207 &amp; ".Delta|FX|" &amp; C184&amp; "|*"</f>
        <v>CF994071627.Delta|FX|AUD/USD|*</v>
      </c>
    </row>
    <row r="208" spans="3:7" hidden="1" outlineLevel="1" x14ac:dyDescent="0.25">
      <c r="C208" s="21" t="s">
        <v>27</v>
      </c>
      <c r="D208" s="19">
        <f>SUMIFS(Sensitivities!$E$8:$E$1023,Sensitivities!$D$8:$D$1023,Curvature_FX!$D$26,Sensitivities!$C$8:$C$1023,Curvature_FX!G208)</f>
        <v>0</v>
      </c>
      <c r="E208" s="31" t="b">
        <f>VLOOKUP(C208,Trades!$C$8:$E$57,3,0)</f>
        <v>1</v>
      </c>
      <c r="F208" s="19"/>
      <c r="G208" s="19" t="str">
        <f>C208 &amp; ".Delta|FX|" &amp; C184&amp; "|*"</f>
        <v>CF546911893.Delta|FX|AUD/USD|*</v>
      </c>
    </row>
    <row r="209" spans="3:7" hidden="1" outlineLevel="1" x14ac:dyDescent="0.25">
      <c r="C209" s="21" t="s">
        <v>28</v>
      </c>
      <c r="D209" s="19">
        <f>SUMIFS(Sensitivities!$E$8:$E$1023,Sensitivities!$D$8:$D$1023,Curvature_FX!$D$26,Sensitivities!$C$8:$C$1023,Curvature_FX!G209)</f>
        <v>0</v>
      </c>
      <c r="E209" s="31" t="b">
        <f>VLOOKUP(C209,Trades!$C$8:$E$57,3,0)</f>
        <v>1</v>
      </c>
      <c r="F209" s="19"/>
      <c r="G209" s="19" t="str">
        <f>C209 &amp; ".Delta|FX|" &amp; C184&amp; "|*"</f>
        <v>CF798421943.Delta|FX|AUD/USD|*</v>
      </c>
    </row>
    <row r="210" spans="3:7" hidden="1" outlineLevel="1" x14ac:dyDescent="0.25">
      <c r="C210" s="21" t="s">
        <v>29</v>
      </c>
      <c r="D210" s="19">
        <f>SUMIFS(Sensitivities!$E$8:$E$1023,Sensitivities!$D$8:$D$1023,Curvature_FX!$D$26,Sensitivities!$C$8:$C$1023,Curvature_FX!G210)</f>
        <v>0</v>
      </c>
      <c r="E210" s="31" t="b">
        <f>VLOOKUP(C210,Trades!$C$8:$E$57,3,0)</f>
        <v>1</v>
      </c>
      <c r="F210" s="19"/>
      <c r="G210" s="19" t="str">
        <f>C210 &amp; ".Delta|FX|" &amp; C184&amp; "|*"</f>
        <v>SWN651253389.Delta|FX|AUD/USD|*</v>
      </c>
    </row>
    <row r="211" spans="3:7" hidden="1" outlineLevel="1" x14ac:dyDescent="0.25">
      <c r="C211" s="21" t="s">
        <v>31</v>
      </c>
      <c r="D211" s="19">
        <f>SUMIFS(Sensitivities!$E$8:$E$1023,Sensitivities!$D$8:$D$1023,Curvature_FX!$D$26,Sensitivities!$C$8:$C$1023,Curvature_FX!G211)</f>
        <v>0</v>
      </c>
      <c r="E211" s="31" t="b">
        <f>VLOOKUP(C211,Trades!$C$8:$E$57,3,0)</f>
        <v>0</v>
      </c>
      <c r="F211" s="19"/>
      <c r="G211" s="19" t="str">
        <f>C211 &amp; ".Delta|FX|" &amp; C184&amp; "|*"</f>
        <v>FXF690057364.Delta|FX|AUD/USD|*</v>
      </c>
    </row>
    <row r="212" spans="3:7" hidden="1" outlineLevel="1" x14ac:dyDescent="0.25">
      <c r="C212" s="21" t="s">
        <v>1142</v>
      </c>
      <c r="D212" s="19">
        <f>SUMIFS(Sensitivities!$E$8:$E$1023,Sensitivities!$D$8:$D$1023,Curvature_FX!$D$26,Sensitivities!$C$8:$C$1023,Curvature_FX!G212)</f>
        <v>48833085.954765797</v>
      </c>
      <c r="E212" s="31" t="b">
        <f>VLOOKUP(C212,Trades!$C$8:$E$57,3,0)</f>
        <v>0</v>
      </c>
      <c r="F212" s="19"/>
      <c r="G212" s="19" t="str">
        <f>C212 &amp; ".Delta|FX|" &amp; C184&amp; "|*"</f>
        <v>FXF276314354.Delta|FX|AUD/USD|*</v>
      </c>
    </row>
    <row r="213" spans="3:7" hidden="1" outlineLevel="1" x14ac:dyDescent="0.25">
      <c r="C213" s="21" t="s">
        <v>33</v>
      </c>
      <c r="D213" s="19">
        <f>SUMIFS(Sensitivities!$E$8:$E$1023,Sensitivities!$D$8:$D$1023,Curvature_FX!$D$26,Sensitivities!$C$8:$C$1023,Curvature_FX!G213)</f>
        <v>0</v>
      </c>
      <c r="E213" s="31" t="b">
        <f>VLOOKUP(C213,Trades!$C$8:$E$57,3,0)</f>
        <v>0</v>
      </c>
      <c r="F213" s="19"/>
      <c r="G213" s="19" t="str">
        <f>C213 &amp; ".Delta|FX|" &amp; C184&amp; "|*"</f>
        <v>FXF811380623.Delta|FX|AUD/USD|*</v>
      </c>
    </row>
    <row r="214" spans="3:7" hidden="1" outlineLevel="1" x14ac:dyDescent="0.25">
      <c r="C214" s="21" t="s">
        <v>34</v>
      </c>
      <c r="D214" s="19">
        <f>SUMIFS(Sensitivities!$E$8:$E$1023,Sensitivities!$D$8:$D$1023,Curvature_FX!$D$26,Sensitivities!$C$8:$C$1023,Curvature_FX!G214)</f>
        <v>0</v>
      </c>
      <c r="E214" s="31" t="b">
        <f>VLOOKUP(C214,Trades!$C$8:$E$57,3,0)</f>
        <v>0</v>
      </c>
      <c r="F214" s="19"/>
      <c r="G214" s="19" t="str">
        <f>C214 &amp; ".Delta|FX|" &amp; C184&amp; "|*"</f>
        <v>FXF313102980.Delta|FX|AUD/USD|*</v>
      </c>
    </row>
    <row r="215" spans="3:7" hidden="1" outlineLevel="1" x14ac:dyDescent="0.25">
      <c r="C215" s="21" t="s">
        <v>35</v>
      </c>
      <c r="D215" s="19">
        <f>SUMIFS(Sensitivities!$E$8:$E$1023,Sensitivities!$D$8:$D$1023,Curvature_FX!$D$26,Sensitivities!$C$8:$C$1023,Curvature_FX!G215)</f>
        <v>0</v>
      </c>
      <c r="E215" s="31" t="b">
        <f>VLOOKUP(C215,Trades!$C$8:$E$57,3,0)</f>
        <v>0</v>
      </c>
      <c r="F215" s="19"/>
      <c r="G215" s="19" t="str">
        <f>C215 &amp; ".Delta|FX|" &amp; C184&amp; "|*"</f>
        <v>FXF168255439.Delta|FX|AUD/USD|*</v>
      </c>
    </row>
    <row r="216" spans="3:7" hidden="1" outlineLevel="1" x14ac:dyDescent="0.25">
      <c r="C216" s="21" t="s">
        <v>36</v>
      </c>
      <c r="D216" s="19">
        <f>SUMIFS(Sensitivities!$E$8:$E$1023,Sensitivities!$D$8:$D$1023,Curvature_FX!$D$26,Sensitivities!$C$8:$C$1023,Curvature_FX!G216)</f>
        <v>0</v>
      </c>
      <c r="E216" s="31" t="b">
        <f>VLOOKUP(C216,Trades!$C$8:$E$57,3,0)</f>
        <v>0</v>
      </c>
      <c r="F216" s="19"/>
      <c r="G216" s="19" t="str">
        <f>C216 &amp; ".Delta|FX|" &amp; C184&amp; "|*"</f>
        <v>FXF177155290.Delta|FX|AUD/USD|*</v>
      </c>
    </row>
    <row r="217" spans="3:7" hidden="1" outlineLevel="1" x14ac:dyDescent="0.25">
      <c r="C217" s="21" t="s">
        <v>37</v>
      </c>
      <c r="D217" s="19">
        <f>SUMIFS(Sensitivities!$E$8:$E$1023,Sensitivities!$D$8:$D$1023,Curvature_FX!$D$26,Sensitivities!$C$8:$C$1023,Curvature_FX!G217)</f>
        <v>0</v>
      </c>
      <c r="E217" s="31" t="b">
        <f>VLOOKUP(C217,Trades!$C$8:$E$57,3,0)</f>
        <v>0</v>
      </c>
      <c r="F217" s="19"/>
      <c r="G217" s="19" t="str">
        <f>C217 &amp; ".Delta|FX|" &amp; C184&amp; "|*"</f>
        <v>FXF598460264.Delta|FX|AUD/USD|*</v>
      </c>
    </row>
    <row r="218" spans="3:7" hidden="1" outlineLevel="1" x14ac:dyDescent="0.25">
      <c r="C218" s="21" t="s">
        <v>38</v>
      </c>
      <c r="D218" s="19">
        <f>SUMIFS(Sensitivities!$E$8:$E$1023,Sensitivities!$D$8:$D$1023,Curvature_FX!$D$26,Sensitivities!$C$8:$C$1023,Curvature_FX!G218)</f>
        <v>0</v>
      </c>
      <c r="E218" s="31" t="b">
        <f>VLOOKUP(C218,Trades!$C$8:$E$57,3,0)</f>
        <v>1</v>
      </c>
      <c r="F218" s="19"/>
      <c r="G218" s="19" t="str">
        <f>C218 &amp; ".Delta|FX|" &amp; C184&amp; "|*"</f>
        <v>FXO271821100.Delta|FX|AUD/USD|*</v>
      </c>
    </row>
    <row r="219" spans="3:7" hidden="1" outlineLevel="1" x14ac:dyDescent="0.25">
      <c r="C219" s="21" t="s">
        <v>40</v>
      </c>
      <c r="D219" s="19">
        <f>SUMIFS(Sensitivities!$E$8:$E$1023,Sensitivities!$D$8:$D$1023,Curvature_FX!$D$26,Sensitivities!$C$8:$C$1023,Curvature_FX!G219)</f>
        <v>0</v>
      </c>
      <c r="E219" s="31" t="b">
        <f>VLOOKUP(C219,Trades!$C$8:$E$57,3,0)</f>
        <v>1</v>
      </c>
      <c r="F219" s="19"/>
      <c r="G219" s="19" t="str">
        <f>C219 &amp; ".Delta|FX|" &amp; C184&amp; "|*"</f>
        <v>FXO136170122.Delta|FX|AUD/USD|*</v>
      </c>
    </row>
    <row r="220" spans="3:7" hidden="1" outlineLevel="1" x14ac:dyDescent="0.25">
      <c r="C220" s="21" t="s">
        <v>1139</v>
      </c>
      <c r="D220" s="19">
        <f>SUMIFS(Sensitivities!$E$8:$E$1023,Sensitivities!$D$8:$D$1023,Curvature_FX!$D$26,Sensitivities!$C$8:$C$1023,Curvature_FX!G220)</f>
        <v>0</v>
      </c>
      <c r="E220" s="31" t="b">
        <f>VLOOKUP(C220,Trades!$C$8:$E$57,3,0)</f>
        <v>1</v>
      </c>
      <c r="F220" s="19"/>
      <c r="G220" s="19" t="str">
        <f>C220 &amp; ".Delta|FX|" &amp; C184&amp; "|*"</f>
        <v>FXO623149061.Delta|FX|AUD/USD|*</v>
      </c>
    </row>
    <row r="221" spans="3:7" hidden="1" outlineLevel="1" x14ac:dyDescent="0.25">
      <c r="C221" s="21" t="s">
        <v>41</v>
      </c>
      <c r="D221" s="19">
        <f>SUMIFS(Sensitivities!$E$8:$E$1023,Sensitivities!$D$8:$D$1023,Curvature_FX!$D$26,Sensitivities!$C$8:$C$1023,Curvature_FX!G221)</f>
        <v>0</v>
      </c>
      <c r="E221" s="31" t="b">
        <f>VLOOKUP(C221,Trades!$C$8:$E$57,3,0)</f>
        <v>1</v>
      </c>
      <c r="F221" s="19"/>
      <c r="G221" s="19" t="str">
        <f>C221 &amp; ".Delta|FX|" &amp; C184&amp; "|*"</f>
        <v>FXO676548755.Delta|FX|AUD/USD|*</v>
      </c>
    </row>
    <row r="222" spans="3:7" hidden="1" outlineLevel="1" x14ac:dyDescent="0.25">
      <c r="C222" s="21" t="s">
        <v>42</v>
      </c>
      <c r="D222" s="19">
        <f>SUMIFS(Sensitivities!$E$8:$E$1023,Sensitivities!$D$8:$D$1023,Curvature_FX!$D$26,Sensitivities!$C$8:$C$1023,Curvature_FX!G222)</f>
        <v>0</v>
      </c>
      <c r="E222" s="31" t="b">
        <f>VLOOKUP(C222,Trades!$C$8:$E$57,3,0)</f>
        <v>1</v>
      </c>
      <c r="F222" s="19"/>
      <c r="G222" s="19" t="str">
        <f>C222 &amp; ".Delta|FX|" &amp; C184&amp; "|*"</f>
        <v>FXO403688438.Delta|FX|AUD/USD|*</v>
      </c>
    </row>
    <row r="223" spans="3:7" hidden="1" outlineLevel="1" x14ac:dyDescent="0.25">
      <c r="C223" s="21" t="s">
        <v>43</v>
      </c>
      <c r="D223" s="19">
        <f>SUMIFS(Sensitivities!$E$8:$E$1023,Sensitivities!$D$8:$D$1023,Curvature_FX!$D$26,Sensitivities!$C$8:$C$1023,Curvature_FX!G223)</f>
        <v>0</v>
      </c>
      <c r="E223" s="31" t="b">
        <f>VLOOKUP(C223,Trades!$C$8:$E$57,3,0)</f>
        <v>1</v>
      </c>
      <c r="F223" s="19"/>
      <c r="G223" s="19" t="str">
        <f>C223 &amp; ".Delta|FX|" &amp; C184&amp; "|*"</f>
        <v>FXO302436425.Delta|FX|AUD/USD|*</v>
      </c>
    </row>
    <row r="224" spans="3:7" hidden="1" outlineLevel="1" x14ac:dyDescent="0.25">
      <c r="C224" s="21" t="s">
        <v>44</v>
      </c>
      <c r="D224" s="19">
        <f>SUMIFS(Sensitivities!$E$8:$E$1023,Sensitivities!$D$8:$D$1023,Curvature_FX!$D$26,Sensitivities!$C$8:$C$1023,Curvature_FX!G224)</f>
        <v>0</v>
      </c>
      <c r="E224" s="31" t="b">
        <f>VLOOKUP(C224,Trades!$C$8:$E$57,3,0)</f>
        <v>1</v>
      </c>
      <c r="F224" s="19"/>
      <c r="G224" s="19" t="str">
        <f>C224 &amp; ".Delta|FX|" &amp; C184&amp; "|*"</f>
        <v>FXO920656386.Delta|FX|AUD/USD|*</v>
      </c>
    </row>
    <row r="225" spans="3:7" hidden="1" outlineLevel="1" x14ac:dyDescent="0.25">
      <c r="C225" s="21" t="s">
        <v>45</v>
      </c>
      <c r="D225" s="19">
        <f>SUMIFS(Sensitivities!$E$8:$E$1023,Sensitivities!$D$8:$D$1023,Curvature_FX!$D$26,Sensitivities!$C$8:$C$1023,Curvature_FX!G225)</f>
        <v>0</v>
      </c>
      <c r="E225" s="31" t="b">
        <f>VLOOKUP(C225,Trades!$C$8:$E$57,3,0)</f>
        <v>1</v>
      </c>
      <c r="F225" s="19"/>
      <c r="G225" s="19" t="str">
        <f>C225 &amp; ".Delta|FX|" &amp; C184&amp; "|*"</f>
        <v>FXO931276392.Delta|FX|AUD/USD|*</v>
      </c>
    </row>
    <row r="226" spans="3:7" hidden="1" outlineLevel="1" x14ac:dyDescent="0.25">
      <c r="C226" s="21" t="s">
        <v>46</v>
      </c>
      <c r="D226" s="19">
        <f>SUMIFS(Sensitivities!$E$8:$E$1023,Sensitivities!$D$8:$D$1023,Curvature_FX!$D$26,Sensitivities!$C$8:$C$1023,Curvature_FX!G226)</f>
        <v>0</v>
      </c>
      <c r="E226" s="31" t="b">
        <f>VLOOKUP(C226,Trades!$C$8:$E$57,3,0)</f>
        <v>0</v>
      </c>
      <c r="F226" s="19"/>
      <c r="G226" s="19" t="str">
        <f>C226 &amp; ".Delta|FX|" &amp; C184&amp; "|*"</f>
        <v>PRDC295207601.Delta|FX|AUD/USD|*</v>
      </c>
    </row>
    <row r="227" spans="3:7" hidden="1" outlineLevel="1" x14ac:dyDescent="0.25">
      <c r="C227" s="21" t="s">
        <v>48</v>
      </c>
      <c r="D227" s="19">
        <f>SUMIFS(Sensitivities!$E$8:$E$1023,Sensitivities!$D$8:$D$1023,Curvature_FX!$D$26,Sensitivities!$C$8:$C$1023,Curvature_FX!G227)</f>
        <v>0</v>
      </c>
      <c r="E227" s="31" t="b">
        <f>VLOOKUP(C227,Trades!$C$8:$E$57,3,0)</f>
        <v>0</v>
      </c>
      <c r="F227" s="19"/>
      <c r="G227" s="19" t="str">
        <f>C227 &amp; ".Delta|FX|" &amp; C184&amp; "|*"</f>
        <v>PRDC172891670.Delta|FX|AUD/USD|*</v>
      </c>
    </row>
    <row r="228" spans="3:7" hidden="1" outlineLevel="1" x14ac:dyDescent="0.25">
      <c r="C228" s="21" t="s">
        <v>49</v>
      </c>
      <c r="D228" s="19">
        <f>SUMIFS(Sensitivities!$E$8:$E$1023,Sensitivities!$D$8:$D$1023,Curvature_FX!$D$26,Sensitivities!$C$8:$C$1023,Curvature_FX!G228)</f>
        <v>0</v>
      </c>
      <c r="E228" s="31" t="b">
        <f>VLOOKUP(C228,Trades!$C$8:$E$57,3,0)</f>
        <v>0</v>
      </c>
      <c r="F228" s="19"/>
      <c r="G228" s="19" t="str">
        <f>C228 &amp; ".Delta|FX|" &amp; C184&amp; "|*"</f>
        <v>PRDC666969162.Delta|FX|AUD/USD|*</v>
      </c>
    </row>
    <row r="229" spans="3:7" hidden="1" outlineLevel="1" x14ac:dyDescent="0.25">
      <c r="C229" s="21" t="s">
        <v>50</v>
      </c>
      <c r="D229" s="19">
        <f>SUMIFS(Sensitivities!$E$8:$E$1023,Sensitivities!$D$8:$D$1023,Curvature_FX!$D$26,Sensitivities!$C$8:$C$1023,Curvature_FX!G229)</f>
        <v>0</v>
      </c>
      <c r="E229" s="31" t="b">
        <f>VLOOKUP(C229,Trades!$C$8:$E$57,3,0)</f>
        <v>0</v>
      </c>
      <c r="F229" s="19"/>
      <c r="G229" s="19" t="str">
        <f>C229 &amp; ".Delta|FX|" &amp; C184&amp; "|*"</f>
        <v>PRDC591610726.Delta|FX|AUD/USD|*</v>
      </c>
    </row>
    <row r="230" spans="3:7" hidden="1" outlineLevel="1" x14ac:dyDescent="0.25">
      <c r="C230" s="21" t="s">
        <v>51</v>
      </c>
      <c r="D230" s="19">
        <f>SUMIFS(Sensitivities!$E$8:$E$1023,Sensitivities!$D$8:$D$1023,Curvature_FX!$D$26,Sensitivities!$C$8:$C$1023,Curvature_FX!G230)</f>
        <v>0</v>
      </c>
      <c r="E230" s="31" t="b">
        <f>VLOOKUP(C230,Trades!$C$8:$E$57,3,0)</f>
        <v>0</v>
      </c>
      <c r="F230" s="19"/>
      <c r="G230" s="19" t="str">
        <f>C230 &amp; ".Delta|FX|" &amp; C184&amp; "|*"</f>
        <v>PRDC213021841.Delta|FX|AUD/USD|*</v>
      </c>
    </row>
    <row r="231" spans="3:7" hidden="1" outlineLevel="1" x14ac:dyDescent="0.25">
      <c r="C231" s="21" t="s">
        <v>52</v>
      </c>
      <c r="D231" s="19">
        <f>SUMIFS(Sensitivities!$E$8:$E$1023,Sensitivities!$D$8:$D$1023,Curvature_FX!$D$26,Sensitivities!$C$8:$C$1023,Curvature_FX!G231)</f>
        <v>0</v>
      </c>
      <c r="E231" s="31" t="b">
        <f>VLOOKUP(C231,Trades!$C$8:$E$57,3,0)</f>
        <v>0</v>
      </c>
      <c r="F231" s="19"/>
      <c r="G231" s="19" t="str">
        <f>C231 &amp; ".Delta|FX|" &amp; C184&amp; "|*"</f>
        <v>RA211261264.Delta|FX|AUD/USD|*</v>
      </c>
    </row>
    <row r="232" spans="3:7" hidden="1" outlineLevel="1" x14ac:dyDescent="0.25">
      <c r="C232" s="21" t="s">
        <v>54</v>
      </c>
      <c r="D232" s="19">
        <f>SUMIFS(Sensitivities!$E$8:$E$1023,Sensitivities!$D$8:$D$1023,Curvature_FX!$D$26,Sensitivities!$C$8:$C$1023,Curvature_FX!G232)</f>
        <v>0</v>
      </c>
      <c r="E232" s="31" t="b">
        <f>VLOOKUP(C232,Trades!$C$8:$E$57,3,0)</f>
        <v>0</v>
      </c>
      <c r="F232" s="19"/>
      <c r="G232" s="19" t="str">
        <f>C232 &amp; ".Delta|FX|" &amp; C184&amp; "|*"</f>
        <v>RA511169792.Delta|FX|AUD/USD|*</v>
      </c>
    </row>
    <row r="233" spans="3:7" hidden="1" outlineLevel="1" x14ac:dyDescent="0.25">
      <c r="C233" s="21" t="s">
        <v>1143</v>
      </c>
      <c r="D233" s="19">
        <f>SUMIFS(Sensitivities!$E$8:$E$1023,Sensitivities!$D$8:$D$1023,Curvature_FX!$D$26,Sensitivities!$C$8:$C$1023,Curvature_FX!G233)</f>
        <v>0</v>
      </c>
      <c r="E233" s="31" t="b">
        <f>VLOOKUP(C233,Trades!$C$8:$E$57,3,0)</f>
        <v>0</v>
      </c>
      <c r="F233" s="19"/>
      <c r="G233" s="19" t="str">
        <f>C233 &amp; ".Delta|FX|" &amp; C184&amp; "|*"</f>
        <v>RA844378540.Delta|FX|AUD/USD|*</v>
      </c>
    </row>
    <row r="234" spans="3:7" hidden="1" outlineLevel="1" x14ac:dyDescent="0.25">
      <c r="C234" s="21" t="s">
        <v>55</v>
      </c>
      <c r="D234" s="19">
        <f>SUMIFS(Sensitivities!$E$8:$E$1023,Sensitivities!$D$8:$D$1023,Curvature_FX!$D$26,Sensitivities!$C$8:$C$1023,Curvature_FX!G234)</f>
        <v>0</v>
      </c>
      <c r="E234" s="31" t="b">
        <f>VLOOKUP(C234,Trades!$C$8:$E$57,3,0)</f>
        <v>0</v>
      </c>
      <c r="F234" s="19"/>
      <c r="G234" s="19" t="str">
        <f>C234 &amp; ".Delta|FX|" &amp; C184&amp; "|*"</f>
        <v>RA488554347.Delta|FX|AUD/USD|*</v>
      </c>
    </row>
    <row r="235" spans="3:7" hidden="1" outlineLevel="1" x14ac:dyDescent="0.25">
      <c r="C235" s="21" t="s">
        <v>56</v>
      </c>
      <c r="D235" s="19">
        <f>SUMIFS(Sensitivities!$E$8:$E$1023,Sensitivities!$D$8:$D$1023,Curvature_FX!$D$26,Sensitivities!$C$8:$C$1023,Curvature_FX!G235)</f>
        <v>0</v>
      </c>
      <c r="E235" s="31" t="b">
        <f>VLOOKUP(C235,Trades!$C$8:$E$57,3,0)</f>
        <v>0</v>
      </c>
      <c r="F235" s="19"/>
      <c r="G235" s="19" t="str">
        <f>C235 &amp; ".Delta|FX|" &amp; C184&amp; "|*"</f>
        <v>RA899728209.Delta|FX|AUD/USD|*</v>
      </c>
    </row>
    <row r="236" spans="3:7" hidden="1" outlineLevel="1" x14ac:dyDescent="0.25">
      <c r="C236" s="10"/>
      <c r="D236" s="13"/>
      <c r="E236" s="11"/>
      <c r="F236" s="12"/>
      <c r="G236" s="12"/>
    </row>
  </sheetData>
  <hyperlinks>
    <hyperlink ref="A3" location="'Curvature_GIRR'!A1" display="'Curvature_GIRR'!A1" xr:uid="{00000000-0004-0000-2100-000000000000}"/>
    <hyperlink ref="A5" location="'DRC_Trades'!A1" display="'DRC_Trades'!A1" xr:uid="{00000000-0004-0000-2100-000001000000}"/>
    <hyperlink ref="A4" location="Bucket_Curvature!A1" display="One level Up" xr:uid="{00000000-0004-0000-2100-000002000000}"/>
    <hyperlink ref="D9" location="Delta_FX!C10" display="Delta_FX!C10" xr:uid="{00000000-0004-0000-2100-000003000000}"/>
    <hyperlink ref="D25" location="$D$9" display="$D$9" xr:uid="{00000000-0004-0000-2100-000004000000}"/>
    <hyperlink ref="E25" location="Curvature_FX!C25" display="Curvature_FX!C25" xr:uid="{00000000-0004-0000-2100-000005000000}"/>
    <hyperlink ref="F25" location=" Curvature_FX!C25" display=" Curvature_FX!C25" xr:uid="{00000000-0004-0000-2100-000006000000}"/>
    <hyperlink ref="G25" location=" Curvature_FX!C25" display=" Curvature_FX!C25" xr:uid="{00000000-0004-0000-2100-000007000000}"/>
    <hyperlink ref="H25" location="D27:D76" display="D27:D76" xr:uid="{00000000-0004-0000-2100-000008000000}"/>
    <hyperlink ref="E27" location="Trades!$C$8:$E$57" display="Trades!$C$8:$E$57" xr:uid="{00000000-0004-0000-2100-000009000000}"/>
    <hyperlink ref="E28" location="Trades!$C$8:$E$57" display="Trades!$C$8:$E$57" xr:uid="{00000000-0004-0000-2100-00000A000000}"/>
    <hyperlink ref="E29" location="Trades!$C$8:$E$57" display="Trades!$C$8:$E$57" xr:uid="{00000000-0004-0000-2100-00000B000000}"/>
    <hyperlink ref="E30" location="Trades!$C$8:$E$57" display="Trades!$C$8:$E$57" xr:uid="{00000000-0004-0000-2100-00000C000000}"/>
    <hyperlink ref="E31" location="Trades!$C$8:$E$57" display="Trades!$C$8:$E$57" xr:uid="{00000000-0004-0000-2100-00000D000000}"/>
    <hyperlink ref="E32" location="Trades!$C$8:$E$57" display="Trades!$C$8:$E$57" xr:uid="{00000000-0004-0000-2100-00000E000000}"/>
    <hyperlink ref="E33" location="Trades!$C$8:$E$57" display="Trades!$C$8:$E$57" xr:uid="{00000000-0004-0000-2100-00000F000000}"/>
    <hyperlink ref="E34" location="Trades!$C$8:$E$57" display="Trades!$C$8:$E$57" xr:uid="{00000000-0004-0000-2100-000010000000}"/>
    <hyperlink ref="E35" location="Trades!$C$8:$E$57" display="Trades!$C$8:$E$57" xr:uid="{00000000-0004-0000-2100-000011000000}"/>
    <hyperlink ref="E36" location="Trades!$C$8:$E$57" display="Trades!$C$8:$E$57" xr:uid="{00000000-0004-0000-2100-000012000000}"/>
    <hyperlink ref="E37" location="Trades!$C$8:$E$57" display="Trades!$C$8:$E$57" xr:uid="{00000000-0004-0000-2100-000013000000}"/>
    <hyperlink ref="E38" location="Trades!$C$8:$E$57" display="Trades!$C$8:$E$57" xr:uid="{00000000-0004-0000-2100-000014000000}"/>
    <hyperlink ref="E39" location="Trades!$C$8:$E$57" display="Trades!$C$8:$E$57" xr:uid="{00000000-0004-0000-2100-000015000000}"/>
    <hyperlink ref="E40" location="Trades!$C$8:$E$57" display="Trades!$C$8:$E$57" xr:uid="{00000000-0004-0000-2100-000016000000}"/>
    <hyperlink ref="E41" location="Trades!$C$8:$E$57" display="Trades!$C$8:$E$57" xr:uid="{00000000-0004-0000-2100-000017000000}"/>
    <hyperlink ref="E42" location="Trades!$C$8:$E$57" display="Trades!$C$8:$E$57" xr:uid="{00000000-0004-0000-2100-000018000000}"/>
    <hyperlink ref="E43" location="Trades!$C$8:$E$57" display="Trades!$C$8:$E$57" xr:uid="{00000000-0004-0000-2100-000019000000}"/>
    <hyperlink ref="E44" location="Trades!$C$8:$E$57" display="Trades!$C$8:$E$57" xr:uid="{00000000-0004-0000-2100-00001A000000}"/>
    <hyperlink ref="E45" location="Trades!$C$8:$E$57" display="Trades!$C$8:$E$57" xr:uid="{00000000-0004-0000-2100-00001B000000}"/>
    <hyperlink ref="E46" location="Trades!$C$8:$E$57" display="Trades!$C$8:$E$57" xr:uid="{00000000-0004-0000-2100-00001C000000}"/>
    <hyperlink ref="E47" location="Trades!$C$8:$E$57" display="Trades!$C$8:$E$57" xr:uid="{00000000-0004-0000-2100-00001D000000}"/>
    <hyperlink ref="E48" location="Trades!$C$8:$E$57" display="Trades!$C$8:$E$57" xr:uid="{00000000-0004-0000-2100-00001E000000}"/>
    <hyperlink ref="E49" location="Trades!$C$8:$E$57" display="Trades!$C$8:$E$57" xr:uid="{00000000-0004-0000-2100-00001F000000}"/>
    <hyperlink ref="E50" location="Trades!$C$8:$E$57" display="Trades!$C$8:$E$57" xr:uid="{00000000-0004-0000-2100-000020000000}"/>
    <hyperlink ref="E51" location="Trades!$C$8:$E$57" display="Trades!$C$8:$E$57" xr:uid="{00000000-0004-0000-2100-000021000000}"/>
    <hyperlink ref="E52" location="Trades!$C$8:$E$57" display="Trades!$C$8:$E$57" xr:uid="{00000000-0004-0000-2100-000022000000}"/>
    <hyperlink ref="E53" location="Trades!$C$8:$E$57" display="Trades!$C$8:$E$57" xr:uid="{00000000-0004-0000-2100-000023000000}"/>
    <hyperlink ref="E54" location="Trades!$C$8:$E$57" display="Trades!$C$8:$E$57" xr:uid="{00000000-0004-0000-2100-000024000000}"/>
    <hyperlink ref="E55" location="Trades!$C$8:$E$57" display="Trades!$C$8:$E$57" xr:uid="{00000000-0004-0000-2100-000025000000}"/>
    <hyperlink ref="E56" location="Trades!$C$8:$E$57" display="Trades!$C$8:$E$57" xr:uid="{00000000-0004-0000-2100-000026000000}"/>
    <hyperlink ref="E57" location="Trades!$C$8:$E$57" display="Trades!$C$8:$E$57" xr:uid="{00000000-0004-0000-2100-000027000000}"/>
    <hyperlink ref="E58" location="Trades!$C$8:$E$57" display="Trades!$C$8:$E$57" xr:uid="{00000000-0004-0000-2100-000028000000}"/>
    <hyperlink ref="E59" location="Trades!$C$8:$E$57" display="Trades!$C$8:$E$57" xr:uid="{00000000-0004-0000-2100-000029000000}"/>
    <hyperlink ref="E60" location="Trades!$C$8:$E$57" display="Trades!$C$8:$E$57" xr:uid="{00000000-0004-0000-2100-00002A000000}"/>
    <hyperlink ref="E61" location="Trades!$C$8:$E$57" display="Trades!$C$8:$E$57" xr:uid="{00000000-0004-0000-2100-00002B000000}"/>
    <hyperlink ref="E62" location="Trades!$C$8:$E$57" display="Trades!$C$8:$E$57" xr:uid="{00000000-0004-0000-2100-00002C000000}"/>
    <hyperlink ref="E63" location="Trades!$C$8:$E$57" display="Trades!$C$8:$E$57" xr:uid="{00000000-0004-0000-2100-00002D000000}"/>
    <hyperlink ref="E64" location="Trades!$C$8:$E$57" display="Trades!$C$8:$E$57" xr:uid="{00000000-0004-0000-2100-00002E000000}"/>
    <hyperlink ref="E65" location="Trades!$C$8:$E$57" display="Trades!$C$8:$E$57" xr:uid="{00000000-0004-0000-2100-00002F000000}"/>
    <hyperlink ref="E66" location="Trades!$C$8:$E$57" display="Trades!$C$8:$E$57" xr:uid="{00000000-0004-0000-2100-000030000000}"/>
    <hyperlink ref="E67" location="Trades!$C$8:$E$57" display="Trades!$C$8:$E$57" xr:uid="{00000000-0004-0000-2100-000031000000}"/>
    <hyperlink ref="E68" location="Trades!$C$8:$E$57" display="Trades!$C$8:$E$57" xr:uid="{00000000-0004-0000-2100-000032000000}"/>
    <hyperlink ref="E69" location="Trades!$C$8:$E$57" display="Trades!$C$8:$E$57" xr:uid="{00000000-0004-0000-2100-000033000000}"/>
    <hyperlink ref="E70" location="Trades!$C$8:$E$57" display="Trades!$C$8:$E$57" xr:uid="{00000000-0004-0000-2100-000034000000}"/>
    <hyperlink ref="E71" location="Trades!$C$8:$E$57" display="Trades!$C$8:$E$57" xr:uid="{00000000-0004-0000-2100-000035000000}"/>
    <hyperlink ref="E72" location="Trades!$C$8:$E$57" display="Trades!$C$8:$E$57" xr:uid="{00000000-0004-0000-2100-000036000000}"/>
    <hyperlink ref="E73" location="Trades!$C$8:$E$57" display="Trades!$C$8:$E$57" xr:uid="{00000000-0004-0000-2100-000037000000}"/>
    <hyperlink ref="E74" location="Trades!$C$8:$E$57" display="Trades!$C$8:$E$57" xr:uid="{00000000-0004-0000-2100-000038000000}"/>
    <hyperlink ref="E75" location="Trades!$C$8:$E$57" display="Trades!$C$8:$E$57" xr:uid="{00000000-0004-0000-2100-000039000000}"/>
    <hyperlink ref="E76" location="Trades!$C$8:$E$57" display="Trades!$C$8:$E$57" xr:uid="{00000000-0004-0000-2100-00003A000000}"/>
    <hyperlink ref="D78" location="$D$9" display="$D$9" xr:uid="{00000000-0004-0000-2100-00003B000000}"/>
    <hyperlink ref="E78" location="Curvature_FX!C78" display="Curvature_FX!C78" xr:uid="{00000000-0004-0000-2100-00003C000000}"/>
    <hyperlink ref="F78" location=" Curvature_FX!C78" display=" Curvature_FX!C78" xr:uid="{00000000-0004-0000-2100-00003D000000}"/>
    <hyperlink ref="G78" location=" Curvature_FX!C78" display=" Curvature_FX!C78" xr:uid="{00000000-0004-0000-2100-00003E000000}"/>
    <hyperlink ref="H78" location="D80:D129" display="D80:D129" xr:uid="{00000000-0004-0000-2100-00003F000000}"/>
    <hyperlink ref="E80" location="Trades!$C$8:$E$57" display="Trades!$C$8:$E$57" xr:uid="{00000000-0004-0000-2100-000040000000}"/>
    <hyperlink ref="E81" location="Trades!$C$8:$E$57" display="Trades!$C$8:$E$57" xr:uid="{00000000-0004-0000-2100-000041000000}"/>
    <hyperlink ref="E82" location="Trades!$C$8:$E$57" display="Trades!$C$8:$E$57" xr:uid="{00000000-0004-0000-2100-000042000000}"/>
    <hyperlink ref="E83" location="Trades!$C$8:$E$57" display="Trades!$C$8:$E$57" xr:uid="{00000000-0004-0000-2100-000043000000}"/>
    <hyperlink ref="E84" location="Trades!$C$8:$E$57" display="Trades!$C$8:$E$57" xr:uid="{00000000-0004-0000-2100-000044000000}"/>
    <hyperlink ref="E85" location="Trades!$C$8:$E$57" display="Trades!$C$8:$E$57" xr:uid="{00000000-0004-0000-2100-000045000000}"/>
    <hyperlink ref="E86" location="Trades!$C$8:$E$57" display="Trades!$C$8:$E$57" xr:uid="{00000000-0004-0000-2100-000046000000}"/>
    <hyperlink ref="E87" location="Trades!$C$8:$E$57" display="Trades!$C$8:$E$57" xr:uid="{00000000-0004-0000-2100-000047000000}"/>
    <hyperlink ref="E88" location="Trades!$C$8:$E$57" display="Trades!$C$8:$E$57" xr:uid="{00000000-0004-0000-2100-000048000000}"/>
    <hyperlink ref="E89" location="Trades!$C$8:$E$57" display="Trades!$C$8:$E$57" xr:uid="{00000000-0004-0000-2100-000049000000}"/>
    <hyperlink ref="E90" location="Trades!$C$8:$E$57" display="Trades!$C$8:$E$57" xr:uid="{00000000-0004-0000-2100-00004A000000}"/>
    <hyperlink ref="E91" location="Trades!$C$8:$E$57" display="Trades!$C$8:$E$57" xr:uid="{00000000-0004-0000-2100-00004B000000}"/>
    <hyperlink ref="E92" location="Trades!$C$8:$E$57" display="Trades!$C$8:$E$57" xr:uid="{00000000-0004-0000-2100-00004C000000}"/>
    <hyperlink ref="E93" location="Trades!$C$8:$E$57" display="Trades!$C$8:$E$57" xr:uid="{00000000-0004-0000-2100-00004D000000}"/>
    <hyperlink ref="E94" location="Trades!$C$8:$E$57" display="Trades!$C$8:$E$57" xr:uid="{00000000-0004-0000-2100-00004E000000}"/>
    <hyperlink ref="E95" location="Trades!$C$8:$E$57" display="Trades!$C$8:$E$57" xr:uid="{00000000-0004-0000-2100-00004F000000}"/>
    <hyperlink ref="E96" location="Trades!$C$8:$E$57" display="Trades!$C$8:$E$57" xr:uid="{00000000-0004-0000-2100-000050000000}"/>
    <hyperlink ref="E97" location="Trades!$C$8:$E$57" display="Trades!$C$8:$E$57" xr:uid="{00000000-0004-0000-2100-000051000000}"/>
    <hyperlink ref="E98" location="Trades!$C$8:$E$57" display="Trades!$C$8:$E$57" xr:uid="{00000000-0004-0000-2100-000052000000}"/>
    <hyperlink ref="E99" location="Trades!$C$8:$E$57" display="Trades!$C$8:$E$57" xr:uid="{00000000-0004-0000-2100-000053000000}"/>
    <hyperlink ref="E100" location="Trades!$C$8:$E$57" display="Trades!$C$8:$E$57" xr:uid="{00000000-0004-0000-2100-000054000000}"/>
    <hyperlink ref="E101" location="Trades!$C$8:$E$57" display="Trades!$C$8:$E$57" xr:uid="{00000000-0004-0000-2100-000055000000}"/>
    <hyperlink ref="E102" location="Trades!$C$8:$E$57" display="Trades!$C$8:$E$57" xr:uid="{00000000-0004-0000-2100-000056000000}"/>
    <hyperlink ref="E103" location="Trades!$C$8:$E$57" display="Trades!$C$8:$E$57" xr:uid="{00000000-0004-0000-2100-000057000000}"/>
    <hyperlink ref="E104" location="Trades!$C$8:$E$57" display="Trades!$C$8:$E$57" xr:uid="{00000000-0004-0000-2100-000058000000}"/>
    <hyperlink ref="E105" location="Trades!$C$8:$E$57" display="Trades!$C$8:$E$57" xr:uid="{00000000-0004-0000-2100-000059000000}"/>
    <hyperlink ref="E106" location="Trades!$C$8:$E$57" display="Trades!$C$8:$E$57" xr:uid="{00000000-0004-0000-2100-00005A000000}"/>
    <hyperlink ref="E107" location="Trades!$C$8:$E$57" display="Trades!$C$8:$E$57" xr:uid="{00000000-0004-0000-2100-00005B000000}"/>
    <hyperlink ref="E108" location="Trades!$C$8:$E$57" display="Trades!$C$8:$E$57" xr:uid="{00000000-0004-0000-2100-00005C000000}"/>
    <hyperlink ref="E109" location="Trades!$C$8:$E$57" display="Trades!$C$8:$E$57" xr:uid="{00000000-0004-0000-2100-00005D000000}"/>
    <hyperlink ref="E110" location="Trades!$C$8:$E$57" display="Trades!$C$8:$E$57" xr:uid="{00000000-0004-0000-2100-00005E000000}"/>
    <hyperlink ref="E111" location="Trades!$C$8:$E$57" display="Trades!$C$8:$E$57" xr:uid="{00000000-0004-0000-2100-00005F000000}"/>
    <hyperlink ref="E112" location="Trades!$C$8:$E$57" display="Trades!$C$8:$E$57" xr:uid="{00000000-0004-0000-2100-000060000000}"/>
    <hyperlink ref="E113" location="Trades!$C$8:$E$57" display="Trades!$C$8:$E$57" xr:uid="{00000000-0004-0000-2100-000061000000}"/>
    <hyperlink ref="E114" location="Trades!$C$8:$E$57" display="Trades!$C$8:$E$57" xr:uid="{00000000-0004-0000-2100-000062000000}"/>
    <hyperlink ref="E115" location="Trades!$C$8:$E$57" display="Trades!$C$8:$E$57" xr:uid="{00000000-0004-0000-2100-000063000000}"/>
    <hyperlink ref="E116" location="Trades!$C$8:$E$57" display="Trades!$C$8:$E$57" xr:uid="{00000000-0004-0000-2100-000064000000}"/>
    <hyperlink ref="E117" location="Trades!$C$8:$E$57" display="Trades!$C$8:$E$57" xr:uid="{00000000-0004-0000-2100-000065000000}"/>
    <hyperlink ref="E118" location="Trades!$C$8:$E$57" display="Trades!$C$8:$E$57" xr:uid="{00000000-0004-0000-2100-000066000000}"/>
    <hyperlink ref="E119" location="Trades!$C$8:$E$57" display="Trades!$C$8:$E$57" xr:uid="{00000000-0004-0000-2100-000067000000}"/>
    <hyperlink ref="E120" location="Trades!$C$8:$E$57" display="Trades!$C$8:$E$57" xr:uid="{00000000-0004-0000-2100-000068000000}"/>
    <hyperlink ref="E121" location="Trades!$C$8:$E$57" display="Trades!$C$8:$E$57" xr:uid="{00000000-0004-0000-2100-000069000000}"/>
    <hyperlink ref="E122" location="Trades!$C$8:$E$57" display="Trades!$C$8:$E$57" xr:uid="{00000000-0004-0000-2100-00006A000000}"/>
    <hyperlink ref="E123" location="Trades!$C$8:$E$57" display="Trades!$C$8:$E$57" xr:uid="{00000000-0004-0000-2100-00006B000000}"/>
    <hyperlink ref="E124" location="Trades!$C$8:$E$57" display="Trades!$C$8:$E$57" xr:uid="{00000000-0004-0000-2100-00006C000000}"/>
    <hyperlink ref="E125" location="Trades!$C$8:$E$57" display="Trades!$C$8:$E$57" xr:uid="{00000000-0004-0000-2100-00006D000000}"/>
    <hyperlink ref="E126" location="Trades!$C$8:$E$57" display="Trades!$C$8:$E$57" xr:uid="{00000000-0004-0000-2100-00006E000000}"/>
    <hyperlink ref="E127" location="Trades!$C$8:$E$57" display="Trades!$C$8:$E$57" xr:uid="{00000000-0004-0000-2100-00006F000000}"/>
    <hyperlink ref="E128" location="Trades!$C$8:$E$57" display="Trades!$C$8:$E$57" xr:uid="{00000000-0004-0000-2100-000070000000}"/>
    <hyperlink ref="E129" location="Trades!$C$8:$E$57" display="Trades!$C$8:$E$57" xr:uid="{00000000-0004-0000-2100-000071000000}"/>
    <hyperlink ref="D131" location="$D$9" display="$D$9" xr:uid="{00000000-0004-0000-2100-000072000000}"/>
    <hyperlink ref="E131" location="Curvature_FX!C131" display="Curvature_FX!C131" xr:uid="{00000000-0004-0000-2100-000073000000}"/>
    <hyperlink ref="F131" location=" Curvature_FX!C131" display=" Curvature_FX!C131" xr:uid="{00000000-0004-0000-2100-000074000000}"/>
    <hyperlink ref="G131" location=" Curvature_FX!C131" display=" Curvature_FX!C131" xr:uid="{00000000-0004-0000-2100-000075000000}"/>
    <hyperlink ref="H131" location="D133:D182" display="D133:D182" xr:uid="{00000000-0004-0000-2100-000076000000}"/>
    <hyperlink ref="E133" location="Trades!$C$8:$E$57" display="Trades!$C$8:$E$57" xr:uid="{00000000-0004-0000-2100-000077000000}"/>
    <hyperlink ref="E134" location="Trades!$C$8:$E$57" display="Trades!$C$8:$E$57" xr:uid="{00000000-0004-0000-2100-000078000000}"/>
    <hyperlink ref="E135" location="Trades!$C$8:$E$57" display="Trades!$C$8:$E$57" xr:uid="{00000000-0004-0000-2100-000079000000}"/>
    <hyperlink ref="E136" location="Trades!$C$8:$E$57" display="Trades!$C$8:$E$57" xr:uid="{00000000-0004-0000-2100-00007A000000}"/>
    <hyperlink ref="E137" location="Trades!$C$8:$E$57" display="Trades!$C$8:$E$57" xr:uid="{00000000-0004-0000-2100-00007B000000}"/>
    <hyperlink ref="E138" location="Trades!$C$8:$E$57" display="Trades!$C$8:$E$57" xr:uid="{00000000-0004-0000-2100-00007C000000}"/>
    <hyperlink ref="E139" location="Trades!$C$8:$E$57" display="Trades!$C$8:$E$57" xr:uid="{00000000-0004-0000-2100-00007D000000}"/>
    <hyperlink ref="E140" location="Trades!$C$8:$E$57" display="Trades!$C$8:$E$57" xr:uid="{00000000-0004-0000-2100-00007E000000}"/>
    <hyperlink ref="E141" location="Trades!$C$8:$E$57" display="Trades!$C$8:$E$57" xr:uid="{00000000-0004-0000-2100-00007F000000}"/>
    <hyperlink ref="E142" location="Trades!$C$8:$E$57" display="Trades!$C$8:$E$57" xr:uid="{00000000-0004-0000-2100-000080000000}"/>
    <hyperlink ref="E143" location="Trades!$C$8:$E$57" display="Trades!$C$8:$E$57" xr:uid="{00000000-0004-0000-2100-000081000000}"/>
    <hyperlink ref="E144" location="Trades!$C$8:$E$57" display="Trades!$C$8:$E$57" xr:uid="{00000000-0004-0000-2100-000082000000}"/>
    <hyperlink ref="E145" location="Trades!$C$8:$E$57" display="Trades!$C$8:$E$57" xr:uid="{00000000-0004-0000-2100-000083000000}"/>
    <hyperlink ref="E146" location="Trades!$C$8:$E$57" display="Trades!$C$8:$E$57" xr:uid="{00000000-0004-0000-2100-000084000000}"/>
    <hyperlink ref="E147" location="Trades!$C$8:$E$57" display="Trades!$C$8:$E$57" xr:uid="{00000000-0004-0000-2100-000085000000}"/>
    <hyperlink ref="E148" location="Trades!$C$8:$E$57" display="Trades!$C$8:$E$57" xr:uid="{00000000-0004-0000-2100-000086000000}"/>
    <hyperlink ref="E149" location="Trades!$C$8:$E$57" display="Trades!$C$8:$E$57" xr:uid="{00000000-0004-0000-2100-000087000000}"/>
    <hyperlink ref="E150" location="Trades!$C$8:$E$57" display="Trades!$C$8:$E$57" xr:uid="{00000000-0004-0000-2100-000088000000}"/>
    <hyperlink ref="E151" location="Trades!$C$8:$E$57" display="Trades!$C$8:$E$57" xr:uid="{00000000-0004-0000-2100-000089000000}"/>
    <hyperlink ref="E152" location="Trades!$C$8:$E$57" display="Trades!$C$8:$E$57" xr:uid="{00000000-0004-0000-2100-00008A000000}"/>
    <hyperlink ref="E153" location="Trades!$C$8:$E$57" display="Trades!$C$8:$E$57" xr:uid="{00000000-0004-0000-2100-00008B000000}"/>
    <hyperlink ref="E154" location="Trades!$C$8:$E$57" display="Trades!$C$8:$E$57" xr:uid="{00000000-0004-0000-2100-00008C000000}"/>
    <hyperlink ref="E155" location="Trades!$C$8:$E$57" display="Trades!$C$8:$E$57" xr:uid="{00000000-0004-0000-2100-00008D000000}"/>
    <hyperlink ref="E156" location="Trades!$C$8:$E$57" display="Trades!$C$8:$E$57" xr:uid="{00000000-0004-0000-2100-00008E000000}"/>
    <hyperlink ref="E157" location="Trades!$C$8:$E$57" display="Trades!$C$8:$E$57" xr:uid="{00000000-0004-0000-2100-00008F000000}"/>
    <hyperlink ref="E158" location="Trades!$C$8:$E$57" display="Trades!$C$8:$E$57" xr:uid="{00000000-0004-0000-2100-000090000000}"/>
    <hyperlink ref="E159" location="Trades!$C$8:$E$57" display="Trades!$C$8:$E$57" xr:uid="{00000000-0004-0000-2100-000091000000}"/>
    <hyperlink ref="E160" location="Trades!$C$8:$E$57" display="Trades!$C$8:$E$57" xr:uid="{00000000-0004-0000-2100-000092000000}"/>
    <hyperlink ref="E161" location="Trades!$C$8:$E$57" display="Trades!$C$8:$E$57" xr:uid="{00000000-0004-0000-2100-000093000000}"/>
    <hyperlink ref="E162" location="Trades!$C$8:$E$57" display="Trades!$C$8:$E$57" xr:uid="{00000000-0004-0000-2100-000094000000}"/>
    <hyperlink ref="E163" location="Trades!$C$8:$E$57" display="Trades!$C$8:$E$57" xr:uid="{00000000-0004-0000-2100-000095000000}"/>
    <hyperlink ref="E164" location="Trades!$C$8:$E$57" display="Trades!$C$8:$E$57" xr:uid="{00000000-0004-0000-2100-000096000000}"/>
    <hyperlink ref="E165" location="Trades!$C$8:$E$57" display="Trades!$C$8:$E$57" xr:uid="{00000000-0004-0000-2100-000097000000}"/>
    <hyperlink ref="E166" location="Trades!$C$8:$E$57" display="Trades!$C$8:$E$57" xr:uid="{00000000-0004-0000-2100-000098000000}"/>
    <hyperlink ref="E167" location="Trades!$C$8:$E$57" display="Trades!$C$8:$E$57" xr:uid="{00000000-0004-0000-2100-000099000000}"/>
    <hyperlink ref="E168" location="Trades!$C$8:$E$57" display="Trades!$C$8:$E$57" xr:uid="{00000000-0004-0000-2100-00009A000000}"/>
    <hyperlink ref="E169" location="Trades!$C$8:$E$57" display="Trades!$C$8:$E$57" xr:uid="{00000000-0004-0000-2100-00009B000000}"/>
    <hyperlink ref="E170" location="Trades!$C$8:$E$57" display="Trades!$C$8:$E$57" xr:uid="{00000000-0004-0000-2100-00009C000000}"/>
    <hyperlink ref="E171" location="Trades!$C$8:$E$57" display="Trades!$C$8:$E$57" xr:uid="{00000000-0004-0000-2100-00009D000000}"/>
    <hyperlink ref="E172" location="Trades!$C$8:$E$57" display="Trades!$C$8:$E$57" xr:uid="{00000000-0004-0000-2100-00009E000000}"/>
    <hyperlink ref="E173" location="Trades!$C$8:$E$57" display="Trades!$C$8:$E$57" xr:uid="{00000000-0004-0000-2100-00009F000000}"/>
    <hyperlink ref="E174" location="Trades!$C$8:$E$57" display="Trades!$C$8:$E$57" xr:uid="{00000000-0004-0000-2100-0000A0000000}"/>
    <hyperlink ref="E175" location="Trades!$C$8:$E$57" display="Trades!$C$8:$E$57" xr:uid="{00000000-0004-0000-2100-0000A1000000}"/>
    <hyperlink ref="E176" location="Trades!$C$8:$E$57" display="Trades!$C$8:$E$57" xr:uid="{00000000-0004-0000-2100-0000A2000000}"/>
    <hyperlink ref="E177" location="Trades!$C$8:$E$57" display="Trades!$C$8:$E$57" xr:uid="{00000000-0004-0000-2100-0000A3000000}"/>
    <hyperlink ref="E178" location="Trades!$C$8:$E$57" display="Trades!$C$8:$E$57" xr:uid="{00000000-0004-0000-2100-0000A4000000}"/>
    <hyperlink ref="E179" location="Trades!$C$8:$E$57" display="Trades!$C$8:$E$57" xr:uid="{00000000-0004-0000-2100-0000A5000000}"/>
    <hyperlink ref="E180" location="Trades!$C$8:$E$57" display="Trades!$C$8:$E$57" xr:uid="{00000000-0004-0000-2100-0000A6000000}"/>
    <hyperlink ref="E181" location="Trades!$C$8:$E$57" display="Trades!$C$8:$E$57" xr:uid="{00000000-0004-0000-2100-0000A7000000}"/>
    <hyperlink ref="E182" location="Trades!$C$8:$E$57" display="Trades!$C$8:$E$57" xr:uid="{00000000-0004-0000-2100-0000A8000000}"/>
    <hyperlink ref="D184" location="$D$9" display="$D$9" xr:uid="{00000000-0004-0000-2100-0000A9000000}"/>
    <hyperlink ref="H184" location="D186:D235" display="D186:D235" xr:uid="{00000000-0004-0000-2100-0000AA000000}"/>
    <hyperlink ref="E186" location="Trades!$C$8:$E$57" display="Trades!$C$8:$E$57" xr:uid="{00000000-0004-0000-2100-0000AB000000}"/>
    <hyperlink ref="E187" location="Trades!$C$8:$E$57" display="Trades!$C$8:$E$57" xr:uid="{00000000-0004-0000-2100-0000AC000000}"/>
    <hyperlink ref="E188" location="Trades!$C$8:$E$57" display="Trades!$C$8:$E$57" xr:uid="{00000000-0004-0000-2100-0000AD000000}"/>
    <hyperlink ref="E189" location="Trades!$C$8:$E$57" display="Trades!$C$8:$E$57" xr:uid="{00000000-0004-0000-2100-0000AE000000}"/>
    <hyperlink ref="E190" location="Trades!$C$8:$E$57" display="Trades!$C$8:$E$57" xr:uid="{00000000-0004-0000-2100-0000AF000000}"/>
    <hyperlink ref="E191" location="Trades!$C$8:$E$57" display="Trades!$C$8:$E$57" xr:uid="{00000000-0004-0000-2100-0000B0000000}"/>
    <hyperlink ref="E192" location="Trades!$C$8:$E$57" display="Trades!$C$8:$E$57" xr:uid="{00000000-0004-0000-2100-0000B1000000}"/>
    <hyperlink ref="E193" location="Trades!$C$8:$E$57" display="Trades!$C$8:$E$57" xr:uid="{00000000-0004-0000-2100-0000B2000000}"/>
    <hyperlink ref="E194" location="Trades!$C$8:$E$57" display="Trades!$C$8:$E$57" xr:uid="{00000000-0004-0000-2100-0000B3000000}"/>
    <hyperlink ref="E195" location="Trades!$C$8:$E$57" display="Trades!$C$8:$E$57" xr:uid="{00000000-0004-0000-2100-0000B4000000}"/>
    <hyperlink ref="E196" location="Trades!$C$8:$E$57" display="Trades!$C$8:$E$57" xr:uid="{00000000-0004-0000-2100-0000B5000000}"/>
    <hyperlink ref="E197" location="Trades!$C$8:$E$57" display="Trades!$C$8:$E$57" xr:uid="{00000000-0004-0000-2100-0000B6000000}"/>
    <hyperlink ref="E198" location="Trades!$C$8:$E$57" display="Trades!$C$8:$E$57" xr:uid="{00000000-0004-0000-2100-0000B7000000}"/>
    <hyperlink ref="E199" location="Trades!$C$8:$E$57" display="Trades!$C$8:$E$57" xr:uid="{00000000-0004-0000-2100-0000B8000000}"/>
    <hyperlink ref="E200" location="Trades!$C$8:$E$57" display="Trades!$C$8:$E$57" xr:uid="{00000000-0004-0000-2100-0000B9000000}"/>
    <hyperlink ref="E201" location="Trades!$C$8:$E$57" display="Trades!$C$8:$E$57" xr:uid="{00000000-0004-0000-2100-0000BA000000}"/>
    <hyperlink ref="E202" location="Trades!$C$8:$E$57" display="Trades!$C$8:$E$57" xr:uid="{00000000-0004-0000-2100-0000BB000000}"/>
    <hyperlink ref="E203" location="Trades!$C$8:$E$57" display="Trades!$C$8:$E$57" xr:uid="{00000000-0004-0000-2100-0000BC000000}"/>
    <hyperlink ref="E204" location="Trades!$C$8:$E$57" display="Trades!$C$8:$E$57" xr:uid="{00000000-0004-0000-2100-0000BD000000}"/>
    <hyperlink ref="E205" location="Trades!$C$8:$E$57" display="Trades!$C$8:$E$57" xr:uid="{00000000-0004-0000-2100-0000BE000000}"/>
    <hyperlink ref="E206" location="Trades!$C$8:$E$57" display="Trades!$C$8:$E$57" xr:uid="{00000000-0004-0000-2100-0000BF000000}"/>
    <hyperlink ref="E207" location="Trades!$C$8:$E$57" display="Trades!$C$8:$E$57" xr:uid="{00000000-0004-0000-2100-0000C0000000}"/>
    <hyperlink ref="E208" location="Trades!$C$8:$E$57" display="Trades!$C$8:$E$57" xr:uid="{00000000-0004-0000-2100-0000C1000000}"/>
    <hyperlink ref="E209" location="Trades!$C$8:$E$57" display="Trades!$C$8:$E$57" xr:uid="{00000000-0004-0000-2100-0000C2000000}"/>
    <hyperlink ref="E210" location="Trades!$C$8:$E$57" display="Trades!$C$8:$E$57" xr:uid="{00000000-0004-0000-2100-0000C3000000}"/>
    <hyperlink ref="E211" location="Trades!$C$8:$E$57" display="Trades!$C$8:$E$57" xr:uid="{00000000-0004-0000-2100-0000C4000000}"/>
    <hyperlink ref="E212" location="Trades!$C$8:$E$57" display="Trades!$C$8:$E$57" xr:uid="{00000000-0004-0000-2100-0000C5000000}"/>
    <hyperlink ref="E213" location="Trades!$C$8:$E$57" display="Trades!$C$8:$E$57" xr:uid="{00000000-0004-0000-2100-0000C6000000}"/>
    <hyperlink ref="E214" location="Trades!$C$8:$E$57" display="Trades!$C$8:$E$57" xr:uid="{00000000-0004-0000-2100-0000C7000000}"/>
    <hyperlink ref="E215" location="Trades!$C$8:$E$57" display="Trades!$C$8:$E$57" xr:uid="{00000000-0004-0000-2100-0000C8000000}"/>
    <hyperlink ref="E216" location="Trades!$C$8:$E$57" display="Trades!$C$8:$E$57" xr:uid="{00000000-0004-0000-2100-0000C9000000}"/>
    <hyperlink ref="E217" location="Trades!$C$8:$E$57" display="Trades!$C$8:$E$57" xr:uid="{00000000-0004-0000-2100-0000CA000000}"/>
    <hyperlink ref="E218" location="Trades!$C$8:$E$57" display="Trades!$C$8:$E$57" xr:uid="{00000000-0004-0000-2100-0000CB000000}"/>
    <hyperlink ref="E219" location="Trades!$C$8:$E$57" display="Trades!$C$8:$E$57" xr:uid="{00000000-0004-0000-2100-0000CC000000}"/>
    <hyperlink ref="E220" location="Trades!$C$8:$E$57" display="Trades!$C$8:$E$57" xr:uid="{00000000-0004-0000-2100-0000CD000000}"/>
    <hyperlink ref="E221" location="Trades!$C$8:$E$57" display="Trades!$C$8:$E$57" xr:uid="{00000000-0004-0000-2100-0000CE000000}"/>
    <hyperlink ref="E222" location="Trades!$C$8:$E$57" display="Trades!$C$8:$E$57" xr:uid="{00000000-0004-0000-2100-0000CF000000}"/>
    <hyperlink ref="E223" location="Trades!$C$8:$E$57" display="Trades!$C$8:$E$57" xr:uid="{00000000-0004-0000-2100-0000D0000000}"/>
    <hyperlink ref="E224" location="Trades!$C$8:$E$57" display="Trades!$C$8:$E$57" xr:uid="{00000000-0004-0000-2100-0000D1000000}"/>
    <hyperlink ref="E225" location="Trades!$C$8:$E$57" display="Trades!$C$8:$E$57" xr:uid="{00000000-0004-0000-2100-0000D2000000}"/>
    <hyperlink ref="E226" location="Trades!$C$8:$E$57" display="Trades!$C$8:$E$57" xr:uid="{00000000-0004-0000-2100-0000D3000000}"/>
    <hyperlink ref="E227" location="Trades!$C$8:$E$57" display="Trades!$C$8:$E$57" xr:uid="{00000000-0004-0000-2100-0000D4000000}"/>
    <hyperlink ref="E228" location="Trades!$C$8:$E$57" display="Trades!$C$8:$E$57" xr:uid="{00000000-0004-0000-2100-0000D5000000}"/>
    <hyperlink ref="E229" location="Trades!$C$8:$E$57" display="Trades!$C$8:$E$57" xr:uid="{00000000-0004-0000-2100-0000D6000000}"/>
    <hyperlink ref="E230" location="Trades!$C$8:$E$57" display="Trades!$C$8:$E$57" xr:uid="{00000000-0004-0000-2100-0000D7000000}"/>
    <hyperlink ref="E231" location="Trades!$C$8:$E$57" display="Trades!$C$8:$E$57" xr:uid="{00000000-0004-0000-2100-0000D8000000}"/>
    <hyperlink ref="E232" location="Trades!$C$8:$E$57" display="Trades!$C$8:$E$57" xr:uid="{00000000-0004-0000-2100-0000D9000000}"/>
    <hyperlink ref="E233" location="Trades!$C$8:$E$57" display="Trades!$C$8:$E$57" xr:uid="{00000000-0004-0000-2100-0000DA000000}"/>
    <hyperlink ref="E234" location="Trades!$C$8:$E$57" display="Trades!$C$8:$E$57" xr:uid="{00000000-0004-0000-2100-0000DB000000}"/>
    <hyperlink ref="E235" location="Trades!$C$8:$E$57" display="Trades!$C$8:$E$57" xr:uid="{00000000-0004-0000-2100-0000DC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9A2C4F79-F8C6-4525-B9F1-0C78DC5A323E}"/>
  </hyperlinks>
  <pageMargins left="0.7" right="0.7" top="0.75" bottom="0.75" header="0.3" footer="0.3"/>
  <pageSetup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
  <dimension ref="A1:P74"/>
  <sheetViews>
    <sheetView zoomScale="85" zoomScaleNormal="85" workbookViewId="0"/>
  </sheetViews>
  <sheetFormatPr defaultRowHeight="15" x14ac:dyDescent="0.25"/>
  <cols>
    <col min="1" max="1" width="13.7109375" style="16" customWidth="1"/>
    <col min="2" max="2" width="2.7109375" customWidth="1"/>
    <col min="3" max="15" width="18.7109375" customWidth="1"/>
    <col min="16" max="16" width="23.140625" bestFit="1" customWidth="1"/>
  </cols>
  <sheetData>
    <row r="1" spans="1:4" s="32" customFormat="1" ht="14.25" x14ac:dyDescent="0.2">
      <c r="C1" s="33" t="s">
        <v>1253</v>
      </c>
    </row>
    <row r="3" spans="1:4" s="35" customFormat="1" ht="18.75" x14ac:dyDescent="0.3">
      <c r="A3" s="34" t="s">
        <v>93</v>
      </c>
      <c r="C3" s="36" t="s">
        <v>1231</v>
      </c>
    </row>
    <row r="4" spans="1:4" s="35" customFormat="1" ht="18" customHeight="1" x14ac:dyDescent="0.3">
      <c r="A4" s="34" t="s">
        <v>95</v>
      </c>
      <c r="C4" s="37" t="s">
        <v>1223</v>
      </c>
    </row>
    <row r="5" spans="1:4" s="35" customFormat="1" x14ac:dyDescent="0.25">
      <c r="A5" s="34" t="s">
        <v>94</v>
      </c>
      <c r="C5" s="35" t="s">
        <v>1226</v>
      </c>
    </row>
    <row r="7" spans="1:4" ht="18.75" x14ac:dyDescent="0.3">
      <c r="C7" s="6" t="s">
        <v>69</v>
      </c>
    </row>
    <row r="8" spans="1:4" x14ac:dyDescent="0.25">
      <c r="A8" s="18"/>
    </row>
    <row r="9" spans="1:4" x14ac:dyDescent="0.25">
      <c r="C9" s="46" t="s">
        <v>1144</v>
      </c>
      <c r="D9" s="60" t="s">
        <v>1186</v>
      </c>
    </row>
    <row r="10" spans="1:4" x14ac:dyDescent="0.25">
      <c r="C10" s="55" t="s">
        <v>1188</v>
      </c>
      <c r="D10" s="113">
        <v>5.0000000000000001E-3</v>
      </c>
    </row>
    <row r="11" spans="1:4" x14ac:dyDescent="0.25">
      <c r="C11" s="55" t="s">
        <v>1193</v>
      </c>
      <c r="D11" s="113">
        <v>0.02</v>
      </c>
    </row>
    <row r="12" spans="1:4" x14ac:dyDescent="0.25">
      <c r="C12" s="55" t="s">
        <v>1197</v>
      </c>
      <c r="D12" s="113">
        <v>0.03</v>
      </c>
    </row>
    <row r="13" spans="1:4" x14ac:dyDescent="0.25">
      <c r="C13" s="55" t="s">
        <v>1189</v>
      </c>
      <c r="D13" s="113">
        <v>0.06</v>
      </c>
    </row>
    <row r="14" spans="1:4" x14ac:dyDescent="0.25">
      <c r="C14" s="55" t="s">
        <v>1187</v>
      </c>
      <c r="D14" s="113">
        <v>0.15</v>
      </c>
    </row>
    <row r="15" spans="1:4" x14ac:dyDescent="0.25">
      <c r="C15" s="55" t="s">
        <v>1190</v>
      </c>
      <c r="D15" s="113">
        <v>0.15</v>
      </c>
    </row>
    <row r="16" spans="1:4" x14ac:dyDescent="0.25">
      <c r="C16" s="55" t="s">
        <v>1191</v>
      </c>
      <c r="D16" s="113">
        <v>0.3</v>
      </c>
    </row>
    <row r="17" spans="3:16" x14ac:dyDescent="0.25">
      <c r="C17" s="55" t="s">
        <v>1192</v>
      </c>
      <c r="D17" s="113">
        <v>0.5</v>
      </c>
    </row>
    <row r="18" spans="3:16" x14ac:dyDescent="0.25">
      <c r="C18" s="55" t="s">
        <v>1194</v>
      </c>
      <c r="D18" s="113">
        <v>0.5</v>
      </c>
    </row>
    <row r="19" spans="3:16" x14ac:dyDescent="0.25">
      <c r="C19" s="55" t="s">
        <v>1195</v>
      </c>
      <c r="D19" s="113">
        <v>0.5</v>
      </c>
    </row>
    <row r="20" spans="3:16" x14ac:dyDescent="0.25">
      <c r="C20" s="54" t="s">
        <v>1196</v>
      </c>
      <c r="D20" s="111">
        <v>1</v>
      </c>
    </row>
    <row r="22" spans="3:16" ht="18.75" x14ac:dyDescent="0.3">
      <c r="C22" s="6" t="s">
        <v>1198</v>
      </c>
    </row>
    <row r="24" spans="3:16" x14ac:dyDescent="0.25">
      <c r="C24" s="46" t="s">
        <v>1</v>
      </c>
      <c r="D24" s="46" t="s">
        <v>1201</v>
      </c>
      <c r="E24" s="46" t="s">
        <v>1160</v>
      </c>
      <c r="F24" s="46" t="s">
        <v>1173</v>
      </c>
      <c r="G24" s="46" t="s">
        <v>1174</v>
      </c>
      <c r="H24" s="46" t="s">
        <v>1175</v>
      </c>
      <c r="I24" s="46" t="s">
        <v>0</v>
      </c>
      <c r="J24" s="46" t="s">
        <v>1183</v>
      </c>
      <c r="K24" s="46" t="s">
        <v>1184</v>
      </c>
      <c r="L24" s="46" t="s">
        <v>1185</v>
      </c>
      <c r="M24" s="46" t="s">
        <v>1202</v>
      </c>
      <c r="N24" s="46" t="s">
        <v>1186</v>
      </c>
      <c r="O24" s="46" t="s">
        <v>1199</v>
      </c>
      <c r="P24" s="60" t="s">
        <v>1200</v>
      </c>
    </row>
    <row r="25" spans="3:16" x14ac:dyDescent="0.25">
      <c r="C25" s="55" t="s">
        <v>3</v>
      </c>
      <c r="D25" s="55">
        <f>Trades!G8*Trades!H8</f>
        <v>0</v>
      </c>
      <c r="E25" s="114">
        <f>Trades!I8</f>
        <v>-2598.3863477916502</v>
      </c>
      <c r="F25" s="114">
        <f>Trades!I8</f>
        <v>-2598.3863477916502</v>
      </c>
      <c r="G25" s="114">
        <f>Trades!J8</f>
        <v>0.4</v>
      </c>
      <c r="H25" s="114" t="str">
        <f>Trades!K8</f>
        <v>AA</v>
      </c>
      <c r="I25" s="114" t="str">
        <f>Trades!L8</f>
        <v>Corporate</v>
      </c>
      <c r="J25" s="55">
        <f>E25-D25</f>
        <v>-2598.3863477916502</v>
      </c>
      <c r="K25" s="55">
        <f>MAX(G25*D25+J25,0)</f>
        <v>0</v>
      </c>
      <c r="L25" s="55">
        <f>MIN(G25*D25+J25,0)</f>
        <v>-2598.3863477916502</v>
      </c>
      <c r="M25" s="55">
        <f>ABS(L25)</f>
        <v>2598.3863477916502</v>
      </c>
      <c r="N25" s="114">
        <f>VLOOKUP(H25,$C$10:$D$20,2,0)</f>
        <v>0.02</v>
      </c>
      <c r="O25" s="55">
        <f>N25*K25</f>
        <v>0</v>
      </c>
      <c r="P25" s="115">
        <f>M25*N25</f>
        <v>51.967726955833008</v>
      </c>
    </row>
    <row r="26" spans="3:16" x14ac:dyDescent="0.25">
      <c r="C26" s="55" t="s">
        <v>5</v>
      </c>
      <c r="D26" s="55">
        <f>Trades!G9*Trades!H9</f>
        <v>0</v>
      </c>
      <c r="E26" s="114">
        <f>Trades!I9</f>
        <v>6387.8582933322195</v>
      </c>
      <c r="F26" s="114">
        <f>Trades!I9</f>
        <v>6387.8582933322195</v>
      </c>
      <c r="G26" s="114">
        <f>Trades!J9</f>
        <v>0.4</v>
      </c>
      <c r="H26" s="114" t="str">
        <f>Trades!K9</f>
        <v>AA</v>
      </c>
      <c r="I26" s="114" t="str">
        <f>Trades!L9</f>
        <v>Corporate</v>
      </c>
      <c r="J26" s="55">
        <f t="shared" ref="J26:J74" si="0">E26-D26</f>
        <v>6387.8582933322195</v>
      </c>
      <c r="K26" s="55">
        <f t="shared" ref="K26:K74" si="1">MAX(G26*D26+J26,0)</f>
        <v>6387.8582933322195</v>
      </c>
      <c r="L26" s="55">
        <f t="shared" ref="L26:L74" si="2">MIN(G26*D26+J26,0)</f>
        <v>0</v>
      </c>
      <c r="M26" s="55">
        <f t="shared" ref="M26:M74" si="3">ABS(L26)</f>
        <v>0</v>
      </c>
      <c r="N26" s="114">
        <f t="shared" ref="N26:N74" si="4">VLOOKUP(H26,$C$10:$D$20,2,0)</f>
        <v>0.02</v>
      </c>
      <c r="O26" s="55">
        <f t="shared" ref="O26:O74" si="5">N26*K26</f>
        <v>127.7571658666444</v>
      </c>
      <c r="P26" s="115">
        <f t="shared" ref="P26:P74" si="6">M26*N26</f>
        <v>0</v>
      </c>
    </row>
    <row r="27" spans="3:16" x14ac:dyDescent="0.25">
      <c r="C27" s="55" t="s">
        <v>6</v>
      </c>
      <c r="D27" s="55">
        <f>Trades!G10*Trades!H10</f>
        <v>0</v>
      </c>
      <c r="E27" s="114">
        <f>Trades!I10</f>
        <v>-7218.9819734699304</v>
      </c>
      <c r="F27" s="114">
        <f>Trades!I10</f>
        <v>-7218.9819734699304</v>
      </c>
      <c r="G27" s="114">
        <f>Trades!J10</f>
        <v>0.4</v>
      </c>
      <c r="H27" s="114" t="str">
        <f>Trades!K10</f>
        <v>AA</v>
      </c>
      <c r="I27" s="114" t="str">
        <f>Trades!L10</f>
        <v>Corporate</v>
      </c>
      <c r="J27" s="55">
        <f t="shared" si="0"/>
        <v>-7218.9819734699304</v>
      </c>
      <c r="K27" s="55">
        <f t="shared" si="1"/>
        <v>0</v>
      </c>
      <c r="L27" s="55">
        <f t="shared" si="2"/>
        <v>-7218.9819734699304</v>
      </c>
      <c r="M27" s="55">
        <f t="shared" si="3"/>
        <v>7218.9819734699304</v>
      </c>
      <c r="N27" s="114">
        <f t="shared" si="4"/>
        <v>0.02</v>
      </c>
      <c r="O27" s="55">
        <f t="shared" si="5"/>
        <v>0</v>
      </c>
      <c r="P27" s="115">
        <f t="shared" si="6"/>
        <v>144.3796394693986</v>
      </c>
    </row>
    <row r="28" spans="3:16" x14ac:dyDescent="0.25">
      <c r="C28" s="55" t="s">
        <v>7</v>
      </c>
      <c r="D28" s="55">
        <f>Trades!G11*Trades!H11</f>
        <v>0</v>
      </c>
      <c r="E28" s="114">
        <f>Trades!I11</f>
        <v>2451.1823672743799</v>
      </c>
      <c r="F28" s="114">
        <f>Trades!I11</f>
        <v>2451.1823672743799</v>
      </c>
      <c r="G28" s="114">
        <f>Trades!J11</f>
        <v>0.4</v>
      </c>
      <c r="H28" s="114" t="str">
        <f>Trades!K11</f>
        <v>AA</v>
      </c>
      <c r="I28" s="114" t="str">
        <f>Trades!L11</f>
        <v>Corporate</v>
      </c>
      <c r="J28" s="55">
        <f t="shared" si="0"/>
        <v>2451.1823672743799</v>
      </c>
      <c r="K28" s="55">
        <f t="shared" si="1"/>
        <v>2451.1823672743799</v>
      </c>
      <c r="L28" s="55">
        <f t="shared" si="2"/>
        <v>0</v>
      </c>
      <c r="M28" s="55">
        <f t="shared" si="3"/>
        <v>0</v>
      </c>
      <c r="N28" s="114">
        <f t="shared" si="4"/>
        <v>0.02</v>
      </c>
      <c r="O28" s="55">
        <f t="shared" si="5"/>
        <v>49.023647345487596</v>
      </c>
      <c r="P28" s="115">
        <f t="shared" si="6"/>
        <v>0</v>
      </c>
    </row>
    <row r="29" spans="3:16" x14ac:dyDescent="0.25">
      <c r="C29" s="55" t="s">
        <v>8</v>
      </c>
      <c r="D29" s="55">
        <f>Trades!G12*Trades!H12</f>
        <v>0</v>
      </c>
      <c r="E29" s="114">
        <f>Trades!I12</f>
        <v>8629.6385630525001</v>
      </c>
      <c r="F29" s="114">
        <f>Trades!I12</f>
        <v>8629.6385630525001</v>
      </c>
      <c r="G29" s="114">
        <f>Trades!J12</f>
        <v>0.4</v>
      </c>
      <c r="H29" s="114" t="str">
        <f>Trades!K12</f>
        <v>AAA</v>
      </c>
      <c r="I29" s="114" t="str">
        <f>Trades!L12</f>
        <v>Corporate</v>
      </c>
      <c r="J29" s="55">
        <f t="shared" si="0"/>
        <v>8629.6385630525001</v>
      </c>
      <c r="K29" s="55">
        <f t="shared" si="1"/>
        <v>8629.6385630525001</v>
      </c>
      <c r="L29" s="55">
        <f t="shared" si="2"/>
        <v>0</v>
      </c>
      <c r="M29" s="55">
        <f t="shared" si="3"/>
        <v>0</v>
      </c>
      <c r="N29" s="114">
        <f t="shared" si="4"/>
        <v>5.0000000000000001E-3</v>
      </c>
      <c r="O29" s="55">
        <f t="shared" si="5"/>
        <v>43.148192815262504</v>
      </c>
      <c r="P29" s="115">
        <f t="shared" si="6"/>
        <v>0</v>
      </c>
    </row>
    <row r="30" spans="3:16" x14ac:dyDescent="0.25">
      <c r="C30" s="55" t="s">
        <v>1140</v>
      </c>
      <c r="D30" s="55">
        <f>Trades!G13*Trades!H13</f>
        <v>0</v>
      </c>
      <c r="E30" s="114">
        <f>Trades!I13</f>
        <v>-25967.061235249101</v>
      </c>
      <c r="F30" s="114">
        <f>Trades!I13</f>
        <v>-25967.061235249101</v>
      </c>
      <c r="G30" s="114">
        <f>Trades!J13</f>
        <v>0.4</v>
      </c>
      <c r="H30" s="114" t="str">
        <f>Trades!K13</f>
        <v>AAA</v>
      </c>
      <c r="I30" s="114" t="str">
        <f>Trades!L13</f>
        <v>Corporate</v>
      </c>
      <c r="J30" s="55">
        <f t="shared" si="0"/>
        <v>-25967.061235249101</v>
      </c>
      <c r="K30" s="55">
        <f t="shared" si="1"/>
        <v>0</v>
      </c>
      <c r="L30" s="55">
        <f t="shared" si="2"/>
        <v>-25967.061235249101</v>
      </c>
      <c r="M30" s="55">
        <f t="shared" si="3"/>
        <v>25967.061235249101</v>
      </c>
      <c r="N30" s="114">
        <f t="shared" si="4"/>
        <v>5.0000000000000001E-3</v>
      </c>
      <c r="O30" s="55">
        <f t="shared" si="5"/>
        <v>0</v>
      </c>
      <c r="P30" s="115">
        <f t="shared" si="6"/>
        <v>129.8353061762455</v>
      </c>
    </row>
    <row r="31" spans="3:16" x14ac:dyDescent="0.25">
      <c r="C31" s="55" t="s">
        <v>9</v>
      </c>
      <c r="D31" s="55">
        <f>Trades!G14*Trades!H14</f>
        <v>0</v>
      </c>
      <c r="E31" s="114">
        <f>Trades!I14</f>
        <v>-269255.98475582001</v>
      </c>
      <c r="F31" s="114">
        <f>Trades!I14</f>
        <v>-269255.98475582001</v>
      </c>
      <c r="G31" s="114">
        <f>Trades!J14</f>
        <v>0.4</v>
      </c>
      <c r="H31" s="114" t="str">
        <f>Trades!K14</f>
        <v>AA</v>
      </c>
      <c r="I31" s="114" t="str">
        <f>Trades!L14</f>
        <v>Corporate</v>
      </c>
      <c r="J31" s="55">
        <f t="shared" si="0"/>
        <v>-269255.98475582001</v>
      </c>
      <c r="K31" s="55">
        <f t="shared" si="1"/>
        <v>0</v>
      </c>
      <c r="L31" s="55">
        <f t="shared" si="2"/>
        <v>-269255.98475582001</v>
      </c>
      <c r="M31" s="55">
        <f t="shared" si="3"/>
        <v>269255.98475582001</v>
      </c>
      <c r="N31" s="114">
        <f t="shared" si="4"/>
        <v>0.02</v>
      </c>
      <c r="O31" s="55">
        <f t="shared" si="5"/>
        <v>0</v>
      </c>
      <c r="P31" s="115">
        <f t="shared" si="6"/>
        <v>5385.1196951164002</v>
      </c>
    </row>
    <row r="32" spans="3:16" x14ac:dyDescent="0.25">
      <c r="C32" s="55" t="s">
        <v>11</v>
      </c>
      <c r="D32" s="55">
        <f>Trades!G15*Trades!H15</f>
        <v>0</v>
      </c>
      <c r="E32" s="114">
        <f>Trades!I15</f>
        <v>180142.69092747301</v>
      </c>
      <c r="F32" s="114">
        <f>Trades!I15</f>
        <v>180142.69092747301</v>
      </c>
      <c r="G32" s="114">
        <f>Trades!J15</f>
        <v>0.4</v>
      </c>
      <c r="H32" s="114" t="str">
        <f>Trades!K15</f>
        <v>AA</v>
      </c>
      <c r="I32" s="114" t="str">
        <f>Trades!L15</f>
        <v>Corporate</v>
      </c>
      <c r="J32" s="55">
        <f t="shared" si="0"/>
        <v>180142.69092747301</v>
      </c>
      <c r="K32" s="55">
        <f t="shared" si="1"/>
        <v>180142.69092747301</v>
      </c>
      <c r="L32" s="55">
        <f t="shared" si="2"/>
        <v>0</v>
      </c>
      <c r="M32" s="55">
        <f t="shared" si="3"/>
        <v>0</v>
      </c>
      <c r="N32" s="114">
        <f t="shared" si="4"/>
        <v>0.02</v>
      </c>
      <c r="O32" s="55">
        <f t="shared" si="5"/>
        <v>3602.8538185494604</v>
      </c>
      <c r="P32" s="115">
        <f t="shared" si="6"/>
        <v>0</v>
      </c>
    </row>
    <row r="33" spans="3:16" x14ac:dyDescent="0.25">
      <c r="C33" s="55" t="s">
        <v>12</v>
      </c>
      <c r="D33" s="55">
        <f>Trades!G16*Trades!H16</f>
        <v>0</v>
      </c>
      <c r="E33" s="114">
        <f>Trades!I16</f>
        <v>139432.15673953001</v>
      </c>
      <c r="F33" s="114">
        <f>Trades!I16</f>
        <v>139432.15673953001</v>
      </c>
      <c r="G33" s="114">
        <f>Trades!J16</f>
        <v>0.4</v>
      </c>
      <c r="H33" s="114" t="str">
        <f>Trades!K16</f>
        <v>AA</v>
      </c>
      <c r="I33" s="114" t="str">
        <f>Trades!L16</f>
        <v>Corporate</v>
      </c>
      <c r="J33" s="55">
        <f t="shared" si="0"/>
        <v>139432.15673953001</v>
      </c>
      <c r="K33" s="55">
        <f t="shared" si="1"/>
        <v>139432.15673953001</v>
      </c>
      <c r="L33" s="55">
        <f t="shared" si="2"/>
        <v>0</v>
      </c>
      <c r="M33" s="55">
        <f t="shared" si="3"/>
        <v>0</v>
      </c>
      <c r="N33" s="114">
        <f t="shared" si="4"/>
        <v>0.02</v>
      </c>
      <c r="O33" s="55">
        <f t="shared" si="5"/>
        <v>2788.6431347906</v>
      </c>
      <c r="P33" s="115">
        <f t="shared" si="6"/>
        <v>0</v>
      </c>
    </row>
    <row r="34" spans="3:16" x14ac:dyDescent="0.25">
      <c r="C34" s="55" t="s">
        <v>13</v>
      </c>
      <c r="D34" s="55">
        <f>Trades!G17*Trades!H17</f>
        <v>0</v>
      </c>
      <c r="E34" s="114">
        <f>Trades!I17</f>
        <v>2478.9067623691599</v>
      </c>
      <c r="F34" s="114">
        <f>Trades!I17</f>
        <v>2478.9067623691599</v>
      </c>
      <c r="G34" s="114">
        <f>Trades!J17</f>
        <v>0.4</v>
      </c>
      <c r="H34" s="114" t="str">
        <f>Trades!K17</f>
        <v>AA</v>
      </c>
      <c r="I34" s="114" t="str">
        <f>Trades!L17</f>
        <v>Corporate</v>
      </c>
      <c r="J34" s="55">
        <f t="shared" si="0"/>
        <v>2478.9067623691599</v>
      </c>
      <c r="K34" s="55">
        <f t="shared" si="1"/>
        <v>2478.9067623691599</v>
      </c>
      <c r="L34" s="55">
        <f t="shared" si="2"/>
        <v>0</v>
      </c>
      <c r="M34" s="55">
        <f t="shared" si="3"/>
        <v>0</v>
      </c>
      <c r="N34" s="114">
        <f t="shared" si="4"/>
        <v>0.02</v>
      </c>
      <c r="O34" s="55">
        <f t="shared" si="5"/>
        <v>49.578135247383202</v>
      </c>
      <c r="P34" s="115">
        <f t="shared" si="6"/>
        <v>0</v>
      </c>
    </row>
    <row r="35" spans="3:16" x14ac:dyDescent="0.25">
      <c r="C35" s="55" t="s">
        <v>15</v>
      </c>
      <c r="D35" s="55">
        <f>Trades!G18*Trades!H18</f>
        <v>0</v>
      </c>
      <c r="E35" s="114">
        <f>Trades!I18</f>
        <v>31270.323802971299</v>
      </c>
      <c r="F35" s="114">
        <f>Trades!I18</f>
        <v>31270.323802971299</v>
      </c>
      <c r="G35" s="114">
        <f>Trades!J18</f>
        <v>0.4</v>
      </c>
      <c r="H35" s="114" t="str">
        <f>Trades!K18</f>
        <v>AA</v>
      </c>
      <c r="I35" s="114" t="str">
        <f>Trades!L18</f>
        <v>Corporate</v>
      </c>
      <c r="J35" s="55">
        <f t="shared" si="0"/>
        <v>31270.323802971299</v>
      </c>
      <c r="K35" s="55">
        <f t="shared" si="1"/>
        <v>31270.323802971299</v>
      </c>
      <c r="L35" s="55">
        <f t="shared" si="2"/>
        <v>0</v>
      </c>
      <c r="M35" s="55">
        <f t="shared" si="3"/>
        <v>0</v>
      </c>
      <c r="N35" s="114">
        <f t="shared" si="4"/>
        <v>0.02</v>
      </c>
      <c r="O35" s="55">
        <f t="shared" si="5"/>
        <v>625.40647605942604</v>
      </c>
      <c r="P35" s="115">
        <f t="shared" si="6"/>
        <v>0</v>
      </c>
    </row>
    <row r="36" spans="3:16" x14ac:dyDescent="0.25">
      <c r="C36" s="55" t="s">
        <v>16</v>
      </c>
      <c r="D36" s="55">
        <f>Trades!G19*Trades!H19</f>
        <v>0</v>
      </c>
      <c r="E36" s="114">
        <f>Trades!I19</f>
        <v>-27042.336358041699</v>
      </c>
      <c r="F36" s="114">
        <f>Trades!I19</f>
        <v>-27042.336358041699</v>
      </c>
      <c r="G36" s="114">
        <f>Trades!J19</f>
        <v>0.4</v>
      </c>
      <c r="H36" s="114" t="str">
        <f>Trades!K19</f>
        <v>AAA</v>
      </c>
      <c r="I36" s="114" t="str">
        <f>Trades!L19</f>
        <v>Corporate</v>
      </c>
      <c r="J36" s="55">
        <f t="shared" si="0"/>
        <v>-27042.336358041699</v>
      </c>
      <c r="K36" s="55">
        <f t="shared" si="1"/>
        <v>0</v>
      </c>
      <c r="L36" s="55">
        <f t="shared" si="2"/>
        <v>-27042.336358041699</v>
      </c>
      <c r="M36" s="55">
        <f t="shared" si="3"/>
        <v>27042.336358041699</v>
      </c>
      <c r="N36" s="114">
        <f t="shared" si="4"/>
        <v>5.0000000000000001E-3</v>
      </c>
      <c r="O36" s="55">
        <f t="shared" si="5"/>
        <v>0</v>
      </c>
      <c r="P36" s="115">
        <f t="shared" si="6"/>
        <v>135.2116817902085</v>
      </c>
    </row>
    <row r="37" spans="3:16" x14ac:dyDescent="0.25">
      <c r="C37" s="55" t="s">
        <v>17</v>
      </c>
      <c r="D37" s="55">
        <f>Trades!G20*Trades!H20</f>
        <v>0</v>
      </c>
      <c r="E37" s="114">
        <f>Trades!I20</f>
        <v>-280766.11168616998</v>
      </c>
      <c r="F37" s="114">
        <f>Trades!I20</f>
        <v>-280766.11168616998</v>
      </c>
      <c r="G37" s="114">
        <f>Trades!J20</f>
        <v>0.4</v>
      </c>
      <c r="H37" s="114" t="str">
        <f>Trades!K20</f>
        <v>AAA</v>
      </c>
      <c r="I37" s="114" t="str">
        <f>Trades!L20</f>
        <v>Corporate</v>
      </c>
      <c r="J37" s="55">
        <f t="shared" si="0"/>
        <v>-280766.11168616998</v>
      </c>
      <c r="K37" s="55">
        <f t="shared" si="1"/>
        <v>0</v>
      </c>
      <c r="L37" s="55">
        <f t="shared" si="2"/>
        <v>-280766.11168616998</v>
      </c>
      <c r="M37" s="55">
        <f t="shared" si="3"/>
        <v>280766.11168616998</v>
      </c>
      <c r="N37" s="114">
        <f t="shared" si="4"/>
        <v>5.0000000000000001E-3</v>
      </c>
      <c r="O37" s="55">
        <f t="shared" si="5"/>
        <v>0</v>
      </c>
      <c r="P37" s="115">
        <f t="shared" si="6"/>
        <v>1403.83055843085</v>
      </c>
    </row>
    <row r="38" spans="3:16" x14ac:dyDescent="0.25">
      <c r="C38" s="55" t="s">
        <v>18</v>
      </c>
      <c r="D38" s="55">
        <f>Trades!G21*Trades!H21</f>
        <v>0</v>
      </c>
      <c r="E38" s="114">
        <f>Trades!I21</f>
        <v>5441.4769551352801</v>
      </c>
      <c r="F38" s="114">
        <f>Trades!I21</f>
        <v>5441.4769551352801</v>
      </c>
      <c r="G38" s="114">
        <f>Trades!J21</f>
        <v>0.4</v>
      </c>
      <c r="H38" s="114" t="str">
        <f>Trades!K21</f>
        <v>AAA</v>
      </c>
      <c r="I38" s="114" t="str">
        <f>Trades!L21</f>
        <v>Corporate</v>
      </c>
      <c r="J38" s="55">
        <f t="shared" si="0"/>
        <v>5441.4769551352801</v>
      </c>
      <c r="K38" s="55">
        <f t="shared" si="1"/>
        <v>5441.4769551352801</v>
      </c>
      <c r="L38" s="55">
        <f t="shared" si="2"/>
        <v>0</v>
      </c>
      <c r="M38" s="55">
        <f t="shared" si="3"/>
        <v>0</v>
      </c>
      <c r="N38" s="114">
        <f t="shared" si="4"/>
        <v>5.0000000000000001E-3</v>
      </c>
      <c r="O38" s="55">
        <f t="shared" si="5"/>
        <v>27.207384775676402</v>
      </c>
      <c r="P38" s="115">
        <f t="shared" si="6"/>
        <v>0</v>
      </c>
    </row>
    <row r="39" spans="3:16" x14ac:dyDescent="0.25">
      <c r="C39" s="55" t="s">
        <v>19</v>
      </c>
      <c r="D39" s="55">
        <f>Trades!G22*Trades!H22</f>
        <v>0</v>
      </c>
      <c r="E39" s="114">
        <f>Trades!I22</f>
        <v>-215129.376158089</v>
      </c>
      <c r="F39" s="114">
        <f>Trades!I22</f>
        <v>-215129.376158089</v>
      </c>
      <c r="G39" s="114">
        <f>Trades!J22</f>
        <v>0.6</v>
      </c>
      <c r="H39" s="114" t="str">
        <f>Trades!K22</f>
        <v>BB</v>
      </c>
      <c r="I39" s="114" t="str">
        <f>Trades!L22</f>
        <v>Corporate</v>
      </c>
      <c r="J39" s="55">
        <f t="shared" si="0"/>
        <v>-215129.376158089</v>
      </c>
      <c r="K39" s="55">
        <f t="shared" si="1"/>
        <v>0</v>
      </c>
      <c r="L39" s="55">
        <f t="shared" si="2"/>
        <v>-215129.376158089</v>
      </c>
      <c r="M39" s="55">
        <f t="shared" si="3"/>
        <v>215129.376158089</v>
      </c>
      <c r="N39" s="114">
        <f t="shared" si="4"/>
        <v>0.15</v>
      </c>
      <c r="O39" s="55">
        <f t="shared" si="5"/>
        <v>0</v>
      </c>
      <c r="P39" s="115">
        <f t="shared" si="6"/>
        <v>32269.40642371335</v>
      </c>
    </row>
    <row r="40" spans="3:16" x14ac:dyDescent="0.25">
      <c r="C40" s="55" t="s">
        <v>20</v>
      </c>
      <c r="D40" s="55">
        <f>Trades!G23*Trades!H23</f>
        <v>0</v>
      </c>
      <c r="E40" s="114">
        <f>Trades!I23</f>
        <v>-398862.52933357499</v>
      </c>
      <c r="F40" s="114">
        <f>Trades!I23</f>
        <v>-398862.52933357499</v>
      </c>
      <c r="G40" s="114">
        <f>Trades!J23</f>
        <v>0.6</v>
      </c>
      <c r="H40" s="114" t="str">
        <f>Trades!K23</f>
        <v>BB</v>
      </c>
      <c r="I40" s="114" t="str">
        <f>Trades!L23</f>
        <v>Corporate</v>
      </c>
      <c r="J40" s="55">
        <f t="shared" si="0"/>
        <v>-398862.52933357499</v>
      </c>
      <c r="K40" s="55">
        <f t="shared" si="1"/>
        <v>0</v>
      </c>
      <c r="L40" s="55">
        <f t="shared" si="2"/>
        <v>-398862.52933357499</v>
      </c>
      <c r="M40" s="55">
        <f t="shared" si="3"/>
        <v>398862.52933357499</v>
      </c>
      <c r="N40" s="114">
        <f t="shared" si="4"/>
        <v>0.15</v>
      </c>
      <c r="O40" s="55">
        <f t="shared" si="5"/>
        <v>0</v>
      </c>
      <c r="P40" s="115">
        <f t="shared" si="6"/>
        <v>59829.379400036247</v>
      </c>
    </row>
    <row r="41" spans="3:16" x14ac:dyDescent="0.25">
      <c r="C41" s="55" t="s">
        <v>21</v>
      </c>
      <c r="D41" s="55">
        <f>Trades!G24*Trades!H24</f>
        <v>0</v>
      </c>
      <c r="E41" s="114">
        <f>Trades!I24</f>
        <v>1371.3096991985501</v>
      </c>
      <c r="F41" s="114">
        <f>Trades!I24</f>
        <v>1371.3096991985501</v>
      </c>
      <c r="G41" s="114">
        <f>Trades!J24</f>
        <v>0.6</v>
      </c>
      <c r="H41" s="114" t="str">
        <f>Trades!K24</f>
        <v>BB</v>
      </c>
      <c r="I41" s="114" t="str">
        <f>Trades!L24</f>
        <v>Corporate</v>
      </c>
      <c r="J41" s="55">
        <f t="shared" si="0"/>
        <v>1371.3096991985501</v>
      </c>
      <c r="K41" s="55">
        <f t="shared" si="1"/>
        <v>1371.3096991985501</v>
      </c>
      <c r="L41" s="55">
        <f t="shared" si="2"/>
        <v>0</v>
      </c>
      <c r="M41" s="55">
        <f t="shared" si="3"/>
        <v>0</v>
      </c>
      <c r="N41" s="114">
        <f t="shared" si="4"/>
        <v>0.15</v>
      </c>
      <c r="O41" s="55">
        <f t="shared" si="5"/>
        <v>205.69645487978252</v>
      </c>
      <c r="P41" s="115">
        <f t="shared" si="6"/>
        <v>0</v>
      </c>
    </row>
    <row r="42" spans="3:16" ht="12" customHeight="1" x14ac:dyDescent="0.25">
      <c r="C42" s="55" t="s">
        <v>22</v>
      </c>
      <c r="D42" s="55">
        <f>Trades!G25*Trades!H25</f>
        <v>0</v>
      </c>
      <c r="E42" s="114">
        <f>Trades!I25</f>
        <v>1377.06797607833</v>
      </c>
      <c r="F42" s="114">
        <f>Trades!I25</f>
        <v>1377.06797607833</v>
      </c>
      <c r="G42" s="114">
        <f>Trades!J25</f>
        <v>0.4</v>
      </c>
      <c r="H42" s="114" t="str">
        <f>Trades!K25</f>
        <v>AA</v>
      </c>
      <c r="I42" s="114" t="str">
        <f>Trades!L25</f>
        <v>Corporate</v>
      </c>
      <c r="J42" s="55">
        <f t="shared" si="0"/>
        <v>1377.06797607833</v>
      </c>
      <c r="K42" s="55">
        <f t="shared" si="1"/>
        <v>1377.06797607833</v>
      </c>
      <c r="L42" s="55">
        <f t="shared" si="2"/>
        <v>0</v>
      </c>
      <c r="M42" s="55">
        <f t="shared" si="3"/>
        <v>0</v>
      </c>
      <c r="N42" s="114">
        <f t="shared" si="4"/>
        <v>0.02</v>
      </c>
      <c r="O42" s="55">
        <f t="shared" si="5"/>
        <v>27.541359521566601</v>
      </c>
      <c r="P42" s="115">
        <f t="shared" si="6"/>
        <v>0</v>
      </c>
    </row>
    <row r="43" spans="3:16" x14ac:dyDescent="0.25">
      <c r="C43" s="55" t="s">
        <v>1141</v>
      </c>
      <c r="D43" s="55">
        <f>Trades!G26*Trades!H26</f>
        <v>0</v>
      </c>
      <c r="E43" s="114">
        <f>Trades!I26</f>
        <v>19113.817677512801</v>
      </c>
      <c r="F43" s="114">
        <f>Trades!I26</f>
        <v>19113.817677512801</v>
      </c>
      <c r="G43" s="114">
        <f>Trades!J26</f>
        <v>0.4</v>
      </c>
      <c r="H43" s="114" t="str">
        <f>Trades!K26</f>
        <v>AA</v>
      </c>
      <c r="I43" s="114" t="str">
        <f>Trades!L26</f>
        <v>Corporate</v>
      </c>
      <c r="J43" s="55">
        <f t="shared" si="0"/>
        <v>19113.817677512801</v>
      </c>
      <c r="K43" s="55">
        <f t="shared" si="1"/>
        <v>19113.817677512801</v>
      </c>
      <c r="L43" s="55">
        <f t="shared" si="2"/>
        <v>0</v>
      </c>
      <c r="M43" s="55">
        <f t="shared" si="3"/>
        <v>0</v>
      </c>
      <c r="N43" s="114">
        <f t="shared" si="4"/>
        <v>0.02</v>
      </c>
      <c r="O43" s="55">
        <f t="shared" si="5"/>
        <v>382.27635355025603</v>
      </c>
      <c r="P43" s="115">
        <f t="shared" si="6"/>
        <v>0</v>
      </c>
    </row>
    <row r="44" spans="3:16" x14ac:dyDescent="0.25">
      <c r="C44" s="55" t="s">
        <v>24</v>
      </c>
      <c r="D44" s="55">
        <f>Trades!G27*Trades!H27</f>
        <v>0</v>
      </c>
      <c r="E44" s="114">
        <f>Trades!I27</f>
        <v>0</v>
      </c>
      <c r="F44" s="114">
        <f>Trades!I27</f>
        <v>0</v>
      </c>
      <c r="G44" s="114">
        <f>Trades!J27</f>
        <v>0.4</v>
      </c>
      <c r="H44" s="114" t="str">
        <f>Trades!K27</f>
        <v>AAA</v>
      </c>
      <c r="I44" s="114" t="str">
        <f>Trades!L27</f>
        <v>Corporate</v>
      </c>
      <c r="J44" s="55">
        <f t="shared" si="0"/>
        <v>0</v>
      </c>
      <c r="K44" s="55">
        <f t="shared" si="1"/>
        <v>0</v>
      </c>
      <c r="L44" s="55">
        <f t="shared" si="2"/>
        <v>0</v>
      </c>
      <c r="M44" s="55">
        <f t="shared" si="3"/>
        <v>0</v>
      </c>
      <c r="N44" s="114">
        <f t="shared" si="4"/>
        <v>5.0000000000000001E-3</v>
      </c>
      <c r="O44" s="55">
        <f t="shared" si="5"/>
        <v>0</v>
      </c>
      <c r="P44" s="115">
        <f t="shared" si="6"/>
        <v>0</v>
      </c>
    </row>
    <row r="45" spans="3:16" x14ac:dyDescent="0.25">
      <c r="C45" s="55" t="s">
        <v>25</v>
      </c>
      <c r="D45" s="55">
        <f>Trades!G28*Trades!H28</f>
        <v>0</v>
      </c>
      <c r="E45" s="114">
        <f>Trades!I28</f>
        <v>29.241313483630801</v>
      </c>
      <c r="F45" s="114">
        <f>Trades!I28</f>
        <v>29.241313483630801</v>
      </c>
      <c r="G45" s="114">
        <f>Trades!J28</f>
        <v>0.4</v>
      </c>
      <c r="H45" s="114" t="str">
        <f>Trades!K28</f>
        <v>AAA</v>
      </c>
      <c r="I45" s="114" t="str">
        <f>Trades!L28</f>
        <v>Corporate</v>
      </c>
      <c r="J45" s="55">
        <f t="shared" si="0"/>
        <v>29.241313483630801</v>
      </c>
      <c r="K45" s="55">
        <f t="shared" si="1"/>
        <v>29.241313483630801</v>
      </c>
      <c r="L45" s="55">
        <f t="shared" si="2"/>
        <v>0</v>
      </c>
      <c r="M45" s="55">
        <f t="shared" si="3"/>
        <v>0</v>
      </c>
      <c r="N45" s="114">
        <f t="shared" si="4"/>
        <v>5.0000000000000001E-3</v>
      </c>
      <c r="O45" s="55">
        <f t="shared" si="5"/>
        <v>0.14620656741815402</v>
      </c>
      <c r="P45" s="115">
        <f t="shared" si="6"/>
        <v>0</v>
      </c>
    </row>
    <row r="46" spans="3:16" x14ac:dyDescent="0.25">
      <c r="C46" s="55" t="s">
        <v>26</v>
      </c>
      <c r="D46" s="55">
        <f>Trades!G29*Trades!H29</f>
        <v>0</v>
      </c>
      <c r="E46" s="114">
        <f>Trades!I29</f>
        <v>7935.5413620714698</v>
      </c>
      <c r="F46" s="114">
        <f>Trades!I29</f>
        <v>7935.5413620714698</v>
      </c>
      <c r="G46" s="114">
        <f>Trades!J29</f>
        <v>0.4</v>
      </c>
      <c r="H46" s="114" t="str">
        <f>Trades!K29</f>
        <v>AAA</v>
      </c>
      <c r="I46" s="114" t="str">
        <f>Trades!L29</f>
        <v>Corporate</v>
      </c>
      <c r="J46" s="55">
        <f t="shared" si="0"/>
        <v>7935.5413620714698</v>
      </c>
      <c r="K46" s="55">
        <f t="shared" si="1"/>
        <v>7935.5413620714698</v>
      </c>
      <c r="L46" s="55">
        <f t="shared" si="2"/>
        <v>0</v>
      </c>
      <c r="M46" s="55">
        <f t="shared" si="3"/>
        <v>0</v>
      </c>
      <c r="N46" s="114">
        <f t="shared" si="4"/>
        <v>5.0000000000000001E-3</v>
      </c>
      <c r="O46" s="55">
        <f t="shared" si="5"/>
        <v>39.67770681035735</v>
      </c>
      <c r="P46" s="115">
        <f t="shared" si="6"/>
        <v>0</v>
      </c>
    </row>
    <row r="47" spans="3:16" x14ac:dyDescent="0.25">
      <c r="C47" s="55" t="s">
        <v>27</v>
      </c>
      <c r="D47" s="55">
        <f>Trades!G30*Trades!H30</f>
        <v>0</v>
      </c>
      <c r="E47" s="114">
        <f>Trades!I30</f>
        <v>36874.426165681703</v>
      </c>
      <c r="F47" s="114">
        <f>Trades!I30</f>
        <v>36874.426165681703</v>
      </c>
      <c r="G47" s="114">
        <f>Trades!J30</f>
        <v>0.6</v>
      </c>
      <c r="H47" s="114" t="str">
        <f>Trades!K30</f>
        <v>BB</v>
      </c>
      <c r="I47" s="114" t="str">
        <f>Trades!L30</f>
        <v>Corporate</v>
      </c>
      <c r="J47" s="55">
        <f t="shared" si="0"/>
        <v>36874.426165681703</v>
      </c>
      <c r="K47" s="55">
        <f t="shared" si="1"/>
        <v>36874.426165681703</v>
      </c>
      <c r="L47" s="55">
        <f t="shared" si="2"/>
        <v>0</v>
      </c>
      <c r="M47" s="55">
        <f t="shared" si="3"/>
        <v>0</v>
      </c>
      <c r="N47" s="114">
        <f t="shared" si="4"/>
        <v>0.15</v>
      </c>
      <c r="O47" s="55">
        <f t="shared" si="5"/>
        <v>5531.1639248522551</v>
      </c>
      <c r="P47" s="115">
        <f t="shared" si="6"/>
        <v>0</v>
      </c>
    </row>
    <row r="48" spans="3:16" x14ac:dyDescent="0.25">
      <c r="C48" s="55" t="s">
        <v>28</v>
      </c>
      <c r="D48" s="55">
        <f>Trades!G31*Trades!H31</f>
        <v>0</v>
      </c>
      <c r="E48" s="114">
        <f>Trades!I31</f>
        <v>557.01449047011999</v>
      </c>
      <c r="F48" s="114">
        <f>Trades!I31</f>
        <v>557.01449047011999</v>
      </c>
      <c r="G48" s="114">
        <f>Trades!J31</f>
        <v>0.6</v>
      </c>
      <c r="H48" s="114" t="str">
        <f>Trades!K31</f>
        <v>BB</v>
      </c>
      <c r="I48" s="114" t="str">
        <f>Trades!L31</f>
        <v>Corporate</v>
      </c>
      <c r="J48" s="55">
        <f t="shared" si="0"/>
        <v>557.01449047011999</v>
      </c>
      <c r="K48" s="55">
        <f t="shared" si="1"/>
        <v>557.01449047011999</v>
      </c>
      <c r="L48" s="55">
        <f t="shared" si="2"/>
        <v>0</v>
      </c>
      <c r="M48" s="55">
        <f t="shared" si="3"/>
        <v>0</v>
      </c>
      <c r="N48" s="114">
        <f t="shared" si="4"/>
        <v>0.15</v>
      </c>
      <c r="O48" s="55">
        <f t="shared" si="5"/>
        <v>83.552173570517994</v>
      </c>
      <c r="P48" s="115">
        <f t="shared" si="6"/>
        <v>0</v>
      </c>
    </row>
    <row r="49" spans="3:16" x14ac:dyDescent="0.25">
      <c r="C49" s="55" t="s">
        <v>29</v>
      </c>
      <c r="D49" s="55">
        <f>Trades!G32*Trades!H32</f>
        <v>0</v>
      </c>
      <c r="E49" s="114">
        <f>Trades!I32</f>
        <v>62315.6434855923</v>
      </c>
      <c r="F49" s="114">
        <f>Trades!I32</f>
        <v>62315.6434855923</v>
      </c>
      <c r="G49" s="114">
        <f>Trades!J32</f>
        <v>0.4</v>
      </c>
      <c r="H49" s="114" t="str">
        <f>Trades!K32</f>
        <v>AA</v>
      </c>
      <c r="I49" s="114" t="str">
        <f>Trades!L32</f>
        <v>Corporate</v>
      </c>
      <c r="J49" s="55">
        <f t="shared" si="0"/>
        <v>62315.6434855923</v>
      </c>
      <c r="K49" s="55">
        <f t="shared" si="1"/>
        <v>62315.6434855923</v>
      </c>
      <c r="L49" s="55">
        <f t="shared" si="2"/>
        <v>0</v>
      </c>
      <c r="M49" s="55">
        <f t="shared" si="3"/>
        <v>0</v>
      </c>
      <c r="N49" s="114">
        <f t="shared" si="4"/>
        <v>0.02</v>
      </c>
      <c r="O49" s="55">
        <f t="shared" si="5"/>
        <v>1246.3128697118461</v>
      </c>
      <c r="P49" s="115">
        <f t="shared" si="6"/>
        <v>0</v>
      </c>
    </row>
    <row r="50" spans="3:16" x14ac:dyDescent="0.25">
      <c r="C50" s="55" t="s">
        <v>31</v>
      </c>
      <c r="D50" s="55">
        <f>Trades!G33*Trades!H33</f>
        <v>0</v>
      </c>
      <c r="E50" s="114">
        <f>Trades!I33</f>
        <v>-508558.27583725803</v>
      </c>
      <c r="F50" s="114">
        <f>Trades!I33</f>
        <v>-508558.27583725803</v>
      </c>
      <c r="G50" s="114">
        <f>Trades!J33</f>
        <v>0.4</v>
      </c>
      <c r="H50" s="114" t="str">
        <f>Trades!K33</f>
        <v>AA</v>
      </c>
      <c r="I50" s="114" t="str">
        <f>Trades!L33</f>
        <v>Corporate</v>
      </c>
      <c r="J50" s="55">
        <f t="shared" si="0"/>
        <v>-508558.27583725803</v>
      </c>
      <c r="K50" s="55">
        <f t="shared" si="1"/>
        <v>0</v>
      </c>
      <c r="L50" s="55">
        <f t="shared" si="2"/>
        <v>-508558.27583725803</v>
      </c>
      <c r="M50" s="55">
        <f t="shared" si="3"/>
        <v>508558.27583725803</v>
      </c>
      <c r="N50" s="114">
        <f t="shared" si="4"/>
        <v>0.02</v>
      </c>
      <c r="O50" s="55">
        <f t="shared" si="5"/>
        <v>0</v>
      </c>
      <c r="P50" s="115">
        <f t="shared" si="6"/>
        <v>10171.165516745161</v>
      </c>
    </row>
    <row r="51" spans="3:16" x14ac:dyDescent="0.25">
      <c r="C51" s="55" t="s">
        <v>1142</v>
      </c>
      <c r="D51" s="55">
        <f>Trades!G34*Trades!H34</f>
        <v>0</v>
      </c>
      <c r="E51" s="114">
        <f>Trades!I34</f>
        <v>-559747.56739532901</v>
      </c>
      <c r="F51" s="114">
        <f>Trades!I34</f>
        <v>-559747.56739532901</v>
      </c>
      <c r="G51" s="114">
        <f>Trades!J34</f>
        <v>0.4</v>
      </c>
      <c r="H51" s="114" t="str">
        <f>Trades!K34</f>
        <v>AA</v>
      </c>
      <c r="I51" s="114" t="str">
        <f>Trades!L34</f>
        <v>Corporate</v>
      </c>
      <c r="J51" s="55">
        <f t="shared" si="0"/>
        <v>-559747.56739532901</v>
      </c>
      <c r="K51" s="55">
        <f t="shared" si="1"/>
        <v>0</v>
      </c>
      <c r="L51" s="55">
        <f t="shared" si="2"/>
        <v>-559747.56739532901</v>
      </c>
      <c r="M51" s="55">
        <f t="shared" si="3"/>
        <v>559747.56739532901</v>
      </c>
      <c r="N51" s="114">
        <f t="shared" si="4"/>
        <v>0.02</v>
      </c>
      <c r="O51" s="55">
        <f t="shared" si="5"/>
        <v>0</v>
      </c>
      <c r="P51" s="115">
        <f t="shared" si="6"/>
        <v>11194.951347906581</v>
      </c>
    </row>
    <row r="52" spans="3:16" x14ac:dyDescent="0.25">
      <c r="C52" s="55" t="s">
        <v>33</v>
      </c>
      <c r="D52" s="55">
        <f>Trades!G35*Trades!H35</f>
        <v>0</v>
      </c>
      <c r="E52" s="114">
        <f>Trades!I35</f>
        <v>-73422.326325797505</v>
      </c>
      <c r="F52" s="114">
        <f>Trades!I35</f>
        <v>-73422.326325797505</v>
      </c>
      <c r="G52" s="114">
        <f>Trades!J35</f>
        <v>0.4</v>
      </c>
      <c r="H52" s="114" t="str">
        <f>Trades!K35</f>
        <v>AAA</v>
      </c>
      <c r="I52" s="114" t="str">
        <f>Trades!L35</f>
        <v>Corporate</v>
      </c>
      <c r="J52" s="55">
        <f t="shared" si="0"/>
        <v>-73422.326325797505</v>
      </c>
      <c r="K52" s="55">
        <f t="shared" si="1"/>
        <v>0</v>
      </c>
      <c r="L52" s="55">
        <f t="shared" si="2"/>
        <v>-73422.326325797505</v>
      </c>
      <c r="M52" s="55">
        <f t="shared" si="3"/>
        <v>73422.326325797505</v>
      </c>
      <c r="N52" s="114">
        <f t="shared" si="4"/>
        <v>5.0000000000000001E-3</v>
      </c>
      <c r="O52" s="55">
        <f t="shared" si="5"/>
        <v>0</v>
      </c>
      <c r="P52" s="115">
        <f t="shared" si="6"/>
        <v>367.11163162898754</v>
      </c>
    </row>
    <row r="53" spans="3:16" x14ac:dyDescent="0.25">
      <c r="C53" s="55" t="s">
        <v>34</v>
      </c>
      <c r="D53" s="55">
        <f>Trades!G36*Trades!H36</f>
        <v>0</v>
      </c>
      <c r="E53" s="114">
        <f>Trades!I36</f>
        <v>-17746.4556095062</v>
      </c>
      <c r="F53" s="114">
        <f>Trades!I36</f>
        <v>-17746.4556095062</v>
      </c>
      <c r="G53" s="114">
        <f>Trades!J36</f>
        <v>0.4</v>
      </c>
      <c r="H53" s="114" t="str">
        <f>Trades!K36</f>
        <v>AAA</v>
      </c>
      <c r="I53" s="114" t="str">
        <f>Trades!L36</f>
        <v>Corporate</v>
      </c>
      <c r="J53" s="55">
        <f t="shared" si="0"/>
        <v>-17746.4556095062</v>
      </c>
      <c r="K53" s="55">
        <f t="shared" si="1"/>
        <v>0</v>
      </c>
      <c r="L53" s="55">
        <f t="shared" si="2"/>
        <v>-17746.4556095062</v>
      </c>
      <c r="M53" s="55">
        <f t="shared" si="3"/>
        <v>17746.4556095062</v>
      </c>
      <c r="N53" s="114">
        <f t="shared" si="4"/>
        <v>5.0000000000000001E-3</v>
      </c>
      <c r="O53" s="55">
        <f t="shared" si="5"/>
        <v>0</v>
      </c>
      <c r="P53" s="115">
        <f t="shared" si="6"/>
        <v>88.732278047530997</v>
      </c>
    </row>
    <row r="54" spans="3:16" x14ac:dyDescent="0.25">
      <c r="C54" s="55" t="s">
        <v>35</v>
      </c>
      <c r="D54" s="55">
        <f>Trades!G37*Trades!H37</f>
        <v>0</v>
      </c>
      <c r="E54" s="114">
        <f>Trades!I37</f>
        <v>-47748.975771081998</v>
      </c>
      <c r="F54" s="114">
        <f>Trades!I37</f>
        <v>-47748.975771081998</v>
      </c>
      <c r="G54" s="114">
        <f>Trades!J37</f>
        <v>0.6</v>
      </c>
      <c r="H54" s="114" t="str">
        <f>Trades!K37</f>
        <v>BB</v>
      </c>
      <c r="I54" s="114" t="str">
        <f>Trades!L37</f>
        <v>Corporate</v>
      </c>
      <c r="J54" s="55">
        <f t="shared" si="0"/>
        <v>-47748.975771081998</v>
      </c>
      <c r="K54" s="55">
        <f t="shared" si="1"/>
        <v>0</v>
      </c>
      <c r="L54" s="55">
        <f t="shared" si="2"/>
        <v>-47748.975771081998</v>
      </c>
      <c r="M54" s="55">
        <f t="shared" si="3"/>
        <v>47748.975771081998</v>
      </c>
      <c r="N54" s="114">
        <f t="shared" si="4"/>
        <v>0.15</v>
      </c>
      <c r="O54" s="55">
        <f t="shared" si="5"/>
        <v>0</v>
      </c>
      <c r="P54" s="115">
        <f t="shared" si="6"/>
        <v>7162.3463656622998</v>
      </c>
    </row>
    <row r="55" spans="3:16" x14ac:dyDescent="0.25">
      <c r="C55" s="55" t="s">
        <v>36</v>
      </c>
      <c r="D55" s="55">
        <f>Trades!G38*Trades!H38</f>
        <v>0</v>
      </c>
      <c r="E55" s="114">
        <f>Trades!I38</f>
        <v>-544881.27820442896</v>
      </c>
      <c r="F55" s="114">
        <f>Trades!I38</f>
        <v>-544881.27820442896</v>
      </c>
      <c r="G55" s="114">
        <f>Trades!J38</f>
        <v>0.6</v>
      </c>
      <c r="H55" s="114" t="str">
        <f>Trades!K38</f>
        <v>BB</v>
      </c>
      <c r="I55" s="114" t="str">
        <f>Trades!L38</f>
        <v>Corporate</v>
      </c>
      <c r="J55" s="55">
        <f t="shared" si="0"/>
        <v>-544881.27820442896</v>
      </c>
      <c r="K55" s="55">
        <f t="shared" si="1"/>
        <v>0</v>
      </c>
      <c r="L55" s="55">
        <f t="shared" si="2"/>
        <v>-544881.27820442896</v>
      </c>
      <c r="M55" s="55">
        <f t="shared" si="3"/>
        <v>544881.27820442896</v>
      </c>
      <c r="N55" s="114">
        <f t="shared" si="4"/>
        <v>0.15</v>
      </c>
      <c r="O55" s="55">
        <f t="shared" si="5"/>
        <v>0</v>
      </c>
      <c r="P55" s="115">
        <f t="shared" si="6"/>
        <v>81732.191730664345</v>
      </c>
    </row>
    <row r="56" spans="3:16" x14ac:dyDescent="0.25">
      <c r="C56" s="55" t="s">
        <v>37</v>
      </c>
      <c r="D56" s="55">
        <f>Trades!G39*Trades!H39</f>
        <v>0</v>
      </c>
      <c r="E56" s="114">
        <f>Trades!I39</f>
        <v>387554.77197490499</v>
      </c>
      <c r="F56" s="114">
        <f>Trades!I39</f>
        <v>387554.77197490499</v>
      </c>
      <c r="G56" s="114">
        <f>Trades!J39</f>
        <v>0.6</v>
      </c>
      <c r="H56" s="114" t="str">
        <f>Trades!K39</f>
        <v>BB</v>
      </c>
      <c r="I56" s="114" t="str">
        <f>Trades!L39</f>
        <v>Corporate</v>
      </c>
      <c r="J56" s="55">
        <f t="shared" si="0"/>
        <v>387554.77197490499</v>
      </c>
      <c r="K56" s="55">
        <f t="shared" si="1"/>
        <v>387554.77197490499</v>
      </c>
      <c r="L56" s="55">
        <f t="shared" si="2"/>
        <v>0</v>
      </c>
      <c r="M56" s="55">
        <f t="shared" si="3"/>
        <v>0</v>
      </c>
      <c r="N56" s="114">
        <f t="shared" si="4"/>
        <v>0.15</v>
      </c>
      <c r="O56" s="55">
        <f t="shared" si="5"/>
        <v>58133.215796235745</v>
      </c>
      <c r="P56" s="115">
        <f t="shared" si="6"/>
        <v>0</v>
      </c>
    </row>
    <row r="57" spans="3:16" x14ac:dyDescent="0.25">
      <c r="C57" s="55" t="s">
        <v>38</v>
      </c>
      <c r="D57" s="55">
        <f>Trades!G40*Trades!H40</f>
        <v>0</v>
      </c>
      <c r="E57" s="114">
        <f>Trades!I40</f>
        <v>-9903.0368946202107</v>
      </c>
      <c r="F57" s="114">
        <f>Trades!I40</f>
        <v>-9903.0368946202107</v>
      </c>
      <c r="G57" s="114">
        <f>Trades!J40</f>
        <v>0.4</v>
      </c>
      <c r="H57" s="114" t="str">
        <f>Trades!K40</f>
        <v>AA</v>
      </c>
      <c r="I57" s="114" t="str">
        <f>Trades!L40</f>
        <v>Corporate</v>
      </c>
      <c r="J57" s="55">
        <f t="shared" si="0"/>
        <v>-9903.0368946202107</v>
      </c>
      <c r="K57" s="55">
        <f t="shared" si="1"/>
        <v>0</v>
      </c>
      <c r="L57" s="55">
        <f t="shared" si="2"/>
        <v>-9903.0368946202107</v>
      </c>
      <c r="M57" s="55">
        <f t="shared" si="3"/>
        <v>9903.0368946202107</v>
      </c>
      <c r="N57" s="114">
        <f t="shared" si="4"/>
        <v>0.02</v>
      </c>
      <c r="O57" s="55">
        <f t="shared" si="5"/>
        <v>0</v>
      </c>
      <c r="P57" s="115">
        <f t="shared" si="6"/>
        <v>198.06073789240421</v>
      </c>
    </row>
    <row r="58" spans="3:16" x14ac:dyDescent="0.25">
      <c r="C58" s="55" t="s">
        <v>40</v>
      </c>
      <c r="D58" s="55">
        <f>Trades!G41*Trades!H41</f>
        <v>0</v>
      </c>
      <c r="E58" s="114">
        <f>Trades!I41</f>
        <v>32278.529818822601</v>
      </c>
      <c r="F58" s="114">
        <f>Trades!I41</f>
        <v>32278.529818822601</v>
      </c>
      <c r="G58" s="114">
        <f>Trades!J41</f>
        <v>0.4</v>
      </c>
      <c r="H58" s="114" t="str">
        <f>Trades!K41</f>
        <v>AAA</v>
      </c>
      <c r="I58" s="114" t="str">
        <f>Trades!L41</f>
        <v>Corporate</v>
      </c>
      <c r="J58" s="55">
        <f t="shared" si="0"/>
        <v>32278.529818822601</v>
      </c>
      <c r="K58" s="55">
        <f t="shared" si="1"/>
        <v>32278.529818822601</v>
      </c>
      <c r="L58" s="55">
        <f t="shared" si="2"/>
        <v>0</v>
      </c>
      <c r="M58" s="55">
        <f t="shared" si="3"/>
        <v>0</v>
      </c>
      <c r="N58" s="114">
        <f t="shared" si="4"/>
        <v>5.0000000000000001E-3</v>
      </c>
      <c r="O58" s="55">
        <f t="shared" si="5"/>
        <v>161.39264909411301</v>
      </c>
      <c r="P58" s="115">
        <f t="shared" si="6"/>
        <v>0</v>
      </c>
    </row>
    <row r="59" spans="3:16" x14ac:dyDescent="0.25">
      <c r="C59" s="55" t="s">
        <v>1139</v>
      </c>
      <c r="D59" s="55">
        <f>Trades!G42*Trades!H42</f>
        <v>0</v>
      </c>
      <c r="E59" s="114">
        <f>Trades!I42</f>
        <v>24160.6293245218</v>
      </c>
      <c r="F59" s="114">
        <f>Trades!I42</f>
        <v>24160.6293245218</v>
      </c>
      <c r="G59" s="114">
        <f>Trades!J42</f>
        <v>0.4</v>
      </c>
      <c r="H59" s="114" t="str">
        <f>Trades!K42</f>
        <v>AAA</v>
      </c>
      <c r="I59" s="114" t="str">
        <f>Trades!L42</f>
        <v>Corporate</v>
      </c>
      <c r="J59" s="55">
        <f t="shared" si="0"/>
        <v>24160.6293245218</v>
      </c>
      <c r="K59" s="55">
        <f t="shared" si="1"/>
        <v>24160.6293245218</v>
      </c>
      <c r="L59" s="55">
        <f t="shared" si="2"/>
        <v>0</v>
      </c>
      <c r="M59" s="55">
        <f t="shared" si="3"/>
        <v>0</v>
      </c>
      <c r="N59" s="114">
        <f t="shared" si="4"/>
        <v>5.0000000000000001E-3</v>
      </c>
      <c r="O59" s="55">
        <f t="shared" si="5"/>
        <v>120.80314662260901</v>
      </c>
      <c r="P59" s="115">
        <f t="shared" si="6"/>
        <v>0</v>
      </c>
    </row>
    <row r="60" spans="3:16" x14ac:dyDescent="0.25">
      <c r="C60" s="55" t="s">
        <v>41</v>
      </c>
      <c r="D60" s="55">
        <f>Trades!G43*Trades!H43</f>
        <v>0</v>
      </c>
      <c r="E60" s="114">
        <f>Trades!I43</f>
        <v>-10342.769199406201</v>
      </c>
      <c r="F60" s="114">
        <f>Trades!I43</f>
        <v>-10342.769199406201</v>
      </c>
      <c r="G60" s="114">
        <f>Trades!J43</f>
        <v>0.4</v>
      </c>
      <c r="H60" s="114" t="str">
        <f>Trades!K43</f>
        <v>AAA</v>
      </c>
      <c r="I60" s="114" t="str">
        <f>Trades!L43</f>
        <v>Corporate</v>
      </c>
      <c r="J60" s="55">
        <f t="shared" si="0"/>
        <v>-10342.769199406201</v>
      </c>
      <c r="K60" s="55">
        <f t="shared" si="1"/>
        <v>0</v>
      </c>
      <c r="L60" s="55">
        <f t="shared" si="2"/>
        <v>-10342.769199406201</v>
      </c>
      <c r="M60" s="55">
        <f t="shared" si="3"/>
        <v>10342.769199406201</v>
      </c>
      <c r="N60" s="114">
        <f t="shared" si="4"/>
        <v>5.0000000000000001E-3</v>
      </c>
      <c r="O60" s="55">
        <f t="shared" si="5"/>
        <v>0</v>
      </c>
      <c r="P60" s="115">
        <f t="shared" si="6"/>
        <v>51.713845997031001</v>
      </c>
    </row>
    <row r="61" spans="3:16" x14ac:dyDescent="0.25">
      <c r="C61" s="55" t="s">
        <v>42</v>
      </c>
      <c r="D61" s="55">
        <f>Trades!G44*Trades!H44</f>
        <v>0</v>
      </c>
      <c r="E61" s="114">
        <f>Trades!I44</f>
        <v>-36122.069790477901</v>
      </c>
      <c r="F61" s="114">
        <f>Trades!I44</f>
        <v>-36122.069790477901</v>
      </c>
      <c r="G61" s="114">
        <f>Trades!J44</f>
        <v>0.4</v>
      </c>
      <c r="H61" s="114" t="str">
        <f>Trades!K44</f>
        <v>AAA</v>
      </c>
      <c r="I61" s="114" t="str">
        <f>Trades!L44</f>
        <v>Corporate</v>
      </c>
      <c r="J61" s="55">
        <f t="shared" si="0"/>
        <v>-36122.069790477901</v>
      </c>
      <c r="K61" s="55">
        <f t="shared" si="1"/>
        <v>0</v>
      </c>
      <c r="L61" s="55">
        <f t="shared" si="2"/>
        <v>-36122.069790477901</v>
      </c>
      <c r="M61" s="55">
        <f t="shared" si="3"/>
        <v>36122.069790477901</v>
      </c>
      <c r="N61" s="114">
        <f t="shared" si="4"/>
        <v>5.0000000000000001E-3</v>
      </c>
      <c r="O61" s="55">
        <f t="shared" si="5"/>
        <v>0</v>
      </c>
      <c r="P61" s="115">
        <f t="shared" si="6"/>
        <v>180.6103489523895</v>
      </c>
    </row>
    <row r="62" spans="3:16" x14ac:dyDescent="0.25">
      <c r="C62" s="55" t="s">
        <v>43</v>
      </c>
      <c r="D62" s="55">
        <f>Trades!G45*Trades!H45</f>
        <v>0</v>
      </c>
      <c r="E62" s="114">
        <f>Trades!I45</f>
        <v>-65693.593782284806</v>
      </c>
      <c r="F62" s="114">
        <f>Trades!I45</f>
        <v>-65693.593782284806</v>
      </c>
      <c r="G62" s="114">
        <f>Trades!J45</f>
        <v>0.6</v>
      </c>
      <c r="H62" s="114" t="str">
        <f>Trades!K45</f>
        <v>BBB</v>
      </c>
      <c r="I62" s="114" t="str">
        <f>Trades!L45</f>
        <v>Corporate</v>
      </c>
      <c r="J62" s="55">
        <f t="shared" si="0"/>
        <v>-65693.593782284806</v>
      </c>
      <c r="K62" s="55">
        <f t="shared" si="1"/>
        <v>0</v>
      </c>
      <c r="L62" s="55">
        <f t="shared" si="2"/>
        <v>-65693.593782284806</v>
      </c>
      <c r="M62" s="55">
        <f t="shared" si="3"/>
        <v>65693.593782284806</v>
      </c>
      <c r="N62" s="114">
        <f t="shared" si="4"/>
        <v>0.06</v>
      </c>
      <c r="O62" s="55">
        <f t="shared" si="5"/>
        <v>0</v>
      </c>
      <c r="P62" s="115">
        <f t="shared" si="6"/>
        <v>3941.6156269370881</v>
      </c>
    </row>
    <row r="63" spans="3:16" x14ac:dyDescent="0.25">
      <c r="C63" s="55" t="s">
        <v>44</v>
      </c>
      <c r="D63" s="55">
        <f>Trades!G46*Trades!H46</f>
        <v>0</v>
      </c>
      <c r="E63" s="114">
        <f>Trades!I46</f>
        <v>-22916.1320004585</v>
      </c>
      <c r="F63" s="114">
        <f>Trades!I46</f>
        <v>-22916.1320004585</v>
      </c>
      <c r="G63" s="114">
        <f>Trades!J46</f>
        <v>0.6</v>
      </c>
      <c r="H63" s="114" t="str">
        <f>Trades!K46</f>
        <v>BBB</v>
      </c>
      <c r="I63" s="114" t="str">
        <f>Trades!L46</f>
        <v>Corporate</v>
      </c>
      <c r="J63" s="55">
        <f t="shared" si="0"/>
        <v>-22916.1320004585</v>
      </c>
      <c r="K63" s="55">
        <f t="shared" si="1"/>
        <v>0</v>
      </c>
      <c r="L63" s="55">
        <f t="shared" si="2"/>
        <v>-22916.1320004585</v>
      </c>
      <c r="M63" s="55">
        <f t="shared" si="3"/>
        <v>22916.1320004585</v>
      </c>
      <c r="N63" s="114">
        <f t="shared" si="4"/>
        <v>0.06</v>
      </c>
      <c r="O63" s="55">
        <f t="shared" si="5"/>
        <v>0</v>
      </c>
      <c r="P63" s="115">
        <f t="shared" si="6"/>
        <v>1374.96792002751</v>
      </c>
    </row>
    <row r="64" spans="3:16" x14ac:dyDescent="0.25">
      <c r="C64" s="55" t="s">
        <v>45</v>
      </c>
      <c r="D64" s="55">
        <f>Trades!G47*Trades!H47</f>
        <v>0</v>
      </c>
      <c r="E64" s="114">
        <f>Trades!I47</f>
        <v>-26639.230440475101</v>
      </c>
      <c r="F64" s="114">
        <f>Trades!I47</f>
        <v>-26639.230440475101</v>
      </c>
      <c r="G64" s="114">
        <f>Trades!J47</f>
        <v>0.6</v>
      </c>
      <c r="H64" s="114" t="str">
        <f>Trades!K47</f>
        <v>BBB</v>
      </c>
      <c r="I64" s="114" t="str">
        <f>Trades!L47</f>
        <v>Corporate</v>
      </c>
      <c r="J64" s="55">
        <f t="shared" si="0"/>
        <v>-26639.230440475101</v>
      </c>
      <c r="K64" s="55">
        <f t="shared" si="1"/>
        <v>0</v>
      </c>
      <c r="L64" s="55">
        <f t="shared" si="2"/>
        <v>-26639.230440475101</v>
      </c>
      <c r="M64" s="55">
        <f t="shared" si="3"/>
        <v>26639.230440475101</v>
      </c>
      <c r="N64" s="114">
        <f t="shared" si="4"/>
        <v>0.06</v>
      </c>
      <c r="O64" s="55">
        <f t="shared" si="5"/>
        <v>0</v>
      </c>
      <c r="P64" s="115">
        <f t="shared" si="6"/>
        <v>1598.353826428506</v>
      </c>
    </row>
    <row r="65" spans="3:16" x14ac:dyDescent="0.25">
      <c r="C65" s="55" t="s">
        <v>46</v>
      </c>
      <c r="D65" s="55">
        <f>Trades!G48*Trades!H48</f>
        <v>0</v>
      </c>
      <c r="E65" s="114">
        <f>Trades!I48</f>
        <v>2913.1620145407501</v>
      </c>
      <c r="F65" s="114">
        <f>Trades!I48</f>
        <v>2913.1620145407501</v>
      </c>
      <c r="G65" s="114">
        <f>Trades!J48</f>
        <v>0.4</v>
      </c>
      <c r="H65" s="114" t="str">
        <f>Trades!K48</f>
        <v>AAA</v>
      </c>
      <c r="I65" s="114" t="str">
        <f>Trades!L48</f>
        <v>Corporate</v>
      </c>
      <c r="J65" s="55">
        <f t="shared" si="0"/>
        <v>2913.1620145407501</v>
      </c>
      <c r="K65" s="55">
        <f t="shared" si="1"/>
        <v>2913.1620145407501</v>
      </c>
      <c r="L65" s="55">
        <f t="shared" si="2"/>
        <v>0</v>
      </c>
      <c r="M65" s="55">
        <f t="shared" si="3"/>
        <v>0</v>
      </c>
      <c r="N65" s="114">
        <f t="shared" si="4"/>
        <v>5.0000000000000001E-3</v>
      </c>
      <c r="O65" s="55">
        <f t="shared" si="5"/>
        <v>14.565810072703751</v>
      </c>
      <c r="P65" s="115">
        <f t="shared" si="6"/>
        <v>0</v>
      </c>
    </row>
    <row r="66" spans="3:16" x14ac:dyDescent="0.25">
      <c r="C66" s="55" t="s">
        <v>48</v>
      </c>
      <c r="D66" s="55">
        <f>Trades!G49*Trades!H49</f>
        <v>0</v>
      </c>
      <c r="E66" s="114">
        <f>Trades!I49</f>
        <v>-1914461.9683920799</v>
      </c>
      <c r="F66" s="114">
        <f>Trades!I49</f>
        <v>-1914461.9683920799</v>
      </c>
      <c r="G66" s="114">
        <f>Trades!J49</f>
        <v>0.4</v>
      </c>
      <c r="H66" s="114" t="str">
        <f>Trades!K49</f>
        <v>AAA</v>
      </c>
      <c r="I66" s="114" t="str">
        <f>Trades!L49</f>
        <v>Corporate</v>
      </c>
      <c r="J66" s="55">
        <f t="shared" si="0"/>
        <v>-1914461.9683920799</v>
      </c>
      <c r="K66" s="55">
        <f t="shared" si="1"/>
        <v>0</v>
      </c>
      <c r="L66" s="55">
        <f t="shared" si="2"/>
        <v>-1914461.9683920799</v>
      </c>
      <c r="M66" s="55">
        <f t="shared" si="3"/>
        <v>1914461.9683920799</v>
      </c>
      <c r="N66" s="114">
        <f t="shared" si="4"/>
        <v>5.0000000000000001E-3</v>
      </c>
      <c r="O66" s="55">
        <f t="shared" si="5"/>
        <v>0</v>
      </c>
      <c r="P66" s="115">
        <f t="shared" si="6"/>
        <v>9572.3098419603994</v>
      </c>
    </row>
    <row r="67" spans="3:16" x14ac:dyDescent="0.25">
      <c r="C67" s="55" t="s">
        <v>49</v>
      </c>
      <c r="D67" s="55">
        <f>Trades!G50*Trades!H50</f>
        <v>0</v>
      </c>
      <c r="E67" s="114">
        <f>Trades!I50</f>
        <v>0</v>
      </c>
      <c r="F67" s="114">
        <f>Trades!I50</f>
        <v>0</v>
      </c>
      <c r="G67" s="114">
        <f>Trades!J50</f>
        <v>0.6</v>
      </c>
      <c r="H67" s="114" t="str">
        <f>Trades!K50</f>
        <v>BBB</v>
      </c>
      <c r="I67" s="114" t="str">
        <f>Trades!L50</f>
        <v>Corporate</v>
      </c>
      <c r="J67" s="55">
        <f t="shared" si="0"/>
        <v>0</v>
      </c>
      <c r="K67" s="55">
        <f t="shared" si="1"/>
        <v>0</v>
      </c>
      <c r="L67" s="55">
        <f t="shared" si="2"/>
        <v>0</v>
      </c>
      <c r="M67" s="55">
        <f t="shared" si="3"/>
        <v>0</v>
      </c>
      <c r="N67" s="114">
        <f t="shared" si="4"/>
        <v>0.06</v>
      </c>
      <c r="O67" s="55">
        <f t="shared" si="5"/>
        <v>0</v>
      </c>
      <c r="P67" s="115">
        <f t="shared" si="6"/>
        <v>0</v>
      </c>
    </row>
    <row r="68" spans="3:16" x14ac:dyDescent="0.25">
      <c r="C68" s="55" t="s">
        <v>50</v>
      </c>
      <c r="D68" s="55">
        <f>Trades!G51*Trades!H51</f>
        <v>0</v>
      </c>
      <c r="E68" s="114">
        <f>Trades!I51</f>
        <v>-275966.53210399201</v>
      </c>
      <c r="F68" s="114">
        <f>Trades!I51</f>
        <v>-275966.53210399201</v>
      </c>
      <c r="G68" s="114">
        <f>Trades!J51</f>
        <v>0.6</v>
      </c>
      <c r="H68" s="114" t="str">
        <f>Trades!K51</f>
        <v>BBB</v>
      </c>
      <c r="I68" s="114" t="str">
        <f>Trades!L51</f>
        <v>Corporate</v>
      </c>
      <c r="J68" s="55">
        <f t="shared" si="0"/>
        <v>-275966.53210399201</v>
      </c>
      <c r="K68" s="55">
        <f t="shared" si="1"/>
        <v>0</v>
      </c>
      <c r="L68" s="55">
        <f t="shared" si="2"/>
        <v>-275966.53210399201</v>
      </c>
      <c r="M68" s="55">
        <f t="shared" si="3"/>
        <v>275966.53210399201</v>
      </c>
      <c r="N68" s="114">
        <f t="shared" si="4"/>
        <v>0.06</v>
      </c>
      <c r="O68" s="55">
        <f t="shared" si="5"/>
        <v>0</v>
      </c>
      <c r="P68" s="115">
        <f t="shared" si="6"/>
        <v>16557.99192623952</v>
      </c>
    </row>
    <row r="69" spans="3:16" x14ac:dyDescent="0.25">
      <c r="C69" s="55" t="s">
        <v>51</v>
      </c>
      <c r="D69" s="55">
        <f>Trades!G52*Trades!H52</f>
        <v>0</v>
      </c>
      <c r="E69" s="114">
        <f>Trades!I52</f>
        <v>-9270.3506602190992</v>
      </c>
      <c r="F69" s="114">
        <f>Trades!I52</f>
        <v>-9270.3506602190992</v>
      </c>
      <c r="G69" s="114">
        <f>Trades!J52</f>
        <v>0.6</v>
      </c>
      <c r="H69" s="114" t="str">
        <f>Trades!K52</f>
        <v>BBB</v>
      </c>
      <c r="I69" s="114" t="str">
        <f>Trades!L52</f>
        <v>Corporate</v>
      </c>
      <c r="J69" s="55">
        <f t="shared" si="0"/>
        <v>-9270.3506602190992</v>
      </c>
      <c r="K69" s="55">
        <f t="shared" si="1"/>
        <v>0</v>
      </c>
      <c r="L69" s="55">
        <f t="shared" si="2"/>
        <v>-9270.3506602190992</v>
      </c>
      <c r="M69" s="55">
        <f t="shared" si="3"/>
        <v>9270.3506602190992</v>
      </c>
      <c r="N69" s="114">
        <f t="shared" si="4"/>
        <v>0.06</v>
      </c>
      <c r="O69" s="55">
        <f t="shared" si="5"/>
        <v>0</v>
      </c>
      <c r="P69" s="115">
        <f t="shared" si="6"/>
        <v>556.22103961314588</v>
      </c>
    </row>
    <row r="70" spans="3:16" x14ac:dyDescent="0.25">
      <c r="C70" s="55" t="s">
        <v>52</v>
      </c>
      <c r="D70" s="55">
        <f>Trades!G53*Trades!H53</f>
        <v>0</v>
      </c>
      <c r="E70" s="114">
        <f>Trades!I53</f>
        <v>-1243.0859608830999</v>
      </c>
      <c r="F70" s="114">
        <f>Trades!I53</f>
        <v>-1243.0859608830999</v>
      </c>
      <c r="G70" s="114">
        <f>Trades!J53</f>
        <v>0.4</v>
      </c>
      <c r="H70" s="114" t="str">
        <f>Trades!K53</f>
        <v>AAA</v>
      </c>
      <c r="I70" s="114" t="str">
        <f>Trades!L53</f>
        <v>Corporate</v>
      </c>
      <c r="J70" s="55">
        <f t="shared" si="0"/>
        <v>-1243.0859608830999</v>
      </c>
      <c r="K70" s="55">
        <f t="shared" si="1"/>
        <v>0</v>
      </c>
      <c r="L70" s="55">
        <f t="shared" si="2"/>
        <v>-1243.0859608830999</v>
      </c>
      <c r="M70" s="55">
        <f t="shared" si="3"/>
        <v>1243.0859608830999</v>
      </c>
      <c r="N70" s="114">
        <f t="shared" si="4"/>
        <v>5.0000000000000001E-3</v>
      </c>
      <c r="O70" s="55">
        <f t="shared" si="5"/>
        <v>0</v>
      </c>
      <c r="P70" s="115">
        <f t="shared" si="6"/>
        <v>6.2154298044154999</v>
      </c>
    </row>
    <row r="71" spans="3:16" x14ac:dyDescent="0.25">
      <c r="C71" s="55" t="s">
        <v>54</v>
      </c>
      <c r="D71" s="55">
        <f>Trades!G54*Trades!H54</f>
        <v>0</v>
      </c>
      <c r="E71" s="114">
        <f>Trades!I54</f>
        <v>1804.7207947814099</v>
      </c>
      <c r="F71" s="114">
        <f>Trades!I54</f>
        <v>1804.7207947814099</v>
      </c>
      <c r="G71" s="114">
        <f>Trades!J54</f>
        <v>0.4</v>
      </c>
      <c r="H71" s="114" t="str">
        <f>Trades!K54</f>
        <v>AAA</v>
      </c>
      <c r="I71" s="114" t="str">
        <f>Trades!L54</f>
        <v>Corporate</v>
      </c>
      <c r="J71" s="55">
        <f t="shared" si="0"/>
        <v>1804.7207947814099</v>
      </c>
      <c r="K71" s="55">
        <f t="shared" si="1"/>
        <v>1804.7207947814099</v>
      </c>
      <c r="L71" s="55">
        <f t="shared" si="2"/>
        <v>0</v>
      </c>
      <c r="M71" s="55">
        <f t="shared" si="3"/>
        <v>0</v>
      </c>
      <c r="N71" s="114">
        <f t="shared" si="4"/>
        <v>5.0000000000000001E-3</v>
      </c>
      <c r="O71" s="55">
        <f t="shared" si="5"/>
        <v>9.0236039739070506</v>
      </c>
      <c r="P71" s="115">
        <f t="shared" si="6"/>
        <v>0</v>
      </c>
    </row>
    <row r="72" spans="3:16" x14ac:dyDescent="0.25">
      <c r="C72" s="55" t="s">
        <v>1143</v>
      </c>
      <c r="D72" s="55">
        <f>Trades!G55*Trades!H55</f>
        <v>0</v>
      </c>
      <c r="E72" s="114">
        <f>Trades!I55</f>
        <v>-10067.7632496843</v>
      </c>
      <c r="F72" s="114">
        <f>Trades!I55</f>
        <v>-10067.7632496843</v>
      </c>
      <c r="G72" s="114">
        <f>Trades!J55</f>
        <v>0.6</v>
      </c>
      <c r="H72" s="114" t="str">
        <f>Trades!K55</f>
        <v>BB</v>
      </c>
      <c r="I72" s="114" t="str">
        <f>Trades!L55</f>
        <v>Corporate</v>
      </c>
      <c r="J72" s="55">
        <f t="shared" si="0"/>
        <v>-10067.7632496843</v>
      </c>
      <c r="K72" s="55">
        <f t="shared" si="1"/>
        <v>0</v>
      </c>
      <c r="L72" s="55">
        <f t="shared" si="2"/>
        <v>-10067.7632496843</v>
      </c>
      <c r="M72" s="55">
        <f t="shared" si="3"/>
        <v>10067.7632496843</v>
      </c>
      <c r="N72" s="114">
        <f t="shared" si="4"/>
        <v>0.15</v>
      </c>
      <c r="O72" s="55">
        <f t="shared" si="5"/>
        <v>0</v>
      </c>
      <c r="P72" s="115">
        <f t="shared" si="6"/>
        <v>1510.1644874526448</v>
      </c>
    </row>
    <row r="73" spans="3:16" x14ac:dyDescent="0.25">
      <c r="C73" s="55" t="s">
        <v>55</v>
      </c>
      <c r="D73" s="55">
        <f>Trades!G56*Trades!H56</f>
        <v>0</v>
      </c>
      <c r="E73" s="114">
        <f>Trades!I56</f>
        <v>-4305.1730633512898</v>
      </c>
      <c r="F73" s="114">
        <f>Trades!I56</f>
        <v>-4305.1730633512898</v>
      </c>
      <c r="G73" s="114">
        <f>Trades!J56</f>
        <v>0.6</v>
      </c>
      <c r="H73" s="114" t="str">
        <f>Trades!K56</f>
        <v>BB</v>
      </c>
      <c r="I73" s="114" t="str">
        <f>Trades!L56</f>
        <v>Corporate</v>
      </c>
      <c r="J73" s="55">
        <f t="shared" si="0"/>
        <v>-4305.1730633512898</v>
      </c>
      <c r="K73" s="55">
        <f t="shared" si="1"/>
        <v>0</v>
      </c>
      <c r="L73" s="55">
        <f t="shared" si="2"/>
        <v>-4305.1730633512898</v>
      </c>
      <c r="M73" s="55">
        <f t="shared" si="3"/>
        <v>4305.1730633512898</v>
      </c>
      <c r="N73" s="114">
        <f t="shared" si="4"/>
        <v>0.15</v>
      </c>
      <c r="O73" s="55">
        <f t="shared" si="5"/>
        <v>0</v>
      </c>
      <c r="P73" s="115">
        <f t="shared" si="6"/>
        <v>645.77595950269347</v>
      </c>
    </row>
    <row r="74" spans="3:16" x14ac:dyDescent="0.25">
      <c r="C74" s="54" t="s">
        <v>56</v>
      </c>
      <c r="D74" s="54">
        <f>Trades!G57*Trades!H57</f>
        <v>0</v>
      </c>
      <c r="E74" s="93">
        <f>Trades!I57</f>
        <v>-7415.0297311025397</v>
      </c>
      <c r="F74" s="93">
        <f>Trades!I57</f>
        <v>-7415.0297311025397</v>
      </c>
      <c r="G74" s="93">
        <f>Trades!J57</f>
        <v>0.6</v>
      </c>
      <c r="H74" s="93" t="str">
        <f>Trades!K57</f>
        <v>BB</v>
      </c>
      <c r="I74" s="93" t="str">
        <f>Trades!L57</f>
        <v>Corporate</v>
      </c>
      <c r="J74" s="54">
        <f t="shared" si="0"/>
        <v>-7415.0297311025397</v>
      </c>
      <c r="K74" s="54">
        <f t="shared" si="1"/>
        <v>0</v>
      </c>
      <c r="L74" s="54">
        <f t="shared" si="2"/>
        <v>-7415.0297311025397</v>
      </c>
      <c r="M74" s="54">
        <f t="shared" si="3"/>
        <v>7415.0297311025397</v>
      </c>
      <c r="N74" s="93">
        <f t="shared" si="4"/>
        <v>0.15</v>
      </c>
      <c r="O74" s="54">
        <f t="shared" si="5"/>
        <v>0</v>
      </c>
      <c r="P74" s="53">
        <f t="shared" si="6"/>
        <v>1112.2544596653809</v>
      </c>
    </row>
  </sheetData>
  <sortState xmlns:xlrd2="http://schemas.microsoft.com/office/spreadsheetml/2017/richdata2" ref="C7:D17">
    <sortCondition ref="D7:D17"/>
  </sortState>
  <hyperlinks>
    <hyperlink ref="A3" location="'Curvature_FX'!A1" display="'Curvature_FX'!A1" xr:uid="{00000000-0004-0000-2200-000000000000}"/>
    <hyperlink ref="A5" location="'RAO_Trades'!A1" display="'RAO_Trades'!A1" xr:uid="{00000000-0004-0000-2200-000001000000}"/>
    <hyperlink ref="A4" location="Bucket_Curvature!A1" display="One level Up" xr:uid="{00000000-0004-0000-2200-000002000000}"/>
    <hyperlink ref="E25" location="Trades!I8" display="Trades!I8" xr:uid="{00000000-0004-0000-2200-000003000000}"/>
    <hyperlink ref="F25" location="Trades!I8" display="Trades!I8" xr:uid="{00000000-0004-0000-2200-000004000000}"/>
    <hyperlink ref="G25" location="Trades!J8" display="Trades!J8" xr:uid="{00000000-0004-0000-2200-000005000000}"/>
    <hyperlink ref="H25" location="Trades!K8" display="Trades!K8" xr:uid="{00000000-0004-0000-2200-000006000000}"/>
    <hyperlink ref="I25" location="Trades!L8" display="Trades!L8" xr:uid="{00000000-0004-0000-2200-000007000000}"/>
    <hyperlink ref="N25" location="$C$10:$D$20" display="$C$10:$D$20" xr:uid="{00000000-0004-0000-2200-000008000000}"/>
    <hyperlink ref="E26" location="Trades!I9" display="Trades!I9" xr:uid="{00000000-0004-0000-2200-000009000000}"/>
    <hyperlink ref="F26" location="Trades!I9" display="Trades!I9" xr:uid="{00000000-0004-0000-2200-00000A000000}"/>
    <hyperlink ref="G26" location="Trades!J9" display="Trades!J9" xr:uid="{00000000-0004-0000-2200-00000B000000}"/>
    <hyperlink ref="H26" location="Trades!K9" display="Trades!K9" xr:uid="{00000000-0004-0000-2200-00000C000000}"/>
    <hyperlink ref="I26" location="Trades!L9" display="Trades!L9" xr:uid="{00000000-0004-0000-2200-00000D000000}"/>
    <hyperlink ref="N26" location="$C$10:$D$20" display="$C$10:$D$20" xr:uid="{00000000-0004-0000-2200-00000E000000}"/>
    <hyperlink ref="E27" location="Trades!I10" display="Trades!I10" xr:uid="{00000000-0004-0000-2200-00000F000000}"/>
    <hyperlink ref="F27" location="Trades!I10" display="Trades!I10" xr:uid="{00000000-0004-0000-2200-000010000000}"/>
    <hyperlink ref="G27" location="Trades!J10" display="Trades!J10" xr:uid="{00000000-0004-0000-2200-000011000000}"/>
    <hyperlink ref="H27" location="Trades!K10" display="Trades!K10" xr:uid="{00000000-0004-0000-2200-000012000000}"/>
    <hyperlink ref="I27" location="Trades!L10" display="Trades!L10" xr:uid="{00000000-0004-0000-2200-000013000000}"/>
    <hyperlink ref="N27" location="$C$10:$D$20" display="$C$10:$D$20" xr:uid="{00000000-0004-0000-2200-000014000000}"/>
    <hyperlink ref="E28" location="Trades!I11" display="Trades!I11" xr:uid="{00000000-0004-0000-2200-000015000000}"/>
    <hyperlink ref="F28" location="Trades!I11" display="Trades!I11" xr:uid="{00000000-0004-0000-2200-000016000000}"/>
    <hyperlink ref="G28" location="Trades!J11" display="Trades!J11" xr:uid="{00000000-0004-0000-2200-000017000000}"/>
    <hyperlink ref="H28" location="Trades!K11" display="Trades!K11" xr:uid="{00000000-0004-0000-2200-000018000000}"/>
    <hyperlink ref="I28" location="Trades!L11" display="Trades!L11" xr:uid="{00000000-0004-0000-2200-000019000000}"/>
    <hyperlink ref="N28" location="$C$10:$D$20" display="$C$10:$D$20" xr:uid="{00000000-0004-0000-2200-00001A000000}"/>
    <hyperlink ref="E29" location="Trades!I12" display="Trades!I12" xr:uid="{00000000-0004-0000-2200-00001B000000}"/>
    <hyperlink ref="F29" location="Trades!I12" display="Trades!I12" xr:uid="{00000000-0004-0000-2200-00001C000000}"/>
    <hyperlink ref="G29" location="Trades!J12" display="Trades!J12" xr:uid="{00000000-0004-0000-2200-00001D000000}"/>
    <hyperlink ref="H29" location="Trades!K12" display="Trades!K12" xr:uid="{00000000-0004-0000-2200-00001E000000}"/>
    <hyperlink ref="I29" location="Trades!L12" display="Trades!L12" xr:uid="{00000000-0004-0000-2200-00001F000000}"/>
    <hyperlink ref="N29" location="$C$10:$D$20" display="$C$10:$D$20" xr:uid="{00000000-0004-0000-2200-000020000000}"/>
    <hyperlink ref="E30" location="Trades!I13" display="Trades!I13" xr:uid="{00000000-0004-0000-2200-000021000000}"/>
    <hyperlink ref="F30" location="Trades!I13" display="Trades!I13" xr:uid="{00000000-0004-0000-2200-000022000000}"/>
    <hyperlink ref="G30" location="Trades!J13" display="Trades!J13" xr:uid="{00000000-0004-0000-2200-000023000000}"/>
    <hyperlink ref="H30" location="Trades!K13" display="Trades!K13" xr:uid="{00000000-0004-0000-2200-000024000000}"/>
    <hyperlink ref="I30" location="Trades!L13" display="Trades!L13" xr:uid="{00000000-0004-0000-2200-000025000000}"/>
    <hyperlink ref="N30" location="$C$10:$D$20" display="$C$10:$D$20" xr:uid="{00000000-0004-0000-2200-000026000000}"/>
    <hyperlink ref="E31" location="Trades!I14" display="Trades!I14" xr:uid="{00000000-0004-0000-2200-000027000000}"/>
    <hyperlink ref="F31" location="Trades!I14" display="Trades!I14" xr:uid="{00000000-0004-0000-2200-000028000000}"/>
    <hyperlink ref="G31" location="Trades!J14" display="Trades!J14" xr:uid="{00000000-0004-0000-2200-000029000000}"/>
    <hyperlink ref="H31" location="Trades!K14" display="Trades!K14" xr:uid="{00000000-0004-0000-2200-00002A000000}"/>
    <hyperlink ref="I31" location="Trades!L14" display="Trades!L14" xr:uid="{00000000-0004-0000-2200-00002B000000}"/>
    <hyperlink ref="N31" location="$C$10:$D$20" display="$C$10:$D$20" xr:uid="{00000000-0004-0000-2200-00002C000000}"/>
    <hyperlink ref="E32" location="Trades!I15" display="Trades!I15" xr:uid="{00000000-0004-0000-2200-00002D000000}"/>
    <hyperlink ref="F32" location="Trades!I15" display="Trades!I15" xr:uid="{00000000-0004-0000-2200-00002E000000}"/>
    <hyperlink ref="G32" location="Trades!J15" display="Trades!J15" xr:uid="{00000000-0004-0000-2200-00002F000000}"/>
    <hyperlink ref="H32" location="Trades!K15" display="Trades!K15" xr:uid="{00000000-0004-0000-2200-000030000000}"/>
    <hyperlink ref="I32" location="Trades!L15" display="Trades!L15" xr:uid="{00000000-0004-0000-2200-000031000000}"/>
    <hyperlink ref="N32" location="$C$10:$D$20" display="$C$10:$D$20" xr:uid="{00000000-0004-0000-2200-000032000000}"/>
    <hyperlink ref="E33" location="Trades!I16" display="Trades!I16" xr:uid="{00000000-0004-0000-2200-000033000000}"/>
    <hyperlink ref="F33" location="Trades!I16" display="Trades!I16" xr:uid="{00000000-0004-0000-2200-000034000000}"/>
    <hyperlink ref="G33" location="Trades!J16" display="Trades!J16" xr:uid="{00000000-0004-0000-2200-000035000000}"/>
    <hyperlink ref="H33" location="Trades!K16" display="Trades!K16" xr:uid="{00000000-0004-0000-2200-000036000000}"/>
    <hyperlink ref="I33" location="Trades!L16" display="Trades!L16" xr:uid="{00000000-0004-0000-2200-000037000000}"/>
    <hyperlink ref="N33" location="$C$10:$D$20" display="$C$10:$D$20" xr:uid="{00000000-0004-0000-2200-000038000000}"/>
    <hyperlink ref="E34" location="Trades!I17" display="Trades!I17" xr:uid="{00000000-0004-0000-2200-000039000000}"/>
    <hyperlink ref="F34" location="Trades!I17" display="Trades!I17" xr:uid="{00000000-0004-0000-2200-00003A000000}"/>
    <hyperlink ref="G34" location="Trades!J17" display="Trades!J17" xr:uid="{00000000-0004-0000-2200-00003B000000}"/>
    <hyperlink ref="H34" location="Trades!K17" display="Trades!K17" xr:uid="{00000000-0004-0000-2200-00003C000000}"/>
    <hyperlink ref="I34" location="Trades!L17" display="Trades!L17" xr:uid="{00000000-0004-0000-2200-00003D000000}"/>
    <hyperlink ref="N34" location="$C$10:$D$20" display="$C$10:$D$20" xr:uid="{00000000-0004-0000-2200-00003E000000}"/>
    <hyperlink ref="E35" location="Trades!I18" display="Trades!I18" xr:uid="{00000000-0004-0000-2200-00003F000000}"/>
    <hyperlink ref="F35" location="Trades!I18" display="Trades!I18" xr:uid="{00000000-0004-0000-2200-000040000000}"/>
    <hyperlink ref="G35" location="Trades!J18" display="Trades!J18" xr:uid="{00000000-0004-0000-2200-000041000000}"/>
    <hyperlink ref="H35" location="Trades!K18" display="Trades!K18" xr:uid="{00000000-0004-0000-2200-000042000000}"/>
    <hyperlink ref="I35" location="Trades!L18" display="Trades!L18" xr:uid="{00000000-0004-0000-2200-000043000000}"/>
    <hyperlink ref="N35" location="$C$10:$D$20" display="$C$10:$D$20" xr:uid="{00000000-0004-0000-2200-000044000000}"/>
    <hyperlink ref="E36" location="Trades!I19" display="Trades!I19" xr:uid="{00000000-0004-0000-2200-000045000000}"/>
    <hyperlink ref="F36" location="Trades!I19" display="Trades!I19" xr:uid="{00000000-0004-0000-2200-000046000000}"/>
    <hyperlink ref="G36" location="Trades!J19" display="Trades!J19" xr:uid="{00000000-0004-0000-2200-000047000000}"/>
    <hyperlink ref="H36" location="Trades!K19" display="Trades!K19" xr:uid="{00000000-0004-0000-2200-000048000000}"/>
    <hyperlink ref="I36" location="Trades!L19" display="Trades!L19" xr:uid="{00000000-0004-0000-2200-000049000000}"/>
    <hyperlink ref="N36" location="$C$10:$D$20" display="$C$10:$D$20" xr:uid="{00000000-0004-0000-2200-00004A000000}"/>
    <hyperlink ref="E37" location="Trades!I20" display="Trades!I20" xr:uid="{00000000-0004-0000-2200-00004B000000}"/>
    <hyperlink ref="F37" location="Trades!I20" display="Trades!I20" xr:uid="{00000000-0004-0000-2200-00004C000000}"/>
    <hyperlink ref="G37" location="Trades!J20" display="Trades!J20" xr:uid="{00000000-0004-0000-2200-00004D000000}"/>
    <hyperlink ref="H37" location="Trades!K20" display="Trades!K20" xr:uid="{00000000-0004-0000-2200-00004E000000}"/>
    <hyperlink ref="I37" location="Trades!L20" display="Trades!L20" xr:uid="{00000000-0004-0000-2200-00004F000000}"/>
    <hyperlink ref="N37" location="$C$10:$D$20" display="$C$10:$D$20" xr:uid="{00000000-0004-0000-2200-000050000000}"/>
    <hyperlink ref="E38" location="Trades!I21" display="Trades!I21" xr:uid="{00000000-0004-0000-2200-000051000000}"/>
    <hyperlink ref="F38" location="Trades!I21" display="Trades!I21" xr:uid="{00000000-0004-0000-2200-000052000000}"/>
    <hyperlink ref="G38" location="Trades!J21" display="Trades!J21" xr:uid="{00000000-0004-0000-2200-000053000000}"/>
    <hyperlink ref="H38" location="Trades!K21" display="Trades!K21" xr:uid="{00000000-0004-0000-2200-000054000000}"/>
    <hyperlink ref="I38" location="Trades!L21" display="Trades!L21" xr:uid="{00000000-0004-0000-2200-000055000000}"/>
    <hyperlink ref="N38" location="$C$10:$D$20" display="$C$10:$D$20" xr:uid="{00000000-0004-0000-2200-000056000000}"/>
    <hyperlink ref="E39" location="Trades!I22" display="Trades!I22" xr:uid="{00000000-0004-0000-2200-000057000000}"/>
    <hyperlink ref="F39" location="Trades!I22" display="Trades!I22" xr:uid="{00000000-0004-0000-2200-000058000000}"/>
    <hyperlink ref="G39" location="Trades!J22" display="Trades!J22" xr:uid="{00000000-0004-0000-2200-000059000000}"/>
    <hyperlink ref="H39" location="Trades!K22" display="Trades!K22" xr:uid="{00000000-0004-0000-2200-00005A000000}"/>
    <hyperlink ref="I39" location="Trades!L22" display="Trades!L22" xr:uid="{00000000-0004-0000-2200-00005B000000}"/>
    <hyperlink ref="N39" location="$C$10:$D$20" display="$C$10:$D$20" xr:uid="{00000000-0004-0000-2200-00005C000000}"/>
    <hyperlink ref="E40" location="Trades!I23" display="Trades!I23" xr:uid="{00000000-0004-0000-2200-00005D000000}"/>
    <hyperlink ref="F40" location="Trades!I23" display="Trades!I23" xr:uid="{00000000-0004-0000-2200-00005E000000}"/>
    <hyperlink ref="G40" location="Trades!J23" display="Trades!J23" xr:uid="{00000000-0004-0000-2200-00005F000000}"/>
    <hyperlink ref="H40" location="Trades!K23" display="Trades!K23" xr:uid="{00000000-0004-0000-2200-000060000000}"/>
    <hyperlink ref="I40" location="Trades!L23" display="Trades!L23" xr:uid="{00000000-0004-0000-2200-000061000000}"/>
    <hyperlink ref="N40" location="$C$10:$D$20" display="$C$10:$D$20" xr:uid="{00000000-0004-0000-2200-000062000000}"/>
    <hyperlink ref="E41" location="Trades!I24" display="Trades!I24" xr:uid="{00000000-0004-0000-2200-000063000000}"/>
    <hyperlink ref="F41" location="Trades!I24" display="Trades!I24" xr:uid="{00000000-0004-0000-2200-000064000000}"/>
    <hyperlink ref="G41" location="Trades!J24" display="Trades!J24" xr:uid="{00000000-0004-0000-2200-000065000000}"/>
    <hyperlink ref="H41" location="Trades!K24" display="Trades!K24" xr:uid="{00000000-0004-0000-2200-000066000000}"/>
    <hyperlink ref="I41" location="Trades!L24" display="Trades!L24" xr:uid="{00000000-0004-0000-2200-000067000000}"/>
    <hyperlink ref="N41" location="$C$10:$D$20" display="$C$10:$D$20" xr:uid="{00000000-0004-0000-2200-000068000000}"/>
    <hyperlink ref="E42" location="Trades!I25" display="Trades!I25" xr:uid="{00000000-0004-0000-2200-000069000000}"/>
    <hyperlink ref="F42" location="Trades!I25" display="Trades!I25" xr:uid="{00000000-0004-0000-2200-00006A000000}"/>
    <hyperlink ref="G42" location="Trades!J25" display="Trades!J25" xr:uid="{00000000-0004-0000-2200-00006B000000}"/>
    <hyperlink ref="H42" location="Trades!K25" display="Trades!K25" xr:uid="{00000000-0004-0000-2200-00006C000000}"/>
    <hyperlink ref="I42" location="Trades!L25" display="Trades!L25" xr:uid="{00000000-0004-0000-2200-00006D000000}"/>
    <hyperlink ref="N42" location="$C$10:$D$20" display="$C$10:$D$20" xr:uid="{00000000-0004-0000-2200-00006E000000}"/>
    <hyperlink ref="E43" location="Trades!I26" display="Trades!I26" xr:uid="{00000000-0004-0000-2200-00006F000000}"/>
    <hyperlink ref="F43" location="Trades!I26" display="Trades!I26" xr:uid="{00000000-0004-0000-2200-000070000000}"/>
    <hyperlink ref="G43" location="Trades!J26" display="Trades!J26" xr:uid="{00000000-0004-0000-2200-000071000000}"/>
    <hyperlink ref="H43" location="Trades!K26" display="Trades!K26" xr:uid="{00000000-0004-0000-2200-000072000000}"/>
    <hyperlink ref="I43" location="Trades!L26" display="Trades!L26" xr:uid="{00000000-0004-0000-2200-000073000000}"/>
    <hyperlink ref="N43" location="$C$10:$D$20" display="$C$10:$D$20" xr:uid="{00000000-0004-0000-2200-000074000000}"/>
    <hyperlink ref="E44" location="Trades!I27" display="Trades!I27" xr:uid="{00000000-0004-0000-2200-000075000000}"/>
    <hyperlink ref="F44" location="Trades!I27" display="Trades!I27" xr:uid="{00000000-0004-0000-2200-000076000000}"/>
    <hyperlink ref="G44" location="Trades!J27" display="Trades!J27" xr:uid="{00000000-0004-0000-2200-000077000000}"/>
    <hyperlink ref="H44" location="Trades!K27" display="Trades!K27" xr:uid="{00000000-0004-0000-2200-000078000000}"/>
    <hyperlink ref="I44" location="Trades!L27" display="Trades!L27" xr:uid="{00000000-0004-0000-2200-000079000000}"/>
    <hyperlink ref="N44" location="$C$10:$D$20" display="$C$10:$D$20" xr:uid="{00000000-0004-0000-2200-00007A000000}"/>
    <hyperlink ref="E45" location="Trades!I28" display="Trades!I28" xr:uid="{00000000-0004-0000-2200-00007B000000}"/>
    <hyperlink ref="F45" location="Trades!I28" display="Trades!I28" xr:uid="{00000000-0004-0000-2200-00007C000000}"/>
    <hyperlink ref="G45" location="Trades!J28" display="Trades!J28" xr:uid="{00000000-0004-0000-2200-00007D000000}"/>
    <hyperlink ref="H45" location="Trades!K28" display="Trades!K28" xr:uid="{00000000-0004-0000-2200-00007E000000}"/>
    <hyperlink ref="I45" location="Trades!L28" display="Trades!L28" xr:uid="{00000000-0004-0000-2200-00007F000000}"/>
    <hyperlink ref="N45" location="$C$10:$D$20" display="$C$10:$D$20" xr:uid="{00000000-0004-0000-2200-000080000000}"/>
    <hyperlink ref="E46" location="Trades!I29" display="Trades!I29" xr:uid="{00000000-0004-0000-2200-000081000000}"/>
    <hyperlink ref="F46" location="Trades!I29" display="Trades!I29" xr:uid="{00000000-0004-0000-2200-000082000000}"/>
    <hyperlink ref="G46" location="Trades!J29" display="Trades!J29" xr:uid="{00000000-0004-0000-2200-000083000000}"/>
    <hyperlink ref="H46" location="Trades!K29" display="Trades!K29" xr:uid="{00000000-0004-0000-2200-000084000000}"/>
    <hyperlink ref="I46" location="Trades!L29" display="Trades!L29" xr:uid="{00000000-0004-0000-2200-000085000000}"/>
    <hyperlink ref="N46" location="$C$10:$D$20" display="$C$10:$D$20" xr:uid="{00000000-0004-0000-2200-000086000000}"/>
    <hyperlink ref="E47" location="Trades!I30" display="Trades!I30" xr:uid="{00000000-0004-0000-2200-000087000000}"/>
    <hyperlink ref="F47" location="Trades!I30" display="Trades!I30" xr:uid="{00000000-0004-0000-2200-000088000000}"/>
    <hyperlink ref="G47" location="Trades!J30" display="Trades!J30" xr:uid="{00000000-0004-0000-2200-000089000000}"/>
    <hyperlink ref="H47" location="Trades!K30" display="Trades!K30" xr:uid="{00000000-0004-0000-2200-00008A000000}"/>
    <hyperlink ref="I47" location="Trades!L30" display="Trades!L30" xr:uid="{00000000-0004-0000-2200-00008B000000}"/>
    <hyperlink ref="N47" location="$C$10:$D$20" display="$C$10:$D$20" xr:uid="{00000000-0004-0000-2200-00008C000000}"/>
    <hyperlink ref="E48" location="Trades!I31" display="Trades!I31" xr:uid="{00000000-0004-0000-2200-00008D000000}"/>
    <hyperlink ref="F48" location="Trades!I31" display="Trades!I31" xr:uid="{00000000-0004-0000-2200-00008E000000}"/>
    <hyperlink ref="G48" location="Trades!J31" display="Trades!J31" xr:uid="{00000000-0004-0000-2200-00008F000000}"/>
    <hyperlink ref="H48" location="Trades!K31" display="Trades!K31" xr:uid="{00000000-0004-0000-2200-000090000000}"/>
    <hyperlink ref="I48" location="Trades!L31" display="Trades!L31" xr:uid="{00000000-0004-0000-2200-000091000000}"/>
    <hyperlink ref="N48" location="$C$10:$D$20" display="$C$10:$D$20" xr:uid="{00000000-0004-0000-2200-000092000000}"/>
    <hyperlink ref="E49" location="Trades!I32" display="Trades!I32" xr:uid="{00000000-0004-0000-2200-000093000000}"/>
    <hyperlink ref="F49" location="Trades!I32" display="Trades!I32" xr:uid="{00000000-0004-0000-2200-000094000000}"/>
    <hyperlink ref="G49" location="Trades!J32" display="Trades!J32" xr:uid="{00000000-0004-0000-2200-000095000000}"/>
    <hyperlink ref="H49" location="Trades!K32" display="Trades!K32" xr:uid="{00000000-0004-0000-2200-000096000000}"/>
    <hyperlink ref="I49" location="Trades!L32" display="Trades!L32" xr:uid="{00000000-0004-0000-2200-000097000000}"/>
    <hyperlink ref="N49" location="$C$10:$D$20" display="$C$10:$D$20" xr:uid="{00000000-0004-0000-2200-000098000000}"/>
    <hyperlink ref="E50" location="Trades!I33" display="Trades!I33" xr:uid="{00000000-0004-0000-2200-000099000000}"/>
    <hyperlink ref="F50" location="Trades!I33" display="Trades!I33" xr:uid="{00000000-0004-0000-2200-00009A000000}"/>
    <hyperlink ref="G50" location="Trades!J33" display="Trades!J33" xr:uid="{00000000-0004-0000-2200-00009B000000}"/>
    <hyperlink ref="H50" location="Trades!K33" display="Trades!K33" xr:uid="{00000000-0004-0000-2200-00009C000000}"/>
    <hyperlink ref="I50" location="Trades!L33" display="Trades!L33" xr:uid="{00000000-0004-0000-2200-00009D000000}"/>
    <hyperlink ref="N50" location="$C$10:$D$20" display="$C$10:$D$20" xr:uid="{00000000-0004-0000-2200-00009E000000}"/>
    <hyperlink ref="E51" location="Trades!I34" display="Trades!I34" xr:uid="{00000000-0004-0000-2200-00009F000000}"/>
    <hyperlink ref="F51" location="Trades!I34" display="Trades!I34" xr:uid="{00000000-0004-0000-2200-0000A0000000}"/>
    <hyperlink ref="G51" location="Trades!J34" display="Trades!J34" xr:uid="{00000000-0004-0000-2200-0000A1000000}"/>
    <hyperlink ref="H51" location="Trades!K34" display="Trades!K34" xr:uid="{00000000-0004-0000-2200-0000A2000000}"/>
    <hyperlink ref="I51" location="Trades!L34" display="Trades!L34" xr:uid="{00000000-0004-0000-2200-0000A3000000}"/>
    <hyperlink ref="N51" location="$C$10:$D$20" display="$C$10:$D$20" xr:uid="{00000000-0004-0000-2200-0000A4000000}"/>
    <hyperlink ref="E52" location="Trades!I35" display="Trades!I35" xr:uid="{00000000-0004-0000-2200-0000A5000000}"/>
    <hyperlink ref="F52" location="Trades!I35" display="Trades!I35" xr:uid="{00000000-0004-0000-2200-0000A6000000}"/>
    <hyperlink ref="G52" location="Trades!J35" display="Trades!J35" xr:uid="{00000000-0004-0000-2200-0000A7000000}"/>
    <hyperlink ref="H52" location="Trades!K35" display="Trades!K35" xr:uid="{00000000-0004-0000-2200-0000A8000000}"/>
    <hyperlink ref="I52" location="Trades!L35" display="Trades!L35" xr:uid="{00000000-0004-0000-2200-0000A9000000}"/>
    <hyperlink ref="N52" location="$C$10:$D$20" display="$C$10:$D$20" xr:uid="{00000000-0004-0000-2200-0000AA000000}"/>
    <hyperlink ref="E53" location="Trades!I36" display="Trades!I36" xr:uid="{00000000-0004-0000-2200-0000AB000000}"/>
    <hyperlink ref="F53" location="Trades!I36" display="Trades!I36" xr:uid="{00000000-0004-0000-2200-0000AC000000}"/>
    <hyperlink ref="G53" location="Trades!J36" display="Trades!J36" xr:uid="{00000000-0004-0000-2200-0000AD000000}"/>
    <hyperlink ref="H53" location="Trades!K36" display="Trades!K36" xr:uid="{00000000-0004-0000-2200-0000AE000000}"/>
    <hyperlink ref="I53" location="Trades!L36" display="Trades!L36" xr:uid="{00000000-0004-0000-2200-0000AF000000}"/>
    <hyperlink ref="N53" location="$C$10:$D$20" display="$C$10:$D$20" xr:uid="{00000000-0004-0000-2200-0000B0000000}"/>
    <hyperlink ref="E54" location="Trades!I37" display="Trades!I37" xr:uid="{00000000-0004-0000-2200-0000B1000000}"/>
    <hyperlink ref="F54" location="Trades!I37" display="Trades!I37" xr:uid="{00000000-0004-0000-2200-0000B2000000}"/>
    <hyperlink ref="G54" location="Trades!J37" display="Trades!J37" xr:uid="{00000000-0004-0000-2200-0000B3000000}"/>
    <hyperlink ref="H54" location="Trades!K37" display="Trades!K37" xr:uid="{00000000-0004-0000-2200-0000B4000000}"/>
    <hyperlink ref="I54" location="Trades!L37" display="Trades!L37" xr:uid="{00000000-0004-0000-2200-0000B5000000}"/>
    <hyperlink ref="N54" location="$C$10:$D$20" display="$C$10:$D$20" xr:uid="{00000000-0004-0000-2200-0000B6000000}"/>
    <hyperlink ref="E55" location="Trades!I38" display="Trades!I38" xr:uid="{00000000-0004-0000-2200-0000B7000000}"/>
    <hyperlink ref="F55" location="Trades!I38" display="Trades!I38" xr:uid="{00000000-0004-0000-2200-0000B8000000}"/>
    <hyperlink ref="G55" location="Trades!J38" display="Trades!J38" xr:uid="{00000000-0004-0000-2200-0000B9000000}"/>
    <hyperlink ref="H55" location="Trades!K38" display="Trades!K38" xr:uid="{00000000-0004-0000-2200-0000BA000000}"/>
    <hyperlink ref="I55" location="Trades!L38" display="Trades!L38" xr:uid="{00000000-0004-0000-2200-0000BB000000}"/>
    <hyperlink ref="N55" location="$C$10:$D$20" display="$C$10:$D$20" xr:uid="{00000000-0004-0000-2200-0000BC000000}"/>
    <hyperlink ref="E56" location="Trades!I39" display="Trades!I39" xr:uid="{00000000-0004-0000-2200-0000BD000000}"/>
    <hyperlink ref="F56" location="Trades!I39" display="Trades!I39" xr:uid="{00000000-0004-0000-2200-0000BE000000}"/>
    <hyperlink ref="G56" location="Trades!J39" display="Trades!J39" xr:uid="{00000000-0004-0000-2200-0000BF000000}"/>
    <hyperlink ref="H56" location="Trades!K39" display="Trades!K39" xr:uid="{00000000-0004-0000-2200-0000C0000000}"/>
    <hyperlink ref="I56" location="Trades!L39" display="Trades!L39" xr:uid="{00000000-0004-0000-2200-0000C1000000}"/>
    <hyperlink ref="N56" location="$C$10:$D$20" display="$C$10:$D$20" xr:uid="{00000000-0004-0000-2200-0000C2000000}"/>
    <hyperlink ref="E57" location="Trades!I40" display="Trades!I40" xr:uid="{00000000-0004-0000-2200-0000C3000000}"/>
    <hyperlink ref="F57" location="Trades!I40" display="Trades!I40" xr:uid="{00000000-0004-0000-2200-0000C4000000}"/>
    <hyperlink ref="G57" location="Trades!J40" display="Trades!J40" xr:uid="{00000000-0004-0000-2200-0000C5000000}"/>
    <hyperlink ref="H57" location="Trades!K40" display="Trades!K40" xr:uid="{00000000-0004-0000-2200-0000C6000000}"/>
    <hyperlink ref="I57" location="Trades!L40" display="Trades!L40" xr:uid="{00000000-0004-0000-2200-0000C7000000}"/>
    <hyperlink ref="N57" location="$C$10:$D$20" display="$C$10:$D$20" xr:uid="{00000000-0004-0000-2200-0000C8000000}"/>
    <hyperlink ref="E58" location="Trades!I41" display="Trades!I41" xr:uid="{00000000-0004-0000-2200-0000C9000000}"/>
    <hyperlink ref="F58" location="Trades!I41" display="Trades!I41" xr:uid="{00000000-0004-0000-2200-0000CA000000}"/>
    <hyperlink ref="G58" location="Trades!J41" display="Trades!J41" xr:uid="{00000000-0004-0000-2200-0000CB000000}"/>
    <hyperlink ref="H58" location="Trades!K41" display="Trades!K41" xr:uid="{00000000-0004-0000-2200-0000CC000000}"/>
    <hyperlink ref="I58" location="Trades!L41" display="Trades!L41" xr:uid="{00000000-0004-0000-2200-0000CD000000}"/>
    <hyperlink ref="N58" location="$C$10:$D$20" display="$C$10:$D$20" xr:uid="{00000000-0004-0000-2200-0000CE000000}"/>
    <hyperlink ref="E59" location="Trades!I42" display="Trades!I42" xr:uid="{00000000-0004-0000-2200-0000CF000000}"/>
    <hyperlink ref="F59" location="Trades!I42" display="Trades!I42" xr:uid="{00000000-0004-0000-2200-0000D0000000}"/>
    <hyperlink ref="G59" location="Trades!J42" display="Trades!J42" xr:uid="{00000000-0004-0000-2200-0000D1000000}"/>
    <hyperlink ref="H59" location="Trades!K42" display="Trades!K42" xr:uid="{00000000-0004-0000-2200-0000D2000000}"/>
    <hyperlink ref="I59" location="Trades!L42" display="Trades!L42" xr:uid="{00000000-0004-0000-2200-0000D3000000}"/>
    <hyperlink ref="N59" location="$C$10:$D$20" display="$C$10:$D$20" xr:uid="{00000000-0004-0000-2200-0000D4000000}"/>
    <hyperlink ref="E60" location="Trades!I43" display="Trades!I43" xr:uid="{00000000-0004-0000-2200-0000D5000000}"/>
    <hyperlink ref="F60" location="Trades!I43" display="Trades!I43" xr:uid="{00000000-0004-0000-2200-0000D6000000}"/>
    <hyperlink ref="G60" location="Trades!J43" display="Trades!J43" xr:uid="{00000000-0004-0000-2200-0000D7000000}"/>
    <hyperlink ref="H60" location="Trades!K43" display="Trades!K43" xr:uid="{00000000-0004-0000-2200-0000D8000000}"/>
    <hyperlink ref="I60" location="Trades!L43" display="Trades!L43" xr:uid="{00000000-0004-0000-2200-0000D9000000}"/>
    <hyperlink ref="N60" location="$C$10:$D$20" display="$C$10:$D$20" xr:uid="{00000000-0004-0000-2200-0000DA000000}"/>
    <hyperlink ref="E61" location="Trades!I44" display="Trades!I44" xr:uid="{00000000-0004-0000-2200-0000DB000000}"/>
    <hyperlink ref="F61" location="Trades!I44" display="Trades!I44" xr:uid="{00000000-0004-0000-2200-0000DC000000}"/>
    <hyperlink ref="G61" location="Trades!J44" display="Trades!J44" xr:uid="{00000000-0004-0000-2200-0000DD000000}"/>
    <hyperlink ref="H61" location="Trades!K44" display="Trades!K44" xr:uid="{00000000-0004-0000-2200-0000DE000000}"/>
    <hyperlink ref="I61" location="Trades!L44" display="Trades!L44" xr:uid="{00000000-0004-0000-2200-0000DF000000}"/>
    <hyperlink ref="N61" location="$C$10:$D$20" display="$C$10:$D$20" xr:uid="{00000000-0004-0000-2200-0000E0000000}"/>
    <hyperlink ref="E62" location="Trades!I45" display="Trades!I45" xr:uid="{00000000-0004-0000-2200-0000E1000000}"/>
    <hyperlink ref="F62" location="Trades!I45" display="Trades!I45" xr:uid="{00000000-0004-0000-2200-0000E2000000}"/>
    <hyperlink ref="G62" location="Trades!J45" display="Trades!J45" xr:uid="{00000000-0004-0000-2200-0000E3000000}"/>
    <hyperlink ref="H62" location="Trades!K45" display="Trades!K45" xr:uid="{00000000-0004-0000-2200-0000E4000000}"/>
    <hyperlink ref="I62" location="Trades!L45" display="Trades!L45" xr:uid="{00000000-0004-0000-2200-0000E5000000}"/>
    <hyperlink ref="N62" location="$C$10:$D$20" display="$C$10:$D$20" xr:uid="{00000000-0004-0000-2200-0000E6000000}"/>
    <hyperlink ref="E63" location="Trades!I46" display="Trades!I46" xr:uid="{00000000-0004-0000-2200-0000E7000000}"/>
    <hyperlink ref="F63" location="Trades!I46" display="Trades!I46" xr:uid="{00000000-0004-0000-2200-0000E8000000}"/>
    <hyperlink ref="G63" location="Trades!J46" display="Trades!J46" xr:uid="{00000000-0004-0000-2200-0000E9000000}"/>
    <hyperlink ref="H63" location="Trades!K46" display="Trades!K46" xr:uid="{00000000-0004-0000-2200-0000EA000000}"/>
    <hyperlink ref="I63" location="Trades!L46" display="Trades!L46" xr:uid="{00000000-0004-0000-2200-0000EB000000}"/>
    <hyperlink ref="N63" location="$C$10:$D$20" display="$C$10:$D$20" xr:uid="{00000000-0004-0000-2200-0000EC000000}"/>
    <hyperlink ref="E64" location="Trades!I47" display="Trades!I47" xr:uid="{00000000-0004-0000-2200-0000ED000000}"/>
    <hyperlink ref="F64" location="Trades!I47" display="Trades!I47" xr:uid="{00000000-0004-0000-2200-0000EE000000}"/>
    <hyperlink ref="G64" location="Trades!J47" display="Trades!J47" xr:uid="{00000000-0004-0000-2200-0000EF000000}"/>
    <hyperlink ref="H64" location="Trades!K47" display="Trades!K47" xr:uid="{00000000-0004-0000-2200-0000F0000000}"/>
    <hyperlink ref="I64" location="Trades!L47" display="Trades!L47" xr:uid="{00000000-0004-0000-2200-0000F1000000}"/>
    <hyperlink ref="N64" location="$C$10:$D$20" display="$C$10:$D$20" xr:uid="{00000000-0004-0000-2200-0000F2000000}"/>
    <hyperlink ref="E65" location="Trades!I48" display="Trades!I48" xr:uid="{00000000-0004-0000-2200-0000F3000000}"/>
    <hyperlink ref="F65" location="Trades!I48" display="Trades!I48" xr:uid="{00000000-0004-0000-2200-0000F4000000}"/>
    <hyperlink ref="G65" location="Trades!J48" display="Trades!J48" xr:uid="{00000000-0004-0000-2200-0000F5000000}"/>
    <hyperlink ref="H65" location="Trades!K48" display="Trades!K48" xr:uid="{00000000-0004-0000-2200-0000F6000000}"/>
    <hyperlink ref="I65" location="Trades!L48" display="Trades!L48" xr:uid="{00000000-0004-0000-2200-0000F7000000}"/>
    <hyperlink ref="N65" location="$C$10:$D$20" display="$C$10:$D$20" xr:uid="{00000000-0004-0000-2200-0000F8000000}"/>
    <hyperlink ref="E66" location="Trades!I49" display="Trades!I49" xr:uid="{00000000-0004-0000-2200-0000F9000000}"/>
    <hyperlink ref="F66" location="Trades!I49" display="Trades!I49" xr:uid="{00000000-0004-0000-2200-0000FA000000}"/>
    <hyperlink ref="G66" location="Trades!J49" display="Trades!J49" xr:uid="{00000000-0004-0000-2200-0000FB000000}"/>
    <hyperlink ref="H66" location="Trades!K49" display="Trades!K49" xr:uid="{00000000-0004-0000-2200-0000FC000000}"/>
    <hyperlink ref="I66" location="Trades!L49" display="Trades!L49" xr:uid="{00000000-0004-0000-2200-0000FD000000}"/>
    <hyperlink ref="N66" location="$C$10:$D$20" display="$C$10:$D$20" xr:uid="{00000000-0004-0000-2200-0000FE000000}"/>
    <hyperlink ref="E67" location="Trades!I50" display="Trades!I50" xr:uid="{00000000-0004-0000-2200-0000FF000000}"/>
    <hyperlink ref="F67" location="Trades!I50" display="Trades!I50" xr:uid="{00000000-0004-0000-2200-000000010000}"/>
    <hyperlink ref="G67" location="Trades!J50" display="Trades!J50" xr:uid="{00000000-0004-0000-2200-000001010000}"/>
    <hyperlink ref="H67" location="Trades!K50" display="Trades!K50" xr:uid="{00000000-0004-0000-2200-000002010000}"/>
    <hyperlink ref="I67" location="Trades!L50" display="Trades!L50" xr:uid="{00000000-0004-0000-2200-000003010000}"/>
    <hyperlink ref="N67" location="$C$10:$D$20" display="$C$10:$D$20" xr:uid="{00000000-0004-0000-2200-000004010000}"/>
    <hyperlink ref="E68" location="Trades!I51" display="Trades!I51" xr:uid="{00000000-0004-0000-2200-000005010000}"/>
    <hyperlink ref="F68" location="Trades!I51" display="Trades!I51" xr:uid="{00000000-0004-0000-2200-000006010000}"/>
    <hyperlink ref="G68" location="Trades!J51" display="Trades!J51" xr:uid="{00000000-0004-0000-2200-000007010000}"/>
    <hyperlink ref="H68" location="Trades!K51" display="Trades!K51" xr:uid="{00000000-0004-0000-2200-000008010000}"/>
    <hyperlink ref="I68" location="Trades!L51" display="Trades!L51" xr:uid="{00000000-0004-0000-2200-000009010000}"/>
    <hyperlink ref="N68" location="$C$10:$D$20" display="$C$10:$D$20" xr:uid="{00000000-0004-0000-2200-00000A010000}"/>
    <hyperlink ref="E69" location="Trades!I52" display="Trades!I52" xr:uid="{00000000-0004-0000-2200-00000B010000}"/>
    <hyperlink ref="F69" location="Trades!I52" display="Trades!I52" xr:uid="{00000000-0004-0000-2200-00000C010000}"/>
    <hyperlink ref="G69" location="Trades!J52" display="Trades!J52" xr:uid="{00000000-0004-0000-2200-00000D010000}"/>
    <hyperlink ref="H69" location="Trades!K52" display="Trades!K52" xr:uid="{00000000-0004-0000-2200-00000E010000}"/>
    <hyperlink ref="I69" location="Trades!L52" display="Trades!L52" xr:uid="{00000000-0004-0000-2200-00000F010000}"/>
    <hyperlink ref="N69" location="$C$10:$D$20" display="$C$10:$D$20" xr:uid="{00000000-0004-0000-2200-000010010000}"/>
    <hyperlink ref="E70" location="Trades!I53" display="Trades!I53" xr:uid="{00000000-0004-0000-2200-000011010000}"/>
    <hyperlink ref="F70" location="Trades!I53" display="Trades!I53" xr:uid="{00000000-0004-0000-2200-000012010000}"/>
    <hyperlink ref="G70" location="Trades!J53" display="Trades!J53" xr:uid="{00000000-0004-0000-2200-000013010000}"/>
    <hyperlink ref="H70" location="Trades!K53" display="Trades!K53" xr:uid="{00000000-0004-0000-2200-000014010000}"/>
    <hyperlink ref="I70" location="Trades!L53" display="Trades!L53" xr:uid="{00000000-0004-0000-2200-000015010000}"/>
    <hyperlink ref="N70" location="$C$10:$D$20" display="$C$10:$D$20" xr:uid="{00000000-0004-0000-2200-000016010000}"/>
    <hyperlink ref="E71" location="Trades!I54" display="Trades!I54" xr:uid="{00000000-0004-0000-2200-000017010000}"/>
    <hyperlink ref="F71" location="Trades!I54" display="Trades!I54" xr:uid="{00000000-0004-0000-2200-000018010000}"/>
    <hyperlink ref="G71" location="Trades!J54" display="Trades!J54" xr:uid="{00000000-0004-0000-2200-000019010000}"/>
    <hyperlink ref="H71" location="Trades!K54" display="Trades!K54" xr:uid="{00000000-0004-0000-2200-00001A010000}"/>
    <hyperlink ref="I71" location="Trades!L54" display="Trades!L54" xr:uid="{00000000-0004-0000-2200-00001B010000}"/>
    <hyperlink ref="N71" location="$C$10:$D$20" display="$C$10:$D$20" xr:uid="{00000000-0004-0000-2200-00001C010000}"/>
    <hyperlink ref="E72" location="Trades!I55" display="Trades!I55" xr:uid="{00000000-0004-0000-2200-00001D010000}"/>
    <hyperlink ref="F72" location="Trades!I55" display="Trades!I55" xr:uid="{00000000-0004-0000-2200-00001E010000}"/>
    <hyperlink ref="G72" location="Trades!J55" display="Trades!J55" xr:uid="{00000000-0004-0000-2200-00001F010000}"/>
    <hyperlink ref="H72" location="Trades!K55" display="Trades!K55" xr:uid="{00000000-0004-0000-2200-000020010000}"/>
    <hyperlink ref="I72" location="Trades!L55" display="Trades!L55" xr:uid="{00000000-0004-0000-2200-000021010000}"/>
    <hyperlink ref="N72" location="$C$10:$D$20" display="$C$10:$D$20" xr:uid="{00000000-0004-0000-2200-000022010000}"/>
    <hyperlink ref="E73" location="Trades!I56" display="Trades!I56" xr:uid="{00000000-0004-0000-2200-000023010000}"/>
    <hyperlink ref="F73" location="Trades!I56" display="Trades!I56" xr:uid="{00000000-0004-0000-2200-000024010000}"/>
    <hyperlink ref="G73" location="Trades!J56" display="Trades!J56" xr:uid="{00000000-0004-0000-2200-000025010000}"/>
    <hyperlink ref="H73" location="Trades!K56" display="Trades!K56" xr:uid="{00000000-0004-0000-2200-000026010000}"/>
    <hyperlink ref="I73" location="Trades!L56" display="Trades!L56" xr:uid="{00000000-0004-0000-2200-000027010000}"/>
    <hyperlink ref="N73" location="$C$10:$D$20" display="$C$10:$D$20" xr:uid="{00000000-0004-0000-2200-000028010000}"/>
    <hyperlink ref="E74" location="Trades!I57" display="Trades!I57" xr:uid="{00000000-0004-0000-2200-000029010000}"/>
    <hyperlink ref="F74" location="Trades!I57" display="Trades!I57" xr:uid="{00000000-0004-0000-2200-00002A010000}"/>
    <hyperlink ref="G74" location="Trades!J57" display="Trades!J57" xr:uid="{00000000-0004-0000-2200-00002B010000}"/>
    <hyperlink ref="H74" location="Trades!K57" display="Trades!K57" xr:uid="{00000000-0004-0000-2200-00002C010000}"/>
    <hyperlink ref="I74" location="Trades!L57" display="Trades!L57" xr:uid="{00000000-0004-0000-2200-00002D010000}"/>
    <hyperlink ref="N74" location="$C$10:$D$20" display="$C$10:$D$20" xr:uid="{00000000-0004-0000-2200-00002E01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78A76116-61F1-4529-898B-F03962428DA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dimension ref="A1:H65"/>
  <sheetViews>
    <sheetView zoomScale="85" zoomScaleNormal="85" workbookViewId="0"/>
  </sheetViews>
  <sheetFormatPr defaultRowHeight="15" x14ac:dyDescent="0.25"/>
  <cols>
    <col min="1" max="1" width="13.7109375" style="16" customWidth="1"/>
    <col min="2" max="2" width="2.7109375" customWidth="1"/>
    <col min="3" max="3" width="40" customWidth="1"/>
    <col min="4" max="4" width="18.7109375" customWidth="1"/>
    <col min="5" max="5" width="19.28515625" bestFit="1" customWidth="1"/>
    <col min="6" max="6" width="19.28515625" customWidth="1"/>
    <col min="7" max="7" width="16.85546875" customWidth="1"/>
    <col min="8" max="8" width="22" customWidth="1"/>
  </cols>
  <sheetData>
    <row r="1" spans="1:8" s="32" customFormat="1" ht="14.25" x14ac:dyDescent="0.2">
      <c r="C1" s="33" t="s">
        <v>1253</v>
      </c>
    </row>
    <row r="3" spans="1:8" s="35" customFormat="1" ht="18.75" x14ac:dyDescent="0.3">
      <c r="A3" s="34" t="s">
        <v>93</v>
      </c>
      <c r="C3" s="36" t="s">
        <v>1231</v>
      </c>
    </row>
    <row r="4" spans="1:8" s="35" customFormat="1" ht="18" customHeight="1" x14ac:dyDescent="0.3">
      <c r="A4" s="34" t="s">
        <v>95</v>
      </c>
      <c r="C4" s="37" t="s">
        <v>1223</v>
      </c>
    </row>
    <row r="5" spans="1:8" s="35" customFormat="1" x14ac:dyDescent="0.25">
      <c r="A5" s="34" t="s">
        <v>94</v>
      </c>
      <c r="C5" s="35" t="s">
        <v>1226</v>
      </c>
    </row>
    <row r="7" spans="1:8" ht="18.75" x14ac:dyDescent="0.3">
      <c r="C7" s="6" t="s">
        <v>69</v>
      </c>
    </row>
    <row r="8" spans="1:8" x14ac:dyDescent="0.25">
      <c r="A8" s="18"/>
    </row>
    <row r="9" spans="1:8" x14ac:dyDescent="0.25">
      <c r="C9" s="46" t="s">
        <v>1144</v>
      </c>
      <c r="D9" s="60" t="s">
        <v>1178</v>
      </c>
    </row>
    <row r="10" spans="1:8" x14ac:dyDescent="0.25">
      <c r="C10" s="55" t="s">
        <v>1204</v>
      </c>
      <c r="D10" s="116">
        <v>0.01</v>
      </c>
    </row>
    <row r="11" spans="1:8" x14ac:dyDescent="0.25">
      <c r="C11" s="54" t="s">
        <v>1225</v>
      </c>
      <c r="D11" s="107">
        <v>1E-3</v>
      </c>
    </row>
    <row r="13" spans="1:8" ht="18.75" x14ac:dyDescent="0.3">
      <c r="C13" s="6" t="s">
        <v>1198</v>
      </c>
    </row>
    <row r="15" spans="1:8" x14ac:dyDescent="0.25">
      <c r="C15" s="46" t="s">
        <v>1</v>
      </c>
      <c r="D15" s="46" t="s">
        <v>1172</v>
      </c>
      <c r="E15" s="46" t="s">
        <v>1205</v>
      </c>
      <c r="F15" s="46" t="s">
        <v>1177</v>
      </c>
      <c r="G15" s="46" t="s">
        <v>1207</v>
      </c>
      <c r="H15" s="60" t="s">
        <v>1208</v>
      </c>
    </row>
    <row r="16" spans="1:8" x14ac:dyDescent="0.25">
      <c r="C16" s="55" t="s">
        <v>3</v>
      </c>
      <c r="D16" s="114">
        <f>Trades!G8</f>
        <v>1643000</v>
      </c>
      <c r="E16" s="114" t="b">
        <f>Trades!F8</f>
        <v>0</v>
      </c>
      <c r="F16" s="114" t="b">
        <v>0</v>
      </c>
      <c r="G16" s="117">
        <f t="shared" ref="G16:G47" si="0">IF(E16,$D$10, IF(F16,$D$11,0))</f>
        <v>0</v>
      </c>
      <c r="H16" s="89">
        <f t="shared" ref="H16:H47" si="1">G16*D16</f>
        <v>0</v>
      </c>
    </row>
    <row r="17" spans="3:8" x14ac:dyDescent="0.25">
      <c r="C17" s="55" t="s">
        <v>5</v>
      </c>
      <c r="D17" s="114">
        <f>Trades!G9</f>
        <v>4967000</v>
      </c>
      <c r="E17" s="114" t="b">
        <f>Trades!F9</f>
        <v>0</v>
      </c>
      <c r="F17" s="114" t="b">
        <v>0</v>
      </c>
      <c r="G17" s="117">
        <f t="shared" si="0"/>
        <v>0</v>
      </c>
      <c r="H17" s="89">
        <f t="shared" si="1"/>
        <v>0</v>
      </c>
    </row>
    <row r="18" spans="3:8" x14ac:dyDescent="0.25">
      <c r="C18" s="55" t="s">
        <v>6</v>
      </c>
      <c r="D18" s="114">
        <f>Trades!G10</f>
        <v>1121000</v>
      </c>
      <c r="E18" s="114" t="b">
        <f>Trades!F10</f>
        <v>0</v>
      </c>
      <c r="F18" s="114" t="b">
        <v>0</v>
      </c>
      <c r="G18" s="117">
        <f t="shared" si="0"/>
        <v>0</v>
      </c>
      <c r="H18" s="89">
        <f t="shared" si="1"/>
        <v>0</v>
      </c>
    </row>
    <row r="19" spans="3:8" x14ac:dyDescent="0.25">
      <c r="C19" s="55" t="s">
        <v>7</v>
      </c>
      <c r="D19" s="114">
        <f>Trades!G11</f>
        <v>1587000</v>
      </c>
      <c r="E19" s="114" t="b">
        <f>Trades!F11</f>
        <v>0</v>
      </c>
      <c r="F19" s="114" t="b">
        <v>0</v>
      </c>
      <c r="G19" s="117">
        <f t="shared" si="0"/>
        <v>0</v>
      </c>
      <c r="H19" s="89">
        <f t="shared" si="1"/>
        <v>0</v>
      </c>
    </row>
    <row r="20" spans="3:8" x14ac:dyDescent="0.25">
      <c r="C20" s="55" t="s">
        <v>8</v>
      </c>
      <c r="D20" s="114">
        <f>Trades!G12</f>
        <v>1029000</v>
      </c>
      <c r="E20" s="114" t="b">
        <f>Trades!F12</f>
        <v>0</v>
      </c>
      <c r="F20" s="114" t="b">
        <v>0</v>
      </c>
      <c r="G20" s="117">
        <f t="shared" si="0"/>
        <v>0</v>
      </c>
      <c r="H20" s="89">
        <f t="shared" si="1"/>
        <v>0</v>
      </c>
    </row>
    <row r="21" spans="3:8" x14ac:dyDescent="0.25">
      <c r="C21" s="55" t="s">
        <v>1140</v>
      </c>
      <c r="D21" s="114">
        <f>Trades!G13</f>
        <v>4318000</v>
      </c>
      <c r="E21" s="114" t="b">
        <f>Trades!F13</f>
        <v>0</v>
      </c>
      <c r="F21" s="114" t="b">
        <v>0</v>
      </c>
      <c r="G21" s="117">
        <f t="shared" si="0"/>
        <v>0</v>
      </c>
      <c r="H21" s="89">
        <f t="shared" si="1"/>
        <v>0</v>
      </c>
    </row>
    <row r="22" spans="3:8" x14ac:dyDescent="0.25">
      <c r="C22" s="55" t="s">
        <v>9</v>
      </c>
      <c r="D22" s="114">
        <f>Trades!G14</f>
        <v>4432000</v>
      </c>
      <c r="E22" s="114" t="b">
        <f>Trades!F14</f>
        <v>0</v>
      </c>
      <c r="F22" s="114" t="b">
        <v>0</v>
      </c>
      <c r="G22" s="117">
        <f t="shared" si="0"/>
        <v>0</v>
      </c>
      <c r="H22" s="89">
        <f t="shared" si="1"/>
        <v>0</v>
      </c>
    </row>
    <row r="23" spans="3:8" x14ac:dyDescent="0.25">
      <c r="C23" s="55" t="s">
        <v>11</v>
      </c>
      <c r="D23" s="114">
        <f>Trades!G15</f>
        <v>1744000</v>
      </c>
      <c r="E23" s="114" t="b">
        <f>Trades!F15</f>
        <v>0</v>
      </c>
      <c r="F23" s="114" t="b">
        <v>0</v>
      </c>
      <c r="G23" s="117">
        <f t="shared" si="0"/>
        <v>0</v>
      </c>
      <c r="H23" s="89">
        <f t="shared" si="1"/>
        <v>0</v>
      </c>
    </row>
    <row r="24" spans="3:8" x14ac:dyDescent="0.25">
      <c r="C24" s="55" t="s">
        <v>12</v>
      </c>
      <c r="D24" s="114">
        <f>Trades!G16</f>
        <v>2669000</v>
      </c>
      <c r="E24" s="114" t="b">
        <f>Trades!F16</f>
        <v>0</v>
      </c>
      <c r="F24" s="114" t="b">
        <v>0</v>
      </c>
      <c r="G24" s="117">
        <f t="shared" si="0"/>
        <v>0</v>
      </c>
      <c r="H24" s="89">
        <f t="shared" si="1"/>
        <v>0</v>
      </c>
    </row>
    <row r="25" spans="3:8" x14ac:dyDescent="0.25">
      <c r="C25" s="55" t="s">
        <v>13</v>
      </c>
      <c r="D25" s="114">
        <f>Trades!G17</f>
        <v>1249000</v>
      </c>
      <c r="E25" s="114" t="b">
        <f>Trades!F17</f>
        <v>0</v>
      </c>
      <c r="F25" s="114" t="b">
        <v>0</v>
      </c>
      <c r="G25" s="117">
        <f t="shared" si="0"/>
        <v>0</v>
      </c>
      <c r="H25" s="89">
        <f t="shared" si="1"/>
        <v>0</v>
      </c>
    </row>
    <row r="26" spans="3:8" x14ac:dyDescent="0.25">
      <c r="C26" s="55" t="s">
        <v>15</v>
      </c>
      <c r="D26" s="114">
        <f>Trades!G18</f>
        <v>3278000</v>
      </c>
      <c r="E26" s="114" t="b">
        <f>Trades!F18</f>
        <v>0</v>
      </c>
      <c r="F26" s="114" t="b">
        <v>0</v>
      </c>
      <c r="G26" s="117">
        <f t="shared" si="0"/>
        <v>0</v>
      </c>
      <c r="H26" s="89">
        <f t="shared" si="1"/>
        <v>0</v>
      </c>
    </row>
    <row r="27" spans="3:8" x14ac:dyDescent="0.25">
      <c r="C27" s="55" t="s">
        <v>16</v>
      </c>
      <c r="D27" s="114">
        <f>Trades!G19</f>
        <v>3514000</v>
      </c>
      <c r="E27" s="114" t="b">
        <f>Trades!F19</f>
        <v>0</v>
      </c>
      <c r="F27" s="114" t="b">
        <v>0</v>
      </c>
      <c r="G27" s="117">
        <f t="shared" si="0"/>
        <v>0</v>
      </c>
      <c r="H27" s="89">
        <f t="shared" si="1"/>
        <v>0</v>
      </c>
    </row>
    <row r="28" spans="3:8" x14ac:dyDescent="0.25">
      <c r="C28" s="55" t="s">
        <v>17</v>
      </c>
      <c r="D28" s="114">
        <f>Trades!G20</f>
        <v>4061000</v>
      </c>
      <c r="E28" s="114" t="b">
        <f>Trades!F20</f>
        <v>0</v>
      </c>
      <c r="F28" s="114" t="b">
        <v>0</v>
      </c>
      <c r="G28" s="117">
        <f t="shared" si="0"/>
        <v>0</v>
      </c>
      <c r="H28" s="89">
        <f t="shared" si="1"/>
        <v>0</v>
      </c>
    </row>
    <row r="29" spans="3:8" x14ac:dyDescent="0.25">
      <c r="C29" s="55" t="s">
        <v>18</v>
      </c>
      <c r="D29" s="114">
        <f>Trades!G21</f>
        <v>1650000</v>
      </c>
      <c r="E29" s="114" t="b">
        <f>Trades!F21</f>
        <v>0</v>
      </c>
      <c r="F29" s="114" t="b">
        <v>0</v>
      </c>
      <c r="G29" s="117">
        <f t="shared" si="0"/>
        <v>0</v>
      </c>
      <c r="H29" s="89">
        <f t="shared" si="1"/>
        <v>0</v>
      </c>
    </row>
    <row r="30" spans="3:8" x14ac:dyDescent="0.25">
      <c r="C30" s="55" t="s">
        <v>19</v>
      </c>
      <c r="D30" s="114">
        <f>Trades!G22</f>
        <v>3467000</v>
      </c>
      <c r="E30" s="114" t="b">
        <f>Trades!F22</f>
        <v>0</v>
      </c>
      <c r="F30" s="114" t="b">
        <v>0</v>
      </c>
      <c r="G30" s="117">
        <f t="shared" si="0"/>
        <v>0</v>
      </c>
      <c r="H30" s="89">
        <f t="shared" si="1"/>
        <v>0</v>
      </c>
    </row>
    <row r="31" spans="3:8" x14ac:dyDescent="0.25">
      <c r="C31" s="55" t="s">
        <v>20</v>
      </c>
      <c r="D31" s="114">
        <f>Trades!G23</f>
        <v>1543000</v>
      </c>
      <c r="E31" s="114" t="b">
        <f>Trades!F23</f>
        <v>0</v>
      </c>
      <c r="F31" s="114" t="b">
        <v>0</v>
      </c>
      <c r="G31" s="117">
        <f t="shared" si="0"/>
        <v>0</v>
      </c>
      <c r="H31" s="89">
        <f t="shared" si="1"/>
        <v>0</v>
      </c>
    </row>
    <row r="32" spans="3:8" x14ac:dyDescent="0.25">
      <c r="C32" s="55" t="s">
        <v>21</v>
      </c>
      <c r="D32" s="114">
        <f>Trades!G24</f>
        <v>3134000</v>
      </c>
      <c r="E32" s="114" t="b">
        <f>Trades!F24</f>
        <v>0</v>
      </c>
      <c r="F32" s="114" t="b">
        <v>0</v>
      </c>
      <c r="G32" s="117">
        <f t="shared" si="0"/>
        <v>0</v>
      </c>
      <c r="H32" s="89">
        <f t="shared" si="1"/>
        <v>0</v>
      </c>
    </row>
    <row r="33" spans="3:8" ht="12" customHeight="1" x14ac:dyDescent="0.25">
      <c r="C33" s="55" t="s">
        <v>22</v>
      </c>
      <c r="D33" s="114">
        <f>Trades!G25</f>
        <v>596000</v>
      </c>
      <c r="E33" s="114" t="b">
        <f>Trades!F25</f>
        <v>0</v>
      </c>
      <c r="F33" s="114" t="b">
        <v>1</v>
      </c>
      <c r="G33" s="117">
        <f t="shared" si="0"/>
        <v>1E-3</v>
      </c>
      <c r="H33" s="89">
        <f t="shared" si="1"/>
        <v>596</v>
      </c>
    </row>
    <row r="34" spans="3:8" x14ac:dyDescent="0.25">
      <c r="C34" s="55" t="s">
        <v>1141</v>
      </c>
      <c r="D34" s="114">
        <f>Trades!G26</f>
        <v>1264000</v>
      </c>
      <c r="E34" s="114" t="b">
        <f>Trades!F26</f>
        <v>0</v>
      </c>
      <c r="F34" s="114" t="b">
        <v>1</v>
      </c>
      <c r="G34" s="117">
        <f t="shared" si="0"/>
        <v>1E-3</v>
      </c>
      <c r="H34" s="89">
        <f t="shared" si="1"/>
        <v>1264</v>
      </c>
    </row>
    <row r="35" spans="3:8" x14ac:dyDescent="0.25">
      <c r="C35" s="55" t="s">
        <v>24</v>
      </c>
      <c r="D35" s="114">
        <f>Trades!G27</f>
        <v>762000</v>
      </c>
      <c r="E35" s="114" t="b">
        <f>Trades!F27</f>
        <v>0</v>
      </c>
      <c r="F35" s="114" t="b">
        <v>1</v>
      </c>
      <c r="G35" s="117">
        <f t="shared" si="0"/>
        <v>1E-3</v>
      </c>
      <c r="H35" s="89">
        <f t="shared" si="1"/>
        <v>762</v>
      </c>
    </row>
    <row r="36" spans="3:8" x14ac:dyDescent="0.25">
      <c r="C36" s="55" t="s">
        <v>25</v>
      </c>
      <c r="D36" s="114">
        <f>Trades!G28</f>
        <v>1018000</v>
      </c>
      <c r="E36" s="114" t="b">
        <f>Trades!F28</f>
        <v>0</v>
      </c>
      <c r="F36" s="114" t="b">
        <v>1</v>
      </c>
      <c r="G36" s="117">
        <f t="shared" si="0"/>
        <v>1E-3</v>
      </c>
      <c r="H36" s="89">
        <f t="shared" si="1"/>
        <v>1018</v>
      </c>
    </row>
    <row r="37" spans="3:8" x14ac:dyDescent="0.25">
      <c r="C37" s="55" t="s">
        <v>26</v>
      </c>
      <c r="D37" s="114">
        <f>Trades!G29</f>
        <v>895000</v>
      </c>
      <c r="E37" s="114" t="b">
        <f>Trades!F29</f>
        <v>0</v>
      </c>
      <c r="F37" s="114" t="b">
        <v>1</v>
      </c>
      <c r="G37" s="117">
        <f t="shared" si="0"/>
        <v>1E-3</v>
      </c>
      <c r="H37" s="89">
        <f t="shared" si="1"/>
        <v>895</v>
      </c>
    </row>
    <row r="38" spans="3:8" x14ac:dyDescent="0.25">
      <c r="C38" s="55" t="s">
        <v>27</v>
      </c>
      <c r="D38" s="114">
        <f>Trades!G30</f>
        <v>950000</v>
      </c>
      <c r="E38" s="114" t="b">
        <f>Trades!F30</f>
        <v>0</v>
      </c>
      <c r="F38" s="114" t="b">
        <v>1</v>
      </c>
      <c r="G38" s="117">
        <f t="shared" si="0"/>
        <v>1E-3</v>
      </c>
      <c r="H38" s="89">
        <f t="shared" si="1"/>
        <v>950</v>
      </c>
    </row>
    <row r="39" spans="3:8" x14ac:dyDescent="0.25">
      <c r="C39" s="55" t="s">
        <v>28</v>
      </c>
      <c r="D39" s="114">
        <f>Trades!G31</f>
        <v>622000</v>
      </c>
      <c r="E39" s="114" t="b">
        <f>Trades!F31</f>
        <v>0</v>
      </c>
      <c r="F39" s="114" t="b">
        <v>1</v>
      </c>
      <c r="G39" s="117">
        <f t="shared" si="0"/>
        <v>1E-3</v>
      </c>
      <c r="H39" s="89">
        <f t="shared" si="1"/>
        <v>622</v>
      </c>
    </row>
    <row r="40" spans="3:8" x14ac:dyDescent="0.25">
      <c r="C40" s="55" t="s">
        <v>29</v>
      </c>
      <c r="D40" s="114">
        <f>Trades!G32</f>
        <v>7523000</v>
      </c>
      <c r="E40" s="114" t="b">
        <f>Trades!F32</f>
        <v>0</v>
      </c>
      <c r="F40" s="114" t="b">
        <v>1</v>
      </c>
      <c r="G40" s="117">
        <f t="shared" si="0"/>
        <v>1E-3</v>
      </c>
      <c r="H40" s="89">
        <f t="shared" si="1"/>
        <v>7523</v>
      </c>
    </row>
    <row r="41" spans="3:8" x14ac:dyDescent="0.25">
      <c r="C41" s="55" t="s">
        <v>31</v>
      </c>
      <c r="D41" s="114">
        <f>Trades!G33</f>
        <v>32337511.739999998</v>
      </c>
      <c r="E41" s="114" t="b">
        <f>Trades!F33</f>
        <v>0</v>
      </c>
      <c r="F41" s="114" t="b">
        <v>0</v>
      </c>
      <c r="G41" s="117">
        <f t="shared" si="0"/>
        <v>0</v>
      </c>
      <c r="H41" s="89">
        <f t="shared" si="1"/>
        <v>0</v>
      </c>
    </row>
    <row r="42" spans="3:8" x14ac:dyDescent="0.25">
      <c r="C42" s="55" t="s">
        <v>1142</v>
      </c>
      <c r="D42" s="114">
        <f>Trades!G34</f>
        <v>49484761.969125003</v>
      </c>
      <c r="E42" s="114" t="b">
        <f>Trades!F34</f>
        <v>0</v>
      </c>
      <c r="F42" s="114" t="b">
        <v>0</v>
      </c>
      <c r="G42" s="117">
        <f t="shared" si="0"/>
        <v>0</v>
      </c>
      <c r="H42" s="89">
        <f t="shared" si="1"/>
        <v>0</v>
      </c>
    </row>
    <row r="43" spans="3:8" x14ac:dyDescent="0.25">
      <c r="C43" s="55" t="s">
        <v>33</v>
      </c>
      <c r="D43" s="114">
        <f>Trades!G35</f>
        <v>46371247.530000001</v>
      </c>
      <c r="E43" s="114" t="b">
        <f>Trades!F35</f>
        <v>0</v>
      </c>
      <c r="F43" s="114" t="b">
        <v>0</v>
      </c>
      <c r="G43" s="117">
        <f t="shared" si="0"/>
        <v>0</v>
      </c>
      <c r="H43" s="89">
        <f t="shared" si="1"/>
        <v>0</v>
      </c>
    </row>
    <row r="44" spans="3:8" x14ac:dyDescent="0.25">
      <c r="C44" s="55" t="s">
        <v>34</v>
      </c>
      <c r="D44" s="114">
        <f>Trades!G36</f>
        <v>3344590.61</v>
      </c>
      <c r="E44" s="114" t="b">
        <f>Trades!F36</f>
        <v>0</v>
      </c>
      <c r="F44" s="114" t="b">
        <v>0</v>
      </c>
      <c r="G44" s="117">
        <f t="shared" si="0"/>
        <v>0</v>
      </c>
      <c r="H44" s="89">
        <f t="shared" si="1"/>
        <v>0</v>
      </c>
    </row>
    <row r="45" spans="3:8" x14ac:dyDescent="0.25">
      <c r="C45" s="55" t="s">
        <v>35</v>
      </c>
      <c r="D45" s="114">
        <f>Trades!G37</f>
        <v>6462139.8099999996</v>
      </c>
      <c r="E45" s="114" t="b">
        <f>Trades!F37</f>
        <v>0</v>
      </c>
      <c r="F45" s="114" t="b">
        <v>0</v>
      </c>
      <c r="G45" s="117">
        <f t="shared" si="0"/>
        <v>0</v>
      </c>
      <c r="H45" s="89">
        <f t="shared" si="1"/>
        <v>0</v>
      </c>
    </row>
    <row r="46" spans="3:8" x14ac:dyDescent="0.25">
      <c r="C46" s="55" t="s">
        <v>36</v>
      </c>
      <c r="D46" s="114">
        <f>Trades!G38</f>
        <v>40147535.780000001</v>
      </c>
      <c r="E46" s="114" t="b">
        <f>Trades!F38</f>
        <v>0</v>
      </c>
      <c r="F46" s="114" t="b">
        <v>0</v>
      </c>
      <c r="G46" s="117">
        <f t="shared" si="0"/>
        <v>0</v>
      </c>
      <c r="H46" s="89">
        <f t="shared" si="1"/>
        <v>0</v>
      </c>
    </row>
    <row r="47" spans="3:8" x14ac:dyDescent="0.25">
      <c r="C47" s="55" t="s">
        <v>37</v>
      </c>
      <c r="D47" s="114">
        <f>Trades!G39</f>
        <v>47450579.747663997</v>
      </c>
      <c r="E47" s="114" t="b">
        <f>Trades!F39</f>
        <v>0</v>
      </c>
      <c r="F47" s="114" t="b">
        <v>0</v>
      </c>
      <c r="G47" s="117">
        <f t="shared" si="0"/>
        <v>0</v>
      </c>
      <c r="H47" s="89">
        <f t="shared" si="1"/>
        <v>0</v>
      </c>
    </row>
    <row r="48" spans="3:8" x14ac:dyDescent="0.25">
      <c r="C48" s="55" t="s">
        <v>38</v>
      </c>
      <c r="D48" s="114">
        <f>Trades!G40</f>
        <v>999953.6</v>
      </c>
      <c r="E48" s="114" t="b">
        <f>Trades!F40</f>
        <v>0</v>
      </c>
      <c r="F48" s="114" t="b">
        <v>1</v>
      </c>
      <c r="G48" s="117">
        <f t="shared" ref="G48:G65" si="2">IF(E48,$D$10, IF(F48,$D$11,0))</f>
        <v>1E-3</v>
      </c>
      <c r="H48" s="89">
        <f t="shared" ref="H48:H65" si="3">G48*D48</f>
        <v>999.95360000000005</v>
      </c>
    </row>
    <row r="49" spans="3:8" x14ac:dyDescent="0.25">
      <c r="C49" s="55" t="s">
        <v>40</v>
      </c>
      <c r="D49" s="114">
        <f>Trades!G41</f>
        <v>996856</v>
      </c>
      <c r="E49" s="114" t="b">
        <f>Trades!F41</f>
        <v>0</v>
      </c>
      <c r="F49" s="114" t="b">
        <v>1</v>
      </c>
      <c r="G49" s="117">
        <f t="shared" si="2"/>
        <v>1E-3</v>
      </c>
      <c r="H49" s="89">
        <f t="shared" si="3"/>
        <v>996.85599999999999</v>
      </c>
    </row>
    <row r="50" spans="3:8" x14ac:dyDescent="0.25">
      <c r="C50" s="55" t="s">
        <v>1139</v>
      </c>
      <c r="D50" s="114">
        <f>Trades!G42</f>
        <v>999953.6</v>
      </c>
      <c r="E50" s="114" t="b">
        <f>Trades!F42</f>
        <v>0</v>
      </c>
      <c r="F50" s="114" t="b">
        <v>1</v>
      </c>
      <c r="G50" s="117">
        <f t="shared" si="2"/>
        <v>1E-3</v>
      </c>
      <c r="H50" s="89">
        <f t="shared" si="3"/>
        <v>999.95360000000005</v>
      </c>
    </row>
    <row r="51" spans="3:8" x14ac:dyDescent="0.25">
      <c r="C51" s="55" t="s">
        <v>41</v>
      </c>
      <c r="D51" s="114">
        <f>Trades!G43</f>
        <v>1000000</v>
      </c>
      <c r="E51" s="114" t="b">
        <f>Trades!F43</f>
        <v>0</v>
      </c>
      <c r="F51" s="114" t="b">
        <v>1</v>
      </c>
      <c r="G51" s="117">
        <f t="shared" si="2"/>
        <v>1E-3</v>
      </c>
      <c r="H51" s="89">
        <f t="shared" si="3"/>
        <v>1000</v>
      </c>
    </row>
    <row r="52" spans="3:8" x14ac:dyDescent="0.25">
      <c r="C52" s="55" t="s">
        <v>42</v>
      </c>
      <c r="D52" s="114">
        <f>Trades!G44</f>
        <v>1000000</v>
      </c>
      <c r="E52" s="114" t="b">
        <f>Trades!F44</f>
        <v>0</v>
      </c>
      <c r="F52" s="114" t="b">
        <v>1</v>
      </c>
      <c r="G52" s="117">
        <f t="shared" si="2"/>
        <v>1E-3</v>
      </c>
      <c r="H52" s="89">
        <f t="shared" si="3"/>
        <v>1000</v>
      </c>
    </row>
    <row r="53" spans="3:8" x14ac:dyDescent="0.25">
      <c r="C53" s="55" t="s">
        <v>43</v>
      </c>
      <c r="D53" s="114">
        <f>Trades!G45</f>
        <v>1000000</v>
      </c>
      <c r="E53" s="114" t="b">
        <f>Trades!F45</f>
        <v>0</v>
      </c>
      <c r="F53" s="114" t="b">
        <v>1</v>
      </c>
      <c r="G53" s="117">
        <f t="shared" si="2"/>
        <v>1E-3</v>
      </c>
      <c r="H53" s="89">
        <f t="shared" si="3"/>
        <v>1000</v>
      </c>
    </row>
    <row r="54" spans="3:8" x14ac:dyDescent="0.25">
      <c r="C54" s="55" t="s">
        <v>44</v>
      </c>
      <c r="D54" s="114">
        <f>Trades!G46</f>
        <v>1000000</v>
      </c>
      <c r="E54" s="114" t="b">
        <f>Trades!F46</f>
        <v>0</v>
      </c>
      <c r="F54" s="114" t="b">
        <v>1</v>
      </c>
      <c r="G54" s="117">
        <f t="shared" si="2"/>
        <v>1E-3</v>
      </c>
      <c r="H54" s="89">
        <f t="shared" si="3"/>
        <v>1000</v>
      </c>
    </row>
    <row r="55" spans="3:8" x14ac:dyDescent="0.25">
      <c r="C55" s="55" t="s">
        <v>45</v>
      </c>
      <c r="D55" s="114">
        <f>Trades!G47</f>
        <v>1000000</v>
      </c>
      <c r="E55" s="114" t="b">
        <f>Trades!F47</f>
        <v>0</v>
      </c>
      <c r="F55" s="114" t="b">
        <v>1</v>
      </c>
      <c r="G55" s="117">
        <f t="shared" si="2"/>
        <v>1E-3</v>
      </c>
      <c r="H55" s="89">
        <f t="shared" si="3"/>
        <v>1000</v>
      </c>
    </row>
    <row r="56" spans="3:8" x14ac:dyDescent="0.25">
      <c r="C56" s="55" t="s">
        <v>46</v>
      </c>
      <c r="D56" s="114">
        <f>Trades!G48</f>
        <v>38014060</v>
      </c>
      <c r="E56" s="114" t="b">
        <f>Trades!F48</f>
        <v>1</v>
      </c>
      <c r="F56" s="114" t="b">
        <v>0</v>
      </c>
      <c r="G56" s="117">
        <f t="shared" si="2"/>
        <v>0.01</v>
      </c>
      <c r="H56" s="89">
        <f t="shared" si="3"/>
        <v>380140.60000000003</v>
      </c>
    </row>
    <row r="57" spans="3:8" x14ac:dyDescent="0.25">
      <c r="C57" s="55" t="s">
        <v>48</v>
      </c>
      <c r="D57" s="114">
        <f>Trades!G49</f>
        <v>212812700</v>
      </c>
      <c r="E57" s="114" t="b">
        <f>Trades!F49</f>
        <v>1</v>
      </c>
      <c r="F57" s="114" t="b">
        <v>0</v>
      </c>
      <c r="G57" s="117">
        <f t="shared" si="2"/>
        <v>0.01</v>
      </c>
      <c r="H57" s="89">
        <f t="shared" si="3"/>
        <v>2128127</v>
      </c>
    </row>
    <row r="58" spans="3:8" x14ac:dyDescent="0.25">
      <c r="C58" s="55" t="s">
        <v>49</v>
      </c>
      <c r="D58" s="114">
        <f>Trades!G50</f>
        <v>35565300</v>
      </c>
      <c r="E58" s="114" t="b">
        <f>Trades!F50</f>
        <v>1</v>
      </c>
      <c r="F58" s="114" t="b">
        <v>0</v>
      </c>
      <c r="G58" s="117">
        <f t="shared" si="2"/>
        <v>0.01</v>
      </c>
      <c r="H58" s="89">
        <f t="shared" si="3"/>
        <v>355653</v>
      </c>
    </row>
    <row r="59" spans="3:8" x14ac:dyDescent="0.25">
      <c r="C59" s="55" t="s">
        <v>50</v>
      </c>
      <c r="D59" s="114">
        <f>Trades!G51</f>
        <v>175511900</v>
      </c>
      <c r="E59" s="114" t="b">
        <f>Trades!F51</f>
        <v>1</v>
      </c>
      <c r="F59" s="114" t="b">
        <v>0</v>
      </c>
      <c r="G59" s="117">
        <f t="shared" si="2"/>
        <v>0.01</v>
      </c>
      <c r="H59" s="89">
        <f t="shared" si="3"/>
        <v>1755119</v>
      </c>
    </row>
    <row r="60" spans="3:8" x14ac:dyDescent="0.25">
      <c r="C60" s="55" t="s">
        <v>51</v>
      </c>
      <c r="D60" s="114">
        <f>Trades!G52</f>
        <v>130839800</v>
      </c>
      <c r="E60" s="114" t="b">
        <f>Trades!F52</f>
        <v>1</v>
      </c>
      <c r="F60" s="114" t="b">
        <v>0</v>
      </c>
      <c r="G60" s="117">
        <f t="shared" si="2"/>
        <v>0.01</v>
      </c>
      <c r="H60" s="89">
        <f t="shared" si="3"/>
        <v>1308398</v>
      </c>
    </row>
    <row r="61" spans="3:8" x14ac:dyDescent="0.25">
      <c r="C61" s="55" t="s">
        <v>52</v>
      </c>
      <c r="D61" s="114">
        <f>Trades!G53</f>
        <v>100500</v>
      </c>
      <c r="E61" s="114" t="b">
        <f>Trades!F53</f>
        <v>1</v>
      </c>
      <c r="F61" s="114" t="b">
        <v>0</v>
      </c>
      <c r="G61" s="117">
        <f t="shared" si="2"/>
        <v>0.01</v>
      </c>
      <c r="H61" s="89">
        <f t="shared" si="3"/>
        <v>1005</v>
      </c>
    </row>
    <row r="62" spans="3:8" x14ac:dyDescent="0.25">
      <c r="C62" s="55" t="s">
        <v>54</v>
      </c>
      <c r="D62" s="114">
        <f>Trades!G54</f>
        <v>35807300</v>
      </c>
      <c r="E62" s="114" t="b">
        <f>Trades!F54</f>
        <v>1</v>
      </c>
      <c r="F62" s="114" t="b">
        <v>0</v>
      </c>
      <c r="G62" s="117">
        <f t="shared" si="2"/>
        <v>0.01</v>
      </c>
      <c r="H62" s="89">
        <f t="shared" si="3"/>
        <v>358073</v>
      </c>
    </row>
    <row r="63" spans="3:8" x14ac:dyDescent="0.25">
      <c r="C63" s="55" t="s">
        <v>1143</v>
      </c>
      <c r="D63" s="114">
        <f>Trades!G55</f>
        <v>889400</v>
      </c>
      <c r="E63" s="114" t="b">
        <f>Trades!F55</f>
        <v>1</v>
      </c>
      <c r="F63" s="114" t="b">
        <v>0</v>
      </c>
      <c r="G63" s="117">
        <f t="shared" si="2"/>
        <v>0.01</v>
      </c>
      <c r="H63" s="89">
        <f t="shared" si="3"/>
        <v>8894</v>
      </c>
    </row>
    <row r="64" spans="3:8" x14ac:dyDescent="0.25">
      <c r="C64" s="55" t="s">
        <v>55</v>
      </c>
      <c r="D64" s="114">
        <f>Trades!G56</f>
        <v>41172500</v>
      </c>
      <c r="E64" s="114" t="b">
        <f>Trades!F56</f>
        <v>1</v>
      </c>
      <c r="F64" s="114" t="b">
        <v>0</v>
      </c>
      <c r="G64" s="117">
        <f t="shared" si="2"/>
        <v>0.01</v>
      </c>
      <c r="H64" s="89">
        <f t="shared" si="3"/>
        <v>411725</v>
      </c>
    </row>
    <row r="65" spans="3:8" x14ac:dyDescent="0.25">
      <c r="C65" s="54" t="s">
        <v>56</v>
      </c>
      <c r="D65" s="93">
        <f>Trades!G57</f>
        <v>802300</v>
      </c>
      <c r="E65" s="93" t="b">
        <f>Trades!F57</f>
        <v>1</v>
      </c>
      <c r="F65" s="93" t="b">
        <v>0</v>
      </c>
      <c r="G65" s="103">
        <f t="shared" si="2"/>
        <v>0.01</v>
      </c>
      <c r="H65" s="86">
        <f t="shared" si="3"/>
        <v>8023</v>
      </c>
    </row>
  </sheetData>
  <hyperlinks>
    <hyperlink ref="A3" location="'DRC_Trades'!A1" display="'DRC_Trades'!A1" xr:uid="{00000000-0004-0000-2300-000000000000}"/>
    <hyperlink ref="A5" location="'Trades'!A1" display="'Trades'!A1" xr:uid="{00000000-0004-0000-2300-000001000000}"/>
    <hyperlink ref="A4" location="Bucket_Curvature!A1" display="One level Up" xr:uid="{00000000-0004-0000-2300-000002000000}"/>
    <hyperlink ref="D16" location="Trades!G8" display="Trades!G8" xr:uid="{00000000-0004-0000-2300-000003000000}"/>
    <hyperlink ref="E16" location="Trades!F8" display="Trades!F8" xr:uid="{00000000-0004-0000-2300-000004000000}"/>
    <hyperlink ref="D17" location="Trades!G9" display="Trades!G9" xr:uid="{00000000-0004-0000-2300-000005000000}"/>
    <hyperlink ref="E17" location="Trades!F9" display="Trades!F9" xr:uid="{00000000-0004-0000-2300-000006000000}"/>
    <hyperlink ref="D18" location="Trades!G10" display="Trades!G10" xr:uid="{00000000-0004-0000-2300-000007000000}"/>
    <hyperlink ref="E18" location="Trades!F10" display="Trades!F10" xr:uid="{00000000-0004-0000-2300-000008000000}"/>
    <hyperlink ref="D19" location="Trades!G11" display="Trades!G11" xr:uid="{00000000-0004-0000-2300-000009000000}"/>
    <hyperlink ref="E19" location="Trades!F11" display="Trades!F11" xr:uid="{00000000-0004-0000-2300-00000A000000}"/>
    <hyperlink ref="D20" location="Trades!G12" display="Trades!G12" xr:uid="{00000000-0004-0000-2300-00000B000000}"/>
    <hyperlink ref="E20" location="Trades!F12" display="Trades!F12" xr:uid="{00000000-0004-0000-2300-00000C000000}"/>
    <hyperlink ref="D21" location="Trades!G13" display="Trades!G13" xr:uid="{00000000-0004-0000-2300-00000D000000}"/>
    <hyperlink ref="E21" location="Trades!F13" display="Trades!F13" xr:uid="{00000000-0004-0000-2300-00000E000000}"/>
    <hyperlink ref="D22" location="Trades!G14" display="Trades!G14" xr:uid="{00000000-0004-0000-2300-00000F000000}"/>
    <hyperlink ref="E22" location="Trades!F14" display="Trades!F14" xr:uid="{00000000-0004-0000-2300-000010000000}"/>
    <hyperlink ref="D23" location="Trades!G15" display="Trades!G15" xr:uid="{00000000-0004-0000-2300-000011000000}"/>
    <hyperlink ref="E23" location="Trades!F15" display="Trades!F15" xr:uid="{00000000-0004-0000-2300-000012000000}"/>
    <hyperlink ref="D24" location="Trades!G16" display="Trades!G16" xr:uid="{00000000-0004-0000-2300-000013000000}"/>
    <hyperlink ref="E24" location="Trades!F16" display="Trades!F16" xr:uid="{00000000-0004-0000-2300-000014000000}"/>
    <hyperlink ref="D25" location="Trades!G17" display="Trades!G17" xr:uid="{00000000-0004-0000-2300-000015000000}"/>
    <hyperlink ref="E25" location="Trades!F17" display="Trades!F17" xr:uid="{00000000-0004-0000-2300-000016000000}"/>
    <hyperlink ref="D26" location="Trades!G18" display="Trades!G18" xr:uid="{00000000-0004-0000-2300-000017000000}"/>
    <hyperlink ref="E26" location="Trades!F18" display="Trades!F18" xr:uid="{00000000-0004-0000-2300-000018000000}"/>
    <hyperlink ref="D27" location="Trades!G19" display="Trades!G19" xr:uid="{00000000-0004-0000-2300-000019000000}"/>
    <hyperlink ref="E27" location="Trades!F19" display="Trades!F19" xr:uid="{00000000-0004-0000-2300-00001A000000}"/>
    <hyperlink ref="D28" location="Trades!G20" display="Trades!G20" xr:uid="{00000000-0004-0000-2300-00001B000000}"/>
    <hyperlink ref="E28" location="Trades!F20" display="Trades!F20" xr:uid="{00000000-0004-0000-2300-00001C000000}"/>
    <hyperlink ref="D29" location="Trades!G21" display="Trades!G21" xr:uid="{00000000-0004-0000-2300-00001D000000}"/>
    <hyperlink ref="E29" location="Trades!F21" display="Trades!F21" xr:uid="{00000000-0004-0000-2300-00001E000000}"/>
    <hyperlink ref="D30" location="Trades!G22" display="Trades!G22" xr:uid="{00000000-0004-0000-2300-00001F000000}"/>
    <hyperlink ref="E30" location="Trades!F22" display="Trades!F22" xr:uid="{00000000-0004-0000-2300-000020000000}"/>
    <hyperlink ref="D31" location="Trades!G23" display="Trades!G23" xr:uid="{00000000-0004-0000-2300-000021000000}"/>
    <hyperlink ref="E31" location="Trades!F23" display="Trades!F23" xr:uid="{00000000-0004-0000-2300-000022000000}"/>
    <hyperlink ref="D32" location="Trades!G24" display="Trades!G24" xr:uid="{00000000-0004-0000-2300-000023000000}"/>
    <hyperlink ref="E32" location="Trades!F24" display="Trades!F24" xr:uid="{00000000-0004-0000-2300-000024000000}"/>
    <hyperlink ref="D33" location="Trades!G25" display="Trades!G25" xr:uid="{00000000-0004-0000-2300-000025000000}"/>
    <hyperlink ref="E33" location="Trades!F25" display="Trades!F25" xr:uid="{00000000-0004-0000-2300-000026000000}"/>
    <hyperlink ref="D34" location="Trades!G26" display="Trades!G26" xr:uid="{00000000-0004-0000-2300-000027000000}"/>
    <hyperlink ref="E34" location="Trades!F26" display="Trades!F26" xr:uid="{00000000-0004-0000-2300-000028000000}"/>
    <hyperlink ref="D35" location="Trades!G27" display="Trades!G27" xr:uid="{00000000-0004-0000-2300-000029000000}"/>
    <hyperlink ref="E35" location="Trades!F27" display="Trades!F27" xr:uid="{00000000-0004-0000-2300-00002A000000}"/>
    <hyperlink ref="D36" location="Trades!G28" display="Trades!G28" xr:uid="{00000000-0004-0000-2300-00002B000000}"/>
    <hyperlink ref="E36" location="Trades!F28" display="Trades!F28" xr:uid="{00000000-0004-0000-2300-00002C000000}"/>
    <hyperlink ref="D37" location="Trades!G29" display="Trades!G29" xr:uid="{00000000-0004-0000-2300-00002D000000}"/>
    <hyperlink ref="E37" location="Trades!F29" display="Trades!F29" xr:uid="{00000000-0004-0000-2300-00002E000000}"/>
    <hyperlink ref="D38" location="Trades!G30" display="Trades!G30" xr:uid="{00000000-0004-0000-2300-00002F000000}"/>
    <hyperlink ref="E38" location="Trades!F30" display="Trades!F30" xr:uid="{00000000-0004-0000-2300-000030000000}"/>
    <hyperlink ref="D39" location="Trades!G31" display="Trades!G31" xr:uid="{00000000-0004-0000-2300-000031000000}"/>
    <hyperlink ref="E39" location="Trades!F31" display="Trades!F31" xr:uid="{00000000-0004-0000-2300-000032000000}"/>
    <hyperlink ref="D40" location="Trades!G32" display="Trades!G32" xr:uid="{00000000-0004-0000-2300-000033000000}"/>
    <hyperlink ref="E40" location="Trades!F32" display="Trades!F32" xr:uid="{00000000-0004-0000-2300-000034000000}"/>
    <hyperlink ref="D41" location="Trades!G33" display="Trades!G33" xr:uid="{00000000-0004-0000-2300-000035000000}"/>
    <hyperlink ref="E41" location="Trades!F33" display="Trades!F33" xr:uid="{00000000-0004-0000-2300-000036000000}"/>
    <hyperlink ref="D42" location="Trades!G34" display="Trades!G34" xr:uid="{00000000-0004-0000-2300-000037000000}"/>
    <hyperlink ref="E42" location="Trades!F34" display="Trades!F34" xr:uid="{00000000-0004-0000-2300-000038000000}"/>
    <hyperlink ref="D43" location="Trades!G35" display="Trades!G35" xr:uid="{00000000-0004-0000-2300-000039000000}"/>
    <hyperlink ref="E43" location="Trades!F35" display="Trades!F35" xr:uid="{00000000-0004-0000-2300-00003A000000}"/>
    <hyperlink ref="D44" location="Trades!G36" display="Trades!G36" xr:uid="{00000000-0004-0000-2300-00003B000000}"/>
    <hyperlink ref="E44" location="Trades!F36" display="Trades!F36" xr:uid="{00000000-0004-0000-2300-00003C000000}"/>
    <hyperlink ref="D45" location="Trades!G37" display="Trades!G37" xr:uid="{00000000-0004-0000-2300-00003D000000}"/>
    <hyperlink ref="E45" location="Trades!F37" display="Trades!F37" xr:uid="{00000000-0004-0000-2300-00003E000000}"/>
    <hyperlink ref="D46" location="Trades!G38" display="Trades!G38" xr:uid="{00000000-0004-0000-2300-00003F000000}"/>
    <hyperlink ref="E46" location="Trades!F38" display="Trades!F38" xr:uid="{00000000-0004-0000-2300-000040000000}"/>
    <hyperlink ref="D47" location="Trades!G39" display="Trades!G39" xr:uid="{00000000-0004-0000-2300-000041000000}"/>
    <hyperlink ref="E47" location="Trades!F39" display="Trades!F39" xr:uid="{00000000-0004-0000-2300-000042000000}"/>
    <hyperlink ref="D48" location="Trades!G40" display="Trades!G40" xr:uid="{00000000-0004-0000-2300-000043000000}"/>
    <hyperlink ref="E48" location="Trades!F40" display="Trades!F40" xr:uid="{00000000-0004-0000-2300-000044000000}"/>
    <hyperlink ref="D49" location="Trades!G41" display="Trades!G41" xr:uid="{00000000-0004-0000-2300-000045000000}"/>
    <hyperlink ref="E49" location="Trades!F41" display="Trades!F41" xr:uid="{00000000-0004-0000-2300-000046000000}"/>
    <hyperlink ref="D50" location="Trades!G42" display="Trades!G42" xr:uid="{00000000-0004-0000-2300-000047000000}"/>
    <hyperlink ref="E50" location="Trades!F42" display="Trades!F42" xr:uid="{00000000-0004-0000-2300-000048000000}"/>
    <hyperlink ref="D51" location="Trades!G43" display="Trades!G43" xr:uid="{00000000-0004-0000-2300-000049000000}"/>
    <hyperlink ref="E51" location="Trades!F43" display="Trades!F43" xr:uid="{00000000-0004-0000-2300-00004A000000}"/>
    <hyperlink ref="D52" location="Trades!G44" display="Trades!G44" xr:uid="{00000000-0004-0000-2300-00004B000000}"/>
    <hyperlink ref="E52" location="Trades!F44" display="Trades!F44" xr:uid="{00000000-0004-0000-2300-00004C000000}"/>
    <hyperlink ref="D53" location="Trades!G45" display="Trades!G45" xr:uid="{00000000-0004-0000-2300-00004D000000}"/>
    <hyperlink ref="E53" location="Trades!F45" display="Trades!F45" xr:uid="{00000000-0004-0000-2300-00004E000000}"/>
    <hyperlink ref="D54" location="Trades!G46" display="Trades!G46" xr:uid="{00000000-0004-0000-2300-00004F000000}"/>
    <hyperlink ref="E54" location="Trades!F46" display="Trades!F46" xr:uid="{00000000-0004-0000-2300-000050000000}"/>
    <hyperlink ref="D55" location="Trades!G47" display="Trades!G47" xr:uid="{00000000-0004-0000-2300-000051000000}"/>
    <hyperlink ref="E55" location="Trades!F47" display="Trades!F47" xr:uid="{00000000-0004-0000-2300-000052000000}"/>
    <hyperlink ref="D56" location="Trades!G48" display="Trades!G48" xr:uid="{00000000-0004-0000-2300-000053000000}"/>
    <hyperlink ref="E56" location="Trades!F48" display="Trades!F48" xr:uid="{00000000-0004-0000-2300-000054000000}"/>
    <hyperlink ref="D57" location="Trades!G49" display="Trades!G49" xr:uid="{00000000-0004-0000-2300-000055000000}"/>
    <hyperlink ref="E57" location="Trades!F49" display="Trades!F49" xr:uid="{00000000-0004-0000-2300-000056000000}"/>
    <hyperlink ref="D58" location="Trades!G50" display="Trades!G50" xr:uid="{00000000-0004-0000-2300-000057000000}"/>
    <hyperlink ref="E58" location="Trades!F50" display="Trades!F50" xr:uid="{00000000-0004-0000-2300-000058000000}"/>
    <hyperlink ref="D59" location="Trades!G51" display="Trades!G51" xr:uid="{00000000-0004-0000-2300-000059000000}"/>
    <hyperlink ref="E59" location="Trades!F51" display="Trades!F51" xr:uid="{00000000-0004-0000-2300-00005A000000}"/>
    <hyperlink ref="D60" location="Trades!G52" display="Trades!G52" xr:uid="{00000000-0004-0000-2300-00005B000000}"/>
    <hyperlink ref="E60" location="Trades!F52" display="Trades!F52" xr:uid="{00000000-0004-0000-2300-00005C000000}"/>
    <hyperlink ref="D61" location="Trades!G53" display="Trades!G53" xr:uid="{00000000-0004-0000-2300-00005D000000}"/>
    <hyperlink ref="E61" location="Trades!F53" display="Trades!F53" xr:uid="{00000000-0004-0000-2300-00005E000000}"/>
    <hyperlink ref="D62" location="Trades!G54" display="Trades!G54" xr:uid="{00000000-0004-0000-2300-00005F000000}"/>
    <hyperlink ref="E62" location="Trades!F54" display="Trades!F54" xr:uid="{00000000-0004-0000-2300-000060000000}"/>
    <hyperlink ref="D63" location="Trades!G55" display="Trades!G55" xr:uid="{00000000-0004-0000-2300-000061000000}"/>
    <hyperlink ref="E63" location="Trades!F55" display="Trades!F55" xr:uid="{00000000-0004-0000-2300-000062000000}"/>
    <hyperlink ref="D64" location="Trades!G56" display="Trades!G56" xr:uid="{00000000-0004-0000-2300-000063000000}"/>
    <hyperlink ref="E64" location="Trades!F56" display="Trades!F56" xr:uid="{00000000-0004-0000-2300-000064000000}"/>
    <hyperlink ref="D65" location="Trades!G57" display="Trades!G57" xr:uid="{00000000-0004-0000-2300-000065000000}"/>
    <hyperlink ref="E65" location="Trades!F57" display="Trades!F57" xr:uid="{00000000-0004-0000-2300-00006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19E82314-97E3-4E8A-B197-A5A782F9A17A}"/>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
  <dimension ref="A1:L57"/>
  <sheetViews>
    <sheetView zoomScale="85" zoomScaleNormal="85" workbookViewId="0"/>
  </sheetViews>
  <sheetFormatPr defaultRowHeight="15" x14ac:dyDescent="0.25"/>
  <cols>
    <col min="1" max="1" width="13.7109375" style="16" customWidth="1"/>
    <col min="2" max="2" width="2.7109375" customWidth="1"/>
    <col min="3" max="12" width="18.7109375" customWidth="1"/>
    <col min="17" max="17" width="15" bestFit="1" customWidth="1"/>
  </cols>
  <sheetData>
    <row r="1" spans="1:12" s="32" customFormat="1" ht="14.25" x14ac:dyDescent="0.2">
      <c r="C1" s="33" t="s">
        <v>1253</v>
      </c>
    </row>
    <row r="3" spans="1:12" s="35" customFormat="1" ht="18.75" x14ac:dyDescent="0.3">
      <c r="A3" s="34" t="s">
        <v>93</v>
      </c>
      <c r="C3" s="36" t="s">
        <v>1231</v>
      </c>
    </row>
    <row r="4" spans="1:12" s="35" customFormat="1" ht="18" customHeight="1" x14ac:dyDescent="0.3">
      <c r="A4" s="34" t="s">
        <v>95</v>
      </c>
      <c r="C4" s="37" t="s">
        <v>1223</v>
      </c>
    </row>
    <row r="5" spans="1:12" s="35" customFormat="1" x14ac:dyDescent="0.25">
      <c r="A5" s="34" t="s">
        <v>94</v>
      </c>
      <c r="C5" s="35" t="s">
        <v>1226</v>
      </c>
    </row>
    <row r="7" spans="1:12" x14ac:dyDescent="0.25">
      <c r="C7" s="46" t="s">
        <v>1</v>
      </c>
      <c r="D7" s="46" t="s">
        <v>2</v>
      </c>
      <c r="E7" s="46" t="s">
        <v>1177</v>
      </c>
      <c r="F7" s="46" t="s">
        <v>1206</v>
      </c>
      <c r="G7" s="46" t="s">
        <v>1172</v>
      </c>
      <c r="H7" s="46" t="s">
        <v>1203</v>
      </c>
      <c r="I7" s="46" t="s">
        <v>1182</v>
      </c>
      <c r="J7" s="46" t="s">
        <v>1174</v>
      </c>
      <c r="K7" s="46" t="s">
        <v>1175</v>
      </c>
      <c r="L7" s="60" t="s">
        <v>0</v>
      </c>
    </row>
    <row r="8" spans="1:12" x14ac:dyDescent="0.25">
      <c r="C8" s="55" t="s">
        <v>3</v>
      </c>
      <c r="D8" s="55" t="s">
        <v>4</v>
      </c>
      <c r="E8" s="55" t="b">
        <v>0</v>
      </c>
      <c r="F8" s="55" t="b">
        <v>0</v>
      </c>
      <c r="G8" s="55">
        <v>1643000</v>
      </c>
      <c r="H8" s="55">
        <v>0</v>
      </c>
      <c r="I8" s="55">
        <v>-2598.3863477916502</v>
      </c>
      <c r="J8" s="55">
        <v>0.4</v>
      </c>
      <c r="K8" s="55" t="s">
        <v>1193</v>
      </c>
      <c r="L8" s="115" t="s">
        <v>113</v>
      </c>
    </row>
    <row r="9" spans="1:12" x14ac:dyDescent="0.25">
      <c r="A9" s="18"/>
      <c r="C9" s="55" t="s">
        <v>5</v>
      </c>
      <c r="D9" s="55" t="s">
        <v>4</v>
      </c>
      <c r="E9" s="55" t="b">
        <v>0</v>
      </c>
      <c r="F9" s="55" t="b">
        <v>0</v>
      </c>
      <c r="G9" s="55">
        <v>4967000</v>
      </c>
      <c r="H9" s="55">
        <v>0</v>
      </c>
      <c r="I9" s="55">
        <v>6387.8582933322195</v>
      </c>
      <c r="J9" s="55">
        <v>0.4</v>
      </c>
      <c r="K9" s="55" t="s">
        <v>1193</v>
      </c>
      <c r="L9" s="115" t="s">
        <v>113</v>
      </c>
    </row>
    <row r="10" spans="1:12" x14ac:dyDescent="0.25">
      <c r="C10" s="55" t="s">
        <v>6</v>
      </c>
      <c r="D10" s="55" t="s">
        <v>4</v>
      </c>
      <c r="E10" s="55" t="b">
        <v>0</v>
      </c>
      <c r="F10" s="55" t="b">
        <v>0</v>
      </c>
      <c r="G10" s="55">
        <v>1121000</v>
      </c>
      <c r="H10" s="55">
        <v>0</v>
      </c>
      <c r="I10" s="55">
        <v>-7218.9819734699304</v>
      </c>
      <c r="J10" s="55">
        <v>0.4</v>
      </c>
      <c r="K10" s="55" t="s">
        <v>1193</v>
      </c>
      <c r="L10" s="115" t="s">
        <v>113</v>
      </c>
    </row>
    <row r="11" spans="1:12" x14ac:dyDescent="0.25">
      <c r="C11" s="55" t="s">
        <v>7</v>
      </c>
      <c r="D11" s="55" t="s">
        <v>4</v>
      </c>
      <c r="E11" s="55" t="b">
        <v>0</v>
      </c>
      <c r="F11" s="55" t="b">
        <v>0</v>
      </c>
      <c r="G11" s="55">
        <v>1587000</v>
      </c>
      <c r="H11" s="55">
        <v>0</v>
      </c>
      <c r="I11" s="55">
        <v>2451.1823672743799</v>
      </c>
      <c r="J11" s="55">
        <v>0.4</v>
      </c>
      <c r="K11" s="55" t="s">
        <v>1193</v>
      </c>
      <c r="L11" s="115" t="s">
        <v>113</v>
      </c>
    </row>
    <row r="12" spans="1:12" x14ac:dyDescent="0.25">
      <c r="C12" s="55" t="s">
        <v>8</v>
      </c>
      <c r="D12" s="55" t="s">
        <v>4</v>
      </c>
      <c r="E12" s="55" t="b">
        <v>0</v>
      </c>
      <c r="F12" s="55" t="b">
        <v>0</v>
      </c>
      <c r="G12" s="55">
        <v>1029000</v>
      </c>
      <c r="H12" s="55">
        <v>0</v>
      </c>
      <c r="I12" s="55">
        <v>8629.6385630525001</v>
      </c>
      <c r="J12" s="55">
        <v>0.4</v>
      </c>
      <c r="K12" s="55" t="s">
        <v>1188</v>
      </c>
      <c r="L12" s="115" t="s">
        <v>113</v>
      </c>
    </row>
    <row r="13" spans="1:12" x14ac:dyDescent="0.25">
      <c r="C13" s="55" t="s">
        <v>1140</v>
      </c>
      <c r="D13" s="55" t="s">
        <v>4</v>
      </c>
      <c r="E13" s="55" t="b">
        <v>0</v>
      </c>
      <c r="F13" s="55" t="b">
        <v>0</v>
      </c>
      <c r="G13" s="55">
        <v>4318000</v>
      </c>
      <c r="H13" s="55">
        <v>0</v>
      </c>
      <c r="I13" s="55">
        <v>-25967.061235249101</v>
      </c>
      <c r="J13" s="55">
        <v>0.4</v>
      </c>
      <c r="K13" s="55" t="s">
        <v>1188</v>
      </c>
      <c r="L13" s="115" t="s">
        <v>113</v>
      </c>
    </row>
    <row r="14" spans="1:12" x14ac:dyDescent="0.25">
      <c r="C14" s="55" t="s">
        <v>9</v>
      </c>
      <c r="D14" s="55" t="s">
        <v>10</v>
      </c>
      <c r="E14" s="55" t="b">
        <v>0</v>
      </c>
      <c r="F14" s="55" t="b">
        <v>0</v>
      </c>
      <c r="G14" s="55">
        <v>4432000</v>
      </c>
      <c r="H14" s="55">
        <v>0</v>
      </c>
      <c r="I14" s="55">
        <v>-269255.98475582001</v>
      </c>
      <c r="J14" s="55">
        <v>0.4</v>
      </c>
      <c r="K14" s="55" t="s">
        <v>1193</v>
      </c>
      <c r="L14" s="115" t="s">
        <v>113</v>
      </c>
    </row>
    <row r="15" spans="1:12" x14ac:dyDescent="0.25">
      <c r="C15" s="55" t="s">
        <v>11</v>
      </c>
      <c r="D15" s="55" t="s">
        <v>10</v>
      </c>
      <c r="E15" s="55" t="b">
        <v>0</v>
      </c>
      <c r="F15" s="55" t="b">
        <v>0</v>
      </c>
      <c r="G15" s="55">
        <v>1744000</v>
      </c>
      <c r="H15" s="55">
        <v>0</v>
      </c>
      <c r="I15" s="55">
        <v>180142.69092747301</v>
      </c>
      <c r="J15" s="55">
        <v>0.4</v>
      </c>
      <c r="K15" s="55" t="s">
        <v>1193</v>
      </c>
      <c r="L15" s="115" t="s">
        <v>113</v>
      </c>
    </row>
    <row r="16" spans="1:12" x14ac:dyDescent="0.25">
      <c r="C16" s="55" t="s">
        <v>12</v>
      </c>
      <c r="D16" s="55" t="s">
        <v>10</v>
      </c>
      <c r="E16" s="55" t="b">
        <v>0</v>
      </c>
      <c r="F16" s="55" t="b">
        <v>0</v>
      </c>
      <c r="G16" s="55">
        <v>2669000</v>
      </c>
      <c r="H16" s="55">
        <v>0</v>
      </c>
      <c r="I16" s="55">
        <v>139432.15673953001</v>
      </c>
      <c r="J16" s="55">
        <v>0.4</v>
      </c>
      <c r="K16" s="55" t="s">
        <v>1193</v>
      </c>
      <c r="L16" s="115" t="s">
        <v>113</v>
      </c>
    </row>
    <row r="17" spans="3:12" x14ac:dyDescent="0.25">
      <c r="C17" s="55" t="s">
        <v>13</v>
      </c>
      <c r="D17" s="55" t="s">
        <v>14</v>
      </c>
      <c r="E17" s="55" t="b">
        <v>0</v>
      </c>
      <c r="F17" s="55" t="b">
        <v>0</v>
      </c>
      <c r="G17" s="55">
        <v>1249000</v>
      </c>
      <c r="H17" s="55">
        <v>0</v>
      </c>
      <c r="I17" s="55">
        <v>2478.9067623691599</v>
      </c>
      <c r="J17" s="55">
        <v>0.4</v>
      </c>
      <c r="K17" s="55" t="s">
        <v>1193</v>
      </c>
      <c r="L17" s="115" t="s">
        <v>113</v>
      </c>
    </row>
    <row r="18" spans="3:12" x14ac:dyDescent="0.25">
      <c r="C18" s="55" t="s">
        <v>15</v>
      </c>
      <c r="D18" s="55" t="s">
        <v>14</v>
      </c>
      <c r="E18" s="55" t="b">
        <v>0</v>
      </c>
      <c r="F18" s="55" t="b">
        <v>0</v>
      </c>
      <c r="G18" s="55">
        <v>3278000</v>
      </c>
      <c r="H18" s="55">
        <v>0</v>
      </c>
      <c r="I18" s="55">
        <v>31270.323802971299</v>
      </c>
      <c r="J18" s="55">
        <v>0.4</v>
      </c>
      <c r="K18" s="55" t="s">
        <v>1193</v>
      </c>
      <c r="L18" s="115" t="s">
        <v>113</v>
      </c>
    </row>
    <row r="19" spans="3:12" x14ac:dyDescent="0.25">
      <c r="C19" s="55" t="s">
        <v>16</v>
      </c>
      <c r="D19" s="55" t="s">
        <v>14</v>
      </c>
      <c r="E19" s="55" t="b">
        <v>0</v>
      </c>
      <c r="F19" s="55" t="b">
        <v>0</v>
      </c>
      <c r="G19" s="55">
        <v>3514000</v>
      </c>
      <c r="H19" s="55">
        <v>0</v>
      </c>
      <c r="I19" s="55">
        <v>-27042.336358041699</v>
      </c>
      <c r="J19" s="55">
        <v>0.4</v>
      </c>
      <c r="K19" s="55" t="s">
        <v>1188</v>
      </c>
      <c r="L19" s="115" t="s">
        <v>113</v>
      </c>
    </row>
    <row r="20" spans="3:12" x14ac:dyDescent="0.25">
      <c r="C20" s="55" t="s">
        <v>17</v>
      </c>
      <c r="D20" s="55" t="s">
        <v>10</v>
      </c>
      <c r="E20" s="55" t="b">
        <v>0</v>
      </c>
      <c r="F20" s="55" t="b">
        <v>0</v>
      </c>
      <c r="G20" s="55">
        <v>4061000</v>
      </c>
      <c r="H20" s="55">
        <v>0</v>
      </c>
      <c r="I20" s="55">
        <v>-280766.11168616998</v>
      </c>
      <c r="J20" s="55">
        <v>0.4</v>
      </c>
      <c r="K20" s="55" t="s">
        <v>1188</v>
      </c>
      <c r="L20" s="115" t="s">
        <v>113</v>
      </c>
    </row>
    <row r="21" spans="3:12" x14ac:dyDescent="0.25">
      <c r="C21" s="55" t="s">
        <v>18</v>
      </c>
      <c r="D21" s="55" t="s">
        <v>10</v>
      </c>
      <c r="E21" s="55" t="b">
        <v>0</v>
      </c>
      <c r="F21" s="55" t="b">
        <v>0</v>
      </c>
      <c r="G21" s="55">
        <v>1650000</v>
      </c>
      <c r="H21" s="55">
        <v>0</v>
      </c>
      <c r="I21" s="55">
        <v>5441.4769551352801</v>
      </c>
      <c r="J21" s="55">
        <v>0.4</v>
      </c>
      <c r="K21" s="55" t="s">
        <v>1188</v>
      </c>
      <c r="L21" s="115" t="s">
        <v>113</v>
      </c>
    </row>
    <row r="22" spans="3:12" x14ac:dyDescent="0.25">
      <c r="C22" s="55" t="s">
        <v>19</v>
      </c>
      <c r="D22" s="55" t="s">
        <v>10</v>
      </c>
      <c r="E22" s="55" t="b">
        <v>0</v>
      </c>
      <c r="F22" s="55" t="b">
        <v>0</v>
      </c>
      <c r="G22" s="55">
        <v>3467000</v>
      </c>
      <c r="H22" s="55">
        <v>0</v>
      </c>
      <c r="I22" s="55">
        <v>-215129.376158089</v>
      </c>
      <c r="J22" s="55">
        <v>0.6</v>
      </c>
      <c r="K22" s="55" t="s">
        <v>1190</v>
      </c>
      <c r="L22" s="115" t="s">
        <v>113</v>
      </c>
    </row>
    <row r="23" spans="3:12" x14ac:dyDescent="0.25">
      <c r="C23" s="55" t="s">
        <v>20</v>
      </c>
      <c r="D23" s="55" t="s">
        <v>10</v>
      </c>
      <c r="E23" s="55" t="b">
        <v>0</v>
      </c>
      <c r="F23" s="55" t="b">
        <v>0</v>
      </c>
      <c r="G23" s="55">
        <v>1543000</v>
      </c>
      <c r="H23" s="55">
        <v>0</v>
      </c>
      <c r="I23" s="55">
        <v>-398862.52933357499</v>
      </c>
      <c r="J23" s="55">
        <v>0.6</v>
      </c>
      <c r="K23" s="55" t="s">
        <v>1190</v>
      </c>
      <c r="L23" s="115" t="s">
        <v>113</v>
      </c>
    </row>
    <row r="24" spans="3:12" x14ac:dyDescent="0.25">
      <c r="C24" s="55" t="s">
        <v>21</v>
      </c>
      <c r="D24" s="55" t="s">
        <v>14</v>
      </c>
      <c r="E24" s="55" t="b">
        <v>0</v>
      </c>
      <c r="F24" s="55" t="b">
        <v>0</v>
      </c>
      <c r="G24" s="55">
        <v>3134000</v>
      </c>
      <c r="H24" s="55">
        <v>0</v>
      </c>
      <c r="I24" s="55">
        <v>1371.3096991985501</v>
      </c>
      <c r="J24" s="55">
        <v>0.6</v>
      </c>
      <c r="K24" s="55" t="s">
        <v>1190</v>
      </c>
      <c r="L24" s="115" t="s">
        <v>113</v>
      </c>
    </row>
    <row r="25" spans="3:12" x14ac:dyDescent="0.25">
      <c r="C25" s="55" t="s">
        <v>22</v>
      </c>
      <c r="D25" s="55" t="s">
        <v>23</v>
      </c>
      <c r="E25" s="55" t="b">
        <v>1</v>
      </c>
      <c r="F25" s="55" t="b">
        <v>0</v>
      </c>
      <c r="G25" s="55">
        <v>596000</v>
      </c>
      <c r="H25" s="55">
        <v>0</v>
      </c>
      <c r="I25" s="55">
        <v>1377.06797607833</v>
      </c>
      <c r="J25" s="55">
        <v>0.4</v>
      </c>
      <c r="K25" s="55" t="s">
        <v>1193</v>
      </c>
      <c r="L25" s="115" t="s">
        <v>113</v>
      </c>
    </row>
    <row r="26" spans="3:12" x14ac:dyDescent="0.25">
      <c r="C26" s="55" t="s">
        <v>1141</v>
      </c>
      <c r="D26" s="55" t="s">
        <v>23</v>
      </c>
      <c r="E26" s="55" t="b">
        <v>1</v>
      </c>
      <c r="F26" s="55" t="b">
        <v>0</v>
      </c>
      <c r="G26" s="55">
        <v>1264000</v>
      </c>
      <c r="H26" s="55">
        <v>0</v>
      </c>
      <c r="I26" s="55">
        <v>19113.817677512801</v>
      </c>
      <c r="J26" s="55">
        <v>0.4</v>
      </c>
      <c r="K26" s="55" t="s">
        <v>1193</v>
      </c>
      <c r="L26" s="115" t="s">
        <v>113</v>
      </c>
    </row>
    <row r="27" spans="3:12" x14ac:dyDescent="0.25">
      <c r="C27" s="55" t="s">
        <v>24</v>
      </c>
      <c r="D27" s="55" t="s">
        <v>23</v>
      </c>
      <c r="E27" s="55" t="b">
        <v>1</v>
      </c>
      <c r="F27" s="55" t="b">
        <v>0</v>
      </c>
      <c r="G27" s="55">
        <v>762000</v>
      </c>
      <c r="H27" s="55">
        <v>0</v>
      </c>
      <c r="I27" s="55">
        <v>0</v>
      </c>
      <c r="J27" s="55">
        <v>0.4</v>
      </c>
      <c r="K27" s="55" t="s">
        <v>1188</v>
      </c>
      <c r="L27" s="115" t="s">
        <v>113</v>
      </c>
    </row>
    <row r="28" spans="3:12" x14ac:dyDescent="0.25">
      <c r="C28" s="55" t="s">
        <v>25</v>
      </c>
      <c r="D28" s="55" t="s">
        <v>23</v>
      </c>
      <c r="E28" s="55" t="b">
        <v>1</v>
      </c>
      <c r="F28" s="55" t="b">
        <v>0</v>
      </c>
      <c r="G28" s="55">
        <v>1018000</v>
      </c>
      <c r="H28" s="55">
        <v>0</v>
      </c>
      <c r="I28" s="55">
        <v>29.241313483630801</v>
      </c>
      <c r="J28" s="55">
        <v>0.4</v>
      </c>
      <c r="K28" s="55" t="s">
        <v>1188</v>
      </c>
      <c r="L28" s="115" t="s">
        <v>113</v>
      </c>
    </row>
    <row r="29" spans="3:12" x14ac:dyDescent="0.25">
      <c r="C29" s="55" t="s">
        <v>26</v>
      </c>
      <c r="D29" s="55" t="s">
        <v>23</v>
      </c>
      <c r="E29" s="55" t="b">
        <v>1</v>
      </c>
      <c r="F29" s="55" t="b">
        <v>0</v>
      </c>
      <c r="G29" s="55">
        <v>895000</v>
      </c>
      <c r="H29" s="55">
        <v>0</v>
      </c>
      <c r="I29" s="55">
        <v>7935.5413620714698</v>
      </c>
      <c r="J29" s="55">
        <v>0.4</v>
      </c>
      <c r="K29" s="55" t="s">
        <v>1188</v>
      </c>
      <c r="L29" s="115" t="s">
        <v>113</v>
      </c>
    </row>
    <row r="30" spans="3:12" x14ac:dyDescent="0.25">
      <c r="C30" s="55" t="s">
        <v>27</v>
      </c>
      <c r="D30" s="55" t="s">
        <v>23</v>
      </c>
      <c r="E30" s="55" t="b">
        <v>1</v>
      </c>
      <c r="F30" s="55" t="b">
        <v>0</v>
      </c>
      <c r="G30" s="55">
        <v>950000</v>
      </c>
      <c r="H30" s="55">
        <v>0</v>
      </c>
      <c r="I30" s="55">
        <v>36874.426165681703</v>
      </c>
      <c r="J30" s="55">
        <v>0.6</v>
      </c>
      <c r="K30" s="55" t="s">
        <v>1190</v>
      </c>
      <c r="L30" s="115" t="s">
        <v>113</v>
      </c>
    </row>
    <row r="31" spans="3:12" x14ac:dyDescent="0.25">
      <c r="C31" s="55" t="s">
        <v>28</v>
      </c>
      <c r="D31" s="55" t="s">
        <v>23</v>
      </c>
      <c r="E31" s="55" t="b">
        <v>1</v>
      </c>
      <c r="F31" s="55" t="b">
        <v>0</v>
      </c>
      <c r="G31" s="55">
        <v>622000</v>
      </c>
      <c r="H31" s="55">
        <v>0</v>
      </c>
      <c r="I31" s="55">
        <v>557.01449047011999</v>
      </c>
      <c r="J31" s="55">
        <v>0.6</v>
      </c>
      <c r="K31" s="55" t="s">
        <v>1190</v>
      </c>
      <c r="L31" s="115" t="s">
        <v>113</v>
      </c>
    </row>
    <row r="32" spans="3:12" x14ac:dyDescent="0.25">
      <c r="C32" s="55" t="s">
        <v>29</v>
      </c>
      <c r="D32" s="55" t="s">
        <v>30</v>
      </c>
      <c r="E32" s="55" t="b">
        <v>1</v>
      </c>
      <c r="F32" s="55" t="b">
        <v>0</v>
      </c>
      <c r="G32" s="55">
        <v>7523000</v>
      </c>
      <c r="H32" s="55">
        <v>0</v>
      </c>
      <c r="I32" s="55">
        <v>62315.6434855923</v>
      </c>
      <c r="J32" s="55">
        <v>0.4</v>
      </c>
      <c r="K32" s="55" t="s">
        <v>1193</v>
      </c>
      <c r="L32" s="115" t="s">
        <v>113</v>
      </c>
    </row>
    <row r="33" spans="3:12" x14ac:dyDescent="0.25">
      <c r="C33" s="55" t="s">
        <v>31</v>
      </c>
      <c r="D33" s="55" t="s">
        <v>32</v>
      </c>
      <c r="E33" s="55" t="b">
        <v>0</v>
      </c>
      <c r="F33" s="55" t="b">
        <v>0</v>
      </c>
      <c r="G33" s="55">
        <v>32337511.739999998</v>
      </c>
      <c r="H33" s="55">
        <v>0</v>
      </c>
      <c r="I33" s="55">
        <v>-508558.27583725803</v>
      </c>
      <c r="J33" s="55">
        <v>0.4</v>
      </c>
      <c r="K33" s="55" t="s">
        <v>1193</v>
      </c>
      <c r="L33" s="115" t="s">
        <v>113</v>
      </c>
    </row>
    <row r="34" spans="3:12" x14ac:dyDescent="0.25">
      <c r="C34" s="55" t="s">
        <v>1142</v>
      </c>
      <c r="D34" s="55" t="s">
        <v>32</v>
      </c>
      <c r="E34" s="55" t="b">
        <v>0</v>
      </c>
      <c r="F34" s="55" t="b">
        <v>0</v>
      </c>
      <c r="G34" s="55">
        <v>49484761.969125003</v>
      </c>
      <c r="H34" s="55">
        <v>0</v>
      </c>
      <c r="I34" s="55">
        <v>-559747.56739532901</v>
      </c>
      <c r="J34" s="55">
        <v>0.4</v>
      </c>
      <c r="K34" s="55" t="s">
        <v>1193</v>
      </c>
      <c r="L34" s="115" t="s">
        <v>113</v>
      </c>
    </row>
    <row r="35" spans="3:12" x14ac:dyDescent="0.25">
      <c r="C35" s="55" t="s">
        <v>33</v>
      </c>
      <c r="D35" s="55" t="s">
        <v>32</v>
      </c>
      <c r="E35" s="55" t="b">
        <v>0</v>
      </c>
      <c r="F35" s="55" t="b">
        <v>0</v>
      </c>
      <c r="G35" s="55">
        <v>46371247.530000001</v>
      </c>
      <c r="H35" s="55">
        <v>0</v>
      </c>
      <c r="I35" s="55">
        <v>-73422.326325797505</v>
      </c>
      <c r="J35" s="55">
        <v>0.4</v>
      </c>
      <c r="K35" s="55" t="s">
        <v>1188</v>
      </c>
      <c r="L35" s="115" t="s">
        <v>113</v>
      </c>
    </row>
    <row r="36" spans="3:12" x14ac:dyDescent="0.25">
      <c r="C36" s="55" t="s">
        <v>34</v>
      </c>
      <c r="D36" s="55" t="s">
        <v>32</v>
      </c>
      <c r="E36" s="55" t="b">
        <v>0</v>
      </c>
      <c r="F36" s="55" t="b">
        <v>0</v>
      </c>
      <c r="G36" s="55">
        <v>3344590.61</v>
      </c>
      <c r="H36" s="55">
        <v>0</v>
      </c>
      <c r="I36" s="55">
        <v>-17746.4556095062</v>
      </c>
      <c r="J36" s="55">
        <v>0.4</v>
      </c>
      <c r="K36" s="55" t="s">
        <v>1188</v>
      </c>
      <c r="L36" s="115" t="s">
        <v>113</v>
      </c>
    </row>
    <row r="37" spans="3:12" x14ac:dyDescent="0.25">
      <c r="C37" s="55" t="s">
        <v>35</v>
      </c>
      <c r="D37" s="55" t="s">
        <v>32</v>
      </c>
      <c r="E37" s="55" t="b">
        <v>0</v>
      </c>
      <c r="F37" s="55" t="b">
        <v>0</v>
      </c>
      <c r="G37" s="55">
        <v>6462139.8099999996</v>
      </c>
      <c r="H37" s="55">
        <v>0</v>
      </c>
      <c r="I37" s="55">
        <v>-47748.975771081998</v>
      </c>
      <c r="J37" s="55">
        <v>0.6</v>
      </c>
      <c r="K37" s="55" t="s">
        <v>1190</v>
      </c>
      <c r="L37" s="115" t="s">
        <v>113</v>
      </c>
    </row>
    <row r="38" spans="3:12" x14ac:dyDescent="0.25">
      <c r="C38" s="55" t="s">
        <v>36</v>
      </c>
      <c r="D38" s="55" t="s">
        <v>32</v>
      </c>
      <c r="E38" s="55" t="b">
        <v>0</v>
      </c>
      <c r="F38" s="55" t="b">
        <v>0</v>
      </c>
      <c r="G38" s="55">
        <v>40147535.780000001</v>
      </c>
      <c r="H38" s="55">
        <v>0</v>
      </c>
      <c r="I38" s="55">
        <v>-544881.27820442896</v>
      </c>
      <c r="J38" s="55">
        <v>0.6</v>
      </c>
      <c r="K38" s="55" t="s">
        <v>1190</v>
      </c>
      <c r="L38" s="115" t="s">
        <v>113</v>
      </c>
    </row>
    <row r="39" spans="3:12" x14ac:dyDescent="0.25">
      <c r="C39" s="55" t="s">
        <v>37</v>
      </c>
      <c r="D39" s="55" t="s">
        <v>32</v>
      </c>
      <c r="E39" s="55" t="b">
        <v>0</v>
      </c>
      <c r="F39" s="55" t="b">
        <v>0</v>
      </c>
      <c r="G39" s="55">
        <v>47450579.747663997</v>
      </c>
      <c r="H39" s="55">
        <v>0</v>
      </c>
      <c r="I39" s="55">
        <v>387554.77197490499</v>
      </c>
      <c r="J39" s="55">
        <v>0.6</v>
      </c>
      <c r="K39" s="55" t="s">
        <v>1190</v>
      </c>
      <c r="L39" s="115" t="s">
        <v>113</v>
      </c>
    </row>
    <row r="40" spans="3:12" x14ac:dyDescent="0.25">
      <c r="C40" s="55" t="s">
        <v>38</v>
      </c>
      <c r="D40" s="55" t="s">
        <v>39</v>
      </c>
      <c r="E40" s="55" t="b">
        <v>1</v>
      </c>
      <c r="F40" s="55" t="b">
        <v>0</v>
      </c>
      <c r="G40" s="55">
        <v>999953.6</v>
      </c>
      <c r="H40" s="55">
        <v>0</v>
      </c>
      <c r="I40" s="55">
        <v>-9903.0368946202107</v>
      </c>
      <c r="J40" s="55">
        <v>0.4</v>
      </c>
      <c r="K40" s="55" t="s">
        <v>1193</v>
      </c>
      <c r="L40" s="115" t="s">
        <v>113</v>
      </c>
    </row>
    <row r="41" spans="3:12" x14ac:dyDescent="0.25">
      <c r="C41" s="55" t="s">
        <v>40</v>
      </c>
      <c r="D41" s="55" t="s">
        <v>39</v>
      </c>
      <c r="E41" s="55" t="b">
        <v>1</v>
      </c>
      <c r="F41" s="55" t="b">
        <v>0</v>
      </c>
      <c r="G41" s="55">
        <v>996856</v>
      </c>
      <c r="H41" s="55">
        <v>0</v>
      </c>
      <c r="I41" s="55">
        <v>32278.529818822601</v>
      </c>
      <c r="J41" s="55">
        <v>0.4</v>
      </c>
      <c r="K41" s="55" t="s">
        <v>1188</v>
      </c>
      <c r="L41" s="115" t="s">
        <v>113</v>
      </c>
    </row>
    <row r="42" spans="3:12" x14ac:dyDescent="0.25">
      <c r="C42" s="55" t="s">
        <v>1139</v>
      </c>
      <c r="D42" s="55" t="s">
        <v>39</v>
      </c>
      <c r="E42" s="55" t="b">
        <v>1</v>
      </c>
      <c r="F42" s="55" t="b">
        <v>0</v>
      </c>
      <c r="G42" s="55">
        <v>999953.6</v>
      </c>
      <c r="H42" s="55">
        <v>0</v>
      </c>
      <c r="I42" s="55">
        <v>24160.6293245218</v>
      </c>
      <c r="J42" s="55">
        <v>0.4</v>
      </c>
      <c r="K42" s="55" t="s">
        <v>1188</v>
      </c>
      <c r="L42" s="115" t="s">
        <v>113</v>
      </c>
    </row>
    <row r="43" spans="3:12" x14ac:dyDescent="0.25">
      <c r="C43" s="55" t="s">
        <v>41</v>
      </c>
      <c r="D43" s="55" t="s">
        <v>39</v>
      </c>
      <c r="E43" s="55" t="b">
        <v>1</v>
      </c>
      <c r="F43" s="55" t="b">
        <v>0</v>
      </c>
      <c r="G43" s="55">
        <v>1000000</v>
      </c>
      <c r="H43" s="55">
        <v>0</v>
      </c>
      <c r="I43" s="55">
        <v>-10342.769199406201</v>
      </c>
      <c r="J43" s="55">
        <v>0.4</v>
      </c>
      <c r="K43" s="55" t="s">
        <v>1188</v>
      </c>
      <c r="L43" s="115" t="s">
        <v>113</v>
      </c>
    </row>
    <row r="44" spans="3:12" x14ac:dyDescent="0.25">
      <c r="C44" s="55" t="s">
        <v>42</v>
      </c>
      <c r="D44" s="55" t="s">
        <v>39</v>
      </c>
      <c r="E44" s="55" t="b">
        <v>1</v>
      </c>
      <c r="F44" s="55" t="b">
        <v>0</v>
      </c>
      <c r="G44" s="55">
        <v>1000000</v>
      </c>
      <c r="H44" s="55">
        <v>0</v>
      </c>
      <c r="I44" s="55">
        <v>-36122.069790477901</v>
      </c>
      <c r="J44" s="55">
        <v>0.4</v>
      </c>
      <c r="K44" s="55" t="s">
        <v>1188</v>
      </c>
      <c r="L44" s="115" t="s">
        <v>113</v>
      </c>
    </row>
    <row r="45" spans="3:12" x14ac:dyDescent="0.25">
      <c r="C45" s="55" t="s">
        <v>43</v>
      </c>
      <c r="D45" s="55" t="s">
        <v>39</v>
      </c>
      <c r="E45" s="55" t="b">
        <v>1</v>
      </c>
      <c r="F45" s="55" t="b">
        <v>0</v>
      </c>
      <c r="G45" s="55">
        <v>1000000</v>
      </c>
      <c r="H45" s="55">
        <v>0</v>
      </c>
      <c r="I45" s="55">
        <v>-65693.593782284806</v>
      </c>
      <c r="J45" s="55">
        <v>0.6</v>
      </c>
      <c r="K45" s="55" t="s">
        <v>1189</v>
      </c>
      <c r="L45" s="115" t="s">
        <v>113</v>
      </c>
    </row>
    <row r="46" spans="3:12" x14ac:dyDescent="0.25">
      <c r="C46" s="55" t="s">
        <v>44</v>
      </c>
      <c r="D46" s="55" t="s">
        <v>39</v>
      </c>
      <c r="E46" s="55" t="b">
        <v>1</v>
      </c>
      <c r="F46" s="55" t="b">
        <v>0</v>
      </c>
      <c r="G46" s="55">
        <v>1000000</v>
      </c>
      <c r="H46" s="55">
        <v>0</v>
      </c>
      <c r="I46" s="55">
        <v>-22916.1320004585</v>
      </c>
      <c r="J46" s="55">
        <v>0.6</v>
      </c>
      <c r="K46" s="55" t="s">
        <v>1189</v>
      </c>
      <c r="L46" s="115" t="s">
        <v>113</v>
      </c>
    </row>
    <row r="47" spans="3:12" x14ac:dyDescent="0.25">
      <c r="C47" s="55" t="s">
        <v>45</v>
      </c>
      <c r="D47" s="55" t="s">
        <v>39</v>
      </c>
      <c r="E47" s="55" t="b">
        <v>1</v>
      </c>
      <c r="F47" s="55" t="b">
        <v>0</v>
      </c>
      <c r="G47" s="55">
        <v>1000000</v>
      </c>
      <c r="H47" s="55">
        <v>0</v>
      </c>
      <c r="I47" s="55">
        <v>-26639.230440475101</v>
      </c>
      <c r="J47" s="55">
        <v>0.6</v>
      </c>
      <c r="K47" s="55" t="s">
        <v>1189</v>
      </c>
      <c r="L47" s="115" t="s">
        <v>113</v>
      </c>
    </row>
    <row r="48" spans="3:12" x14ac:dyDescent="0.25">
      <c r="C48" s="55" t="s">
        <v>46</v>
      </c>
      <c r="D48" s="55" t="s">
        <v>47</v>
      </c>
      <c r="E48" s="55" t="b">
        <v>0</v>
      </c>
      <c r="F48" s="55" t="b">
        <v>1</v>
      </c>
      <c r="G48" s="55">
        <v>38014060</v>
      </c>
      <c r="H48" s="55">
        <v>0</v>
      </c>
      <c r="I48" s="55">
        <v>2913.1620145407501</v>
      </c>
      <c r="J48" s="55">
        <v>0.4</v>
      </c>
      <c r="K48" s="55" t="s">
        <v>1188</v>
      </c>
      <c r="L48" s="115" t="s">
        <v>113</v>
      </c>
    </row>
    <row r="49" spans="3:12" x14ac:dyDescent="0.25">
      <c r="C49" s="55" t="s">
        <v>48</v>
      </c>
      <c r="D49" s="55" t="s">
        <v>47</v>
      </c>
      <c r="E49" s="55" t="b">
        <v>0</v>
      </c>
      <c r="F49" s="55" t="b">
        <v>1</v>
      </c>
      <c r="G49" s="55">
        <v>212812700</v>
      </c>
      <c r="H49" s="55">
        <v>0</v>
      </c>
      <c r="I49" s="55">
        <v>-1914461.9683920799</v>
      </c>
      <c r="J49" s="55">
        <v>0.4</v>
      </c>
      <c r="K49" s="55" t="s">
        <v>1188</v>
      </c>
      <c r="L49" s="115" t="s">
        <v>113</v>
      </c>
    </row>
    <row r="50" spans="3:12" x14ac:dyDescent="0.25">
      <c r="C50" s="55" t="s">
        <v>49</v>
      </c>
      <c r="D50" s="55" t="s">
        <v>47</v>
      </c>
      <c r="E50" s="55" t="b">
        <v>0</v>
      </c>
      <c r="F50" s="55" t="b">
        <v>1</v>
      </c>
      <c r="G50" s="55">
        <v>35565300</v>
      </c>
      <c r="H50" s="55">
        <v>0</v>
      </c>
      <c r="I50" s="55">
        <v>0</v>
      </c>
      <c r="J50" s="55">
        <v>0.6</v>
      </c>
      <c r="K50" s="55" t="s">
        <v>1189</v>
      </c>
      <c r="L50" s="115" t="s">
        <v>113</v>
      </c>
    </row>
    <row r="51" spans="3:12" x14ac:dyDescent="0.25">
      <c r="C51" s="55" t="s">
        <v>50</v>
      </c>
      <c r="D51" s="55" t="s">
        <v>47</v>
      </c>
      <c r="E51" s="55" t="b">
        <v>0</v>
      </c>
      <c r="F51" s="55" t="b">
        <v>1</v>
      </c>
      <c r="G51" s="55">
        <v>175511900</v>
      </c>
      <c r="H51" s="55">
        <v>0</v>
      </c>
      <c r="I51" s="55">
        <v>-275966.53210399201</v>
      </c>
      <c r="J51" s="55">
        <v>0.6</v>
      </c>
      <c r="K51" s="55" t="s">
        <v>1189</v>
      </c>
      <c r="L51" s="115" t="s">
        <v>113</v>
      </c>
    </row>
    <row r="52" spans="3:12" x14ac:dyDescent="0.25">
      <c r="C52" s="55" t="s">
        <v>51</v>
      </c>
      <c r="D52" s="55" t="s">
        <v>47</v>
      </c>
      <c r="E52" s="55" t="b">
        <v>0</v>
      </c>
      <c r="F52" s="55" t="b">
        <v>1</v>
      </c>
      <c r="G52" s="55">
        <v>130839800</v>
      </c>
      <c r="H52" s="55">
        <v>0</v>
      </c>
      <c r="I52" s="55">
        <v>-9270.3506602190992</v>
      </c>
      <c r="J52" s="55">
        <v>0.6</v>
      </c>
      <c r="K52" s="55" t="s">
        <v>1189</v>
      </c>
      <c r="L52" s="115" t="s">
        <v>113</v>
      </c>
    </row>
    <row r="53" spans="3:12" x14ac:dyDescent="0.25">
      <c r="C53" s="55" t="s">
        <v>52</v>
      </c>
      <c r="D53" s="55" t="s">
        <v>53</v>
      </c>
      <c r="E53" s="55" t="b">
        <v>0</v>
      </c>
      <c r="F53" s="55" t="b">
        <v>1</v>
      </c>
      <c r="G53" s="55">
        <v>100500</v>
      </c>
      <c r="H53" s="55">
        <v>0</v>
      </c>
      <c r="I53" s="55">
        <v>-1243.0859608830999</v>
      </c>
      <c r="J53" s="55">
        <v>0.4</v>
      </c>
      <c r="K53" s="55" t="s">
        <v>1188</v>
      </c>
      <c r="L53" s="115" t="s">
        <v>113</v>
      </c>
    </row>
    <row r="54" spans="3:12" x14ac:dyDescent="0.25">
      <c r="C54" s="55" t="s">
        <v>54</v>
      </c>
      <c r="D54" s="55" t="s">
        <v>53</v>
      </c>
      <c r="E54" s="55" t="b">
        <v>0</v>
      </c>
      <c r="F54" s="55" t="b">
        <v>1</v>
      </c>
      <c r="G54" s="55">
        <v>35807300</v>
      </c>
      <c r="H54" s="55">
        <v>0</v>
      </c>
      <c r="I54" s="55">
        <v>1804.7207947814099</v>
      </c>
      <c r="J54" s="55">
        <v>0.4</v>
      </c>
      <c r="K54" s="55" t="s">
        <v>1188</v>
      </c>
      <c r="L54" s="115" t="s">
        <v>113</v>
      </c>
    </row>
    <row r="55" spans="3:12" x14ac:dyDescent="0.25">
      <c r="C55" s="55" t="s">
        <v>1143</v>
      </c>
      <c r="D55" s="55" t="s">
        <v>53</v>
      </c>
      <c r="E55" s="55" t="b">
        <v>0</v>
      </c>
      <c r="F55" s="55" t="b">
        <v>1</v>
      </c>
      <c r="G55" s="55">
        <v>889400</v>
      </c>
      <c r="H55" s="55">
        <v>0</v>
      </c>
      <c r="I55" s="55">
        <v>-10067.7632496843</v>
      </c>
      <c r="J55" s="55">
        <v>0.6</v>
      </c>
      <c r="K55" s="55" t="s">
        <v>1190</v>
      </c>
      <c r="L55" s="115" t="s">
        <v>113</v>
      </c>
    </row>
    <row r="56" spans="3:12" x14ac:dyDescent="0.25">
      <c r="C56" s="55" t="s">
        <v>55</v>
      </c>
      <c r="D56" s="55" t="s">
        <v>53</v>
      </c>
      <c r="E56" s="55" t="b">
        <v>0</v>
      </c>
      <c r="F56" s="55" t="b">
        <v>1</v>
      </c>
      <c r="G56" s="55">
        <v>41172500</v>
      </c>
      <c r="H56" s="55">
        <v>0</v>
      </c>
      <c r="I56" s="55">
        <v>-4305.1730633512898</v>
      </c>
      <c r="J56" s="55">
        <v>0.6</v>
      </c>
      <c r="K56" s="55" t="s">
        <v>1190</v>
      </c>
      <c r="L56" s="115" t="s">
        <v>113</v>
      </c>
    </row>
    <row r="57" spans="3:12" x14ac:dyDescent="0.25">
      <c r="C57" s="54" t="s">
        <v>56</v>
      </c>
      <c r="D57" s="54" t="s">
        <v>53</v>
      </c>
      <c r="E57" s="54" t="b">
        <v>0</v>
      </c>
      <c r="F57" s="54" t="b">
        <v>1</v>
      </c>
      <c r="G57" s="54">
        <v>802300</v>
      </c>
      <c r="H57" s="54">
        <v>0</v>
      </c>
      <c r="I57" s="54">
        <v>-7415.0297311025397</v>
      </c>
      <c r="J57" s="54">
        <v>0.6</v>
      </c>
      <c r="K57" s="54" t="s">
        <v>1190</v>
      </c>
      <c r="L57" s="53" t="s">
        <v>113</v>
      </c>
    </row>
  </sheetData>
  <hyperlinks>
    <hyperlink ref="A3" location="'RAO_Trades'!A1" display="'RAO_Trades'!A1" xr:uid="{00000000-0004-0000-2400-000000000000}"/>
    <hyperlink ref="A5" location="'Sensitivities'!A1" display="'Sensitivities'!A1" xr:uid="{00000000-0004-0000-2400-000001000000}"/>
    <hyperlink ref="A4" location="Bucket_Curvature!A1" display="One level Up" xr:uid="{00000000-0004-0000-2400-000002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D513D2A7-3566-4FD8-A49B-F8B3A8852B3A}"/>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
  <dimension ref="A1:E1023"/>
  <sheetViews>
    <sheetView zoomScale="85" zoomScaleNormal="85" workbookViewId="0"/>
  </sheetViews>
  <sheetFormatPr defaultRowHeight="15" x14ac:dyDescent="0.25"/>
  <cols>
    <col min="1" max="1" width="13.7109375" style="16" customWidth="1"/>
    <col min="2" max="2" width="2.7109375" customWidth="1"/>
    <col min="3" max="3" width="52.42578125" bestFit="1" customWidth="1"/>
    <col min="4" max="4" width="16" bestFit="1" customWidth="1"/>
    <col min="5" max="5" width="14.42578125" bestFit="1"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1223</v>
      </c>
    </row>
    <row r="5" spans="1:5" s="35" customFormat="1" x14ac:dyDescent="0.25">
      <c r="A5" s="34" t="s">
        <v>94</v>
      </c>
      <c r="C5" s="35" t="s">
        <v>1226</v>
      </c>
    </row>
    <row r="7" spans="1:5" x14ac:dyDescent="0.25">
      <c r="C7" s="46" t="s">
        <v>57</v>
      </c>
      <c r="D7" s="46" t="s">
        <v>58</v>
      </c>
      <c r="E7" s="60" t="s">
        <v>59</v>
      </c>
    </row>
    <row r="8" spans="1:5" x14ac:dyDescent="0.25">
      <c r="C8" s="55" t="s">
        <v>117</v>
      </c>
      <c r="D8" s="55" t="s">
        <v>116</v>
      </c>
      <c r="E8" s="89">
        <v>98922.328984762295</v>
      </c>
    </row>
    <row r="9" spans="1:5" x14ac:dyDescent="0.25">
      <c r="A9" s="18"/>
      <c r="C9" s="55" t="s">
        <v>118</v>
      </c>
      <c r="D9" s="55" t="s">
        <v>116</v>
      </c>
      <c r="E9" s="89">
        <v>-4.6237655624281599E-4</v>
      </c>
    </row>
    <row r="10" spans="1:5" x14ac:dyDescent="0.25">
      <c r="C10" s="55" t="s">
        <v>119</v>
      </c>
      <c r="D10" s="55" t="s">
        <v>116</v>
      </c>
      <c r="E10" s="89">
        <v>-4.6237655624281599E-4</v>
      </c>
    </row>
    <row r="11" spans="1:5" x14ac:dyDescent="0.25">
      <c r="C11" s="55" t="s">
        <v>120</v>
      </c>
      <c r="D11" s="55" t="s">
        <v>116</v>
      </c>
      <c r="E11" s="89">
        <v>-5.3707408369518795E-4</v>
      </c>
    </row>
    <row r="12" spans="1:5" x14ac:dyDescent="0.25">
      <c r="C12" s="55" t="s">
        <v>121</v>
      </c>
      <c r="D12" s="55" t="s">
        <v>116</v>
      </c>
      <c r="E12" s="89">
        <v>-4.6132772695273199E-4</v>
      </c>
    </row>
    <row r="13" spans="1:5" x14ac:dyDescent="0.25">
      <c r="C13" s="55" t="s">
        <v>122</v>
      </c>
      <c r="D13" s="55" t="s">
        <v>116</v>
      </c>
      <c r="E13" s="89">
        <v>-578.77234423940502</v>
      </c>
    </row>
    <row r="14" spans="1:5" x14ac:dyDescent="0.25">
      <c r="C14" s="55" t="s">
        <v>123</v>
      </c>
      <c r="D14" s="55" t="s">
        <v>116</v>
      </c>
      <c r="E14" s="89">
        <v>-1019.75743862567</v>
      </c>
    </row>
    <row r="15" spans="1:5" x14ac:dyDescent="0.25">
      <c r="C15" s="55" t="s">
        <v>124</v>
      </c>
      <c r="D15" s="55" t="s">
        <v>116</v>
      </c>
      <c r="E15" s="89">
        <v>155.11059278233</v>
      </c>
    </row>
    <row r="16" spans="1:5" x14ac:dyDescent="0.25">
      <c r="C16" s="55" t="s">
        <v>125</v>
      </c>
      <c r="D16" s="55" t="s">
        <v>116</v>
      </c>
      <c r="E16" s="89">
        <v>-1.1313077266095199E-4</v>
      </c>
    </row>
    <row r="17" spans="3:5" x14ac:dyDescent="0.25">
      <c r="C17" s="55" t="s">
        <v>126</v>
      </c>
      <c r="D17" s="55" t="s">
        <v>116</v>
      </c>
      <c r="E17" s="89">
        <v>18.690140036051201</v>
      </c>
    </row>
    <row r="18" spans="3:5" x14ac:dyDescent="0.25">
      <c r="C18" s="55" t="s">
        <v>127</v>
      </c>
      <c r="D18" s="55" t="s">
        <v>116</v>
      </c>
      <c r="E18" s="89">
        <v>-5.4213590919971501E-2</v>
      </c>
    </row>
    <row r="19" spans="3:5" x14ac:dyDescent="0.25">
      <c r="C19" s="55" t="s">
        <v>128</v>
      </c>
      <c r="D19" s="55" t="s">
        <v>116</v>
      </c>
      <c r="E19" s="89">
        <v>-50.485093959650797</v>
      </c>
    </row>
    <row r="20" spans="3:5" x14ac:dyDescent="0.25">
      <c r="C20" s="55" t="s">
        <v>129</v>
      </c>
      <c r="D20" s="55" t="s">
        <v>116</v>
      </c>
      <c r="E20" s="89">
        <v>-50.4847923926718</v>
      </c>
    </row>
    <row r="21" spans="3:5" x14ac:dyDescent="0.25">
      <c r="C21" s="55" t="s">
        <v>130</v>
      </c>
      <c r="D21" s="55" t="s">
        <v>116</v>
      </c>
      <c r="E21" s="89">
        <v>530.19947428274497</v>
      </c>
    </row>
    <row r="22" spans="3:5" x14ac:dyDescent="0.25">
      <c r="C22" s="55" t="s">
        <v>131</v>
      </c>
      <c r="D22" s="55" t="s">
        <v>116</v>
      </c>
      <c r="E22" s="89">
        <v>1043.8774797337801</v>
      </c>
    </row>
    <row r="23" spans="3:5" x14ac:dyDescent="0.25">
      <c r="C23" s="55" t="s">
        <v>132</v>
      </c>
      <c r="D23" s="55" t="s">
        <v>116</v>
      </c>
      <c r="E23" s="89">
        <v>-50.558484892826499</v>
      </c>
    </row>
    <row r="24" spans="3:5" x14ac:dyDescent="0.25">
      <c r="C24" s="55" t="s">
        <v>133</v>
      </c>
      <c r="D24" s="55" t="s">
        <v>116</v>
      </c>
      <c r="E24" s="89">
        <v>-50.500327112968101</v>
      </c>
    </row>
    <row r="25" spans="3:5" x14ac:dyDescent="0.25">
      <c r="C25" s="55" t="s">
        <v>134</v>
      </c>
      <c r="D25" s="55" t="s">
        <v>116</v>
      </c>
      <c r="E25" s="89">
        <v>-73.700881548575097</v>
      </c>
    </row>
    <row r="26" spans="3:5" x14ac:dyDescent="0.25">
      <c r="C26" s="55" t="s">
        <v>135</v>
      </c>
      <c r="D26" s="55" t="s">
        <v>116</v>
      </c>
      <c r="E26" s="89">
        <v>-50.4111210570045</v>
      </c>
    </row>
    <row r="27" spans="3:5" x14ac:dyDescent="0.25">
      <c r="C27" s="55" t="s">
        <v>136</v>
      </c>
      <c r="D27" s="55" t="s">
        <v>116</v>
      </c>
      <c r="E27" s="89">
        <v>-50.484789299480298</v>
      </c>
    </row>
    <row r="28" spans="3:5" x14ac:dyDescent="0.25">
      <c r="C28" s="55" t="s">
        <v>137</v>
      </c>
      <c r="D28" s="55" t="s">
        <v>116</v>
      </c>
      <c r="E28" s="89">
        <v>-50.484789299480298</v>
      </c>
    </row>
    <row r="29" spans="3:5" x14ac:dyDescent="0.25">
      <c r="C29" s="55" t="s">
        <v>138</v>
      </c>
      <c r="D29" s="55" t="s">
        <v>116</v>
      </c>
      <c r="E29" s="89">
        <v>612310.69245755801</v>
      </c>
    </row>
    <row r="30" spans="3:5" x14ac:dyDescent="0.25">
      <c r="C30" s="55" t="s">
        <v>139</v>
      </c>
      <c r="D30" s="55" t="s">
        <v>116</v>
      </c>
      <c r="E30" s="89">
        <v>0.23431321606040001</v>
      </c>
    </row>
    <row r="31" spans="3:5" x14ac:dyDescent="0.25">
      <c r="C31" s="55" t="s">
        <v>140</v>
      </c>
      <c r="D31" s="55" t="s">
        <v>116</v>
      </c>
      <c r="E31" s="89">
        <v>0.23431321606040001</v>
      </c>
    </row>
    <row r="32" spans="3:5" x14ac:dyDescent="0.25">
      <c r="C32" s="55" t="s">
        <v>141</v>
      </c>
      <c r="D32" s="55" t="s">
        <v>116</v>
      </c>
      <c r="E32" s="89">
        <v>-97.163420048309504</v>
      </c>
    </row>
    <row r="33" spans="3:5" x14ac:dyDescent="0.25">
      <c r="C33" s="55" t="s">
        <v>142</v>
      </c>
      <c r="D33" s="55" t="s">
        <v>116</v>
      </c>
      <c r="E33" s="89">
        <v>-339.873861370143</v>
      </c>
    </row>
    <row r="34" spans="3:5" x14ac:dyDescent="0.25">
      <c r="C34" s="55" t="s">
        <v>143</v>
      </c>
      <c r="D34" s="55" t="s">
        <v>116</v>
      </c>
      <c r="E34" s="89">
        <v>-1362.1541604981801</v>
      </c>
    </row>
    <row r="35" spans="3:5" x14ac:dyDescent="0.25">
      <c r="C35" s="55" t="s">
        <v>144</v>
      </c>
      <c r="D35" s="55" t="s">
        <v>116</v>
      </c>
      <c r="E35" s="89">
        <v>-3077.5461307144701</v>
      </c>
    </row>
    <row r="36" spans="3:5" x14ac:dyDescent="0.25">
      <c r="C36" s="55" t="s">
        <v>145</v>
      </c>
      <c r="D36" s="55" t="s">
        <v>116</v>
      </c>
      <c r="E36" s="89">
        <v>-5102.6825294829896</v>
      </c>
    </row>
    <row r="37" spans="3:5" x14ac:dyDescent="0.25">
      <c r="C37" s="55" t="s">
        <v>146</v>
      </c>
      <c r="D37" s="55" t="s">
        <v>116</v>
      </c>
      <c r="E37" s="89">
        <v>-639.65136570623099</v>
      </c>
    </row>
    <row r="38" spans="3:5" x14ac:dyDescent="0.25">
      <c r="C38" s="55" t="s">
        <v>147</v>
      </c>
      <c r="D38" s="55" t="s">
        <v>116</v>
      </c>
      <c r="E38" s="89">
        <v>6.5804331563413099</v>
      </c>
    </row>
    <row r="39" spans="3:5" x14ac:dyDescent="0.25">
      <c r="C39" s="55" t="s">
        <v>148</v>
      </c>
      <c r="D39" s="55" t="s">
        <v>116</v>
      </c>
      <c r="E39" s="89">
        <v>0.20723645575344601</v>
      </c>
    </row>
    <row r="40" spans="3:5" x14ac:dyDescent="0.25">
      <c r="C40" s="55" t="s">
        <v>149</v>
      </c>
      <c r="D40" s="55" t="s">
        <v>116</v>
      </c>
      <c r="E40" s="89">
        <v>-5.9554010163992599</v>
      </c>
    </row>
    <row r="41" spans="3:5" x14ac:dyDescent="0.25">
      <c r="C41" s="55" t="s">
        <v>150</v>
      </c>
      <c r="D41" s="55" t="s">
        <v>116</v>
      </c>
      <c r="E41" s="89">
        <v>351.93925047060497</v>
      </c>
    </row>
    <row r="42" spans="3:5" x14ac:dyDescent="0.25">
      <c r="C42" s="55" t="s">
        <v>151</v>
      </c>
      <c r="D42" s="55" t="s">
        <v>116</v>
      </c>
      <c r="E42" s="89">
        <v>1837.9403722996401</v>
      </c>
    </row>
    <row r="43" spans="3:5" x14ac:dyDescent="0.25">
      <c r="C43" s="55" t="s">
        <v>152</v>
      </c>
      <c r="D43" s="55" t="s">
        <v>116</v>
      </c>
      <c r="E43" s="89">
        <v>4310.9543451631898</v>
      </c>
    </row>
    <row r="44" spans="3:5" x14ac:dyDescent="0.25">
      <c r="C44" s="55" t="s">
        <v>153</v>
      </c>
      <c r="D44" s="55" t="s">
        <v>116</v>
      </c>
      <c r="E44" s="89">
        <v>7726.3713820371804</v>
      </c>
    </row>
    <row r="45" spans="3:5" x14ac:dyDescent="0.25">
      <c r="C45" s="55" t="s">
        <v>154</v>
      </c>
      <c r="D45" s="55" t="s">
        <v>116</v>
      </c>
      <c r="E45" s="89">
        <v>1259.15314985905</v>
      </c>
    </row>
    <row r="46" spans="3:5" x14ac:dyDescent="0.25">
      <c r="C46" s="55" t="s">
        <v>155</v>
      </c>
      <c r="D46" s="55" t="s">
        <v>116</v>
      </c>
      <c r="E46" s="89">
        <v>-158.01882905652701</v>
      </c>
    </row>
    <row r="47" spans="3:5" x14ac:dyDescent="0.25">
      <c r="C47" s="55" t="s">
        <v>156</v>
      </c>
      <c r="D47" s="55" t="s">
        <v>116</v>
      </c>
      <c r="E47" s="89">
        <v>-147.652980603743</v>
      </c>
    </row>
    <row r="48" spans="3:5" x14ac:dyDescent="0.25">
      <c r="C48" s="55" t="s">
        <v>157</v>
      </c>
      <c r="D48" s="55" t="s">
        <v>116</v>
      </c>
      <c r="E48" s="89">
        <v>-147.68967248383001</v>
      </c>
    </row>
    <row r="49" spans="3:5" x14ac:dyDescent="0.25">
      <c r="C49" s="55" t="s">
        <v>158</v>
      </c>
      <c r="D49" s="55" t="s">
        <v>116</v>
      </c>
      <c r="E49" s="89">
        <v>-147.68967248383001</v>
      </c>
    </row>
    <row r="50" spans="3:5" x14ac:dyDescent="0.25">
      <c r="C50" s="55" t="s">
        <v>159</v>
      </c>
      <c r="D50" s="55" t="s">
        <v>116</v>
      </c>
      <c r="E50" s="89">
        <v>0</v>
      </c>
    </row>
    <row r="51" spans="3:5" x14ac:dyDescent="0.25">
      <c r="C51" s="55" t="s">
        <v>160</v>
      </c>
      <c r="D51" s="55" t="s">
        <v>116</v>
      </c>
      <c r="E51" s="89">
        <v>0</v>
      </c>
    </row>
    <row r="52" spans="3:5" x14ac:dyDescent="0.25">
      <c r="C52" s="55" t="s">
        <v>161</v>
      </c>
      <c r="D52" s="55" t="s">
        <v>116</v>
      </c>
      <c r="E52" s="89">
        <v>0</v>
      </c>
    </row>
    <row r="53" spans="3:5" x14ac:dyDescent="0.25">
      <c r="C53" s="55" t="s">
        <v>162</v>
      </c>
      <c r="D53" s="55" t="s">
        <v>116</v>
      </c>
      <c r="E53" s="89">
        <v>0</v>
      </c>
    </row>
    <row r="54" spans="3:5" x14ac:dyDescent="0.25">
      <c r="C54" s="55" t="s">
        <v>163</v>
      </c>
      <c r="D54" s="55" t="s">
        <v>116</v>
      </c>
      <c r="E54" s="89">
        <v>0</v>
      </c>
    </row>
    <row r="55" spans="3:5" x14ac:dyDescent="0.25">
      <c r="C55" s="55" t="s">
        <v>164</v>
      </c>
      <c r="D55" s="55" t="s">
        <v>116</v>
      </c>
      <c r="E55" s="89">
        <v>0</v>
      </c>
    </row>
    <row r="56" spans="3:5" x14ac:dyDescent="0.25">
      <c r="C56" s="55" t="s">
        <v>165</v>
      </c>
      <c r="D56" s="55" t="s">
        <v>116</v>
      </c>
      <c r="E56" s="89">
        <v>0</v>
      </c>
    </row>
    <row r="57" spans="3:5" x14ac:dyDescent="0.25">
      <c r="C57" s="55" t="s">
        <v>166</v>
      </c>
      <c r="D57" s="55" t="s">
        <v>116</v>
      </c>
      <c r="E57" s="89">
        <v>0</v>
      </c>
    </row>
    <row r="58" spans="3:5" x14ac:dyDescent="0.25">
      <c r="C58" s="55" t="s">
        <v>167</v>
      </c>
      <c r="D58" s="55" t="s">
        <v>116</v>
      </c>
      <c r="E58" s="89">
        <v>0</v>
      </c>
    </row>
    <row r="59" spans="3:5" x14ac:dyDescent="0.25">
      <c r="C59" s="55" t="s">
        <v>168</v>
      </c>
      <c r="D59" s="55" t="s">
        <v>116</v>
      </c>
      <c r="E59" s="89">
        <v>0</v>
      </c>
    </row>
    <row r="60" spans="3:5" x14ac:dyDescent="0.25">
      <c r="C60" s="55" t="s">
        <v>169</v>
      </c>
      <c r="D60" s="55" t="s">
        <v>116</v>
      </c>
      <c r="E60" s="89">
        <v>0</v>
      </c>
    </row>
    <row r="61" spans="3:5" x14ac:dyDescent="0.25">
      <c r="C61" s="55" t="s">
        <v>170</v>
      </c>
      <c r="D61" s="55" t="s">
        <v>116</v>
      </c>
      <c r="E61" s="89">
        <v>0</v>
      </c>
    </row>
    <row r="62" spans="3:5" x14ac:dyDescent="0.25">
      <c r="C62" s="55" t="s">
        <v>171</v>
      </c>
      <c r="D62" s="55" t="s">
        <v>116</v>
      </c>
      <c r="E62" s="89">
        <v>0</v>
      </c>
    </row>
    <row r="63" spans="3:5" x14ac:dyDescent="0.25">
      <c r="C63" s="55" t="s">
        <v>172</v>
      </c>
      <c r="D63" s="55" t="s">
        <v>116</v>
      </c>
      <c r="E63" s="89">
        <v>0</v>
      </c>
    </row>
    <row r="64" spans="3:5" x14ac:dyDescent="0.25">
      <c r="C64" s="55" t="s">
        <v>173</v>
      </c>
      <c r="D64" s="55" t="s">
        <v>116</v>
      </c>
      <c r="E64" s="89">
        <v>0</v>
      </c>
    </row>
    <row r="65" spans="3:5" x14ac:dyDescent="0.25">
      <c r="C65" s="55" t="s">
        <v>174</v>
      </c>
      <c r="D65" s="55" t="s">
        <v>116</v>
      </c>
      <c r="E65" s="89">
        <v>0</v>
      </c>
    </row>
    <row r="66" spans="3:5" x14ac:dyDescent="0.25">
      <c r="C66" s="55" t="s">
        <v>175</v>
      </c>
      <c r="D66" s="55" t="s">
        <v>116</v>
      </c>
      <c r="E66" s="89">
        <v>0</v>
      </c>
    </row>
    <row r="67" spans="3:5" x14ac:dyDescent="0.25">
      <c r="C67" s="55" t="s">
        <v>176</v>
      </c>
      <c r="D67" s="55" t="s">
        <v>116</v>
      </c>
      <c r="E67" s="89">
        <v>0</v>
      </c>
    </row>
    <row r="68" spans="3:5" x14ac:dyDescent="0.25">
      <c r="C68" s="55" t="s">
        <v>177</v>
      </c>
      <c r="D68" s="55" t="s">
        <v>116</v>
      </c>
      <c r="E68" s="89">
        <v>0</v>
      </c>
    </row>
    <row r="69" spans="3:5" x14ac:dyDescent="0.25">
      <c r="C69" s="55" t="s">
        <v>178</v>
      </c>
      <c r="D69" s="55" t="s">
        <v>116</v>
      </c>
      <c r="E69" s="89">
        <v>0</v>
      </c>
    </row>
    <row r="70" spans="3:5" x14ac:dyDescent="0.25">
      <c r="C70" s="55" t="s">
        <v>179</v>
      </c>
      <c r="D70" s="55" t="s">
        <v>116</v>
      </c>
      <c r="E70" s="89">
        <v>0</v>
      </c>
    </row>
    <row r="71" spans="3:5" x14ac:dyDescent="0.25">
      <c r="C71" s="55" t="s">
        <v>180</v>
      </c>
      <c r="D71" s="55" t="s">
        <v>116</v>
      </c>
      <c r="E71" s="89">
        <v>0</v>
      </c>
    </row>
    <row r="72" spans="3:5" x14ac:dyDescent="0.25">
      <c r="C72" s="55" t="s">
        <v>181</v>
      </c>
      <c r="D72" s="55" t="s">
        <v>116</v>
      </c>
      <c r="E72" s="89">
        <v>0</v>
      </c>
    </row>
    <row r="73" spans="3:5" x14ac:dyDescent="0.25">
      <c r="C73" s="55" t="s">
        <v>182</v>
      </c>
      <c r="D73" s="55" t="s">
        <v>116</v>
      </c>
      <c r="E73" s="89">
        <v>-489840.30812988098</v>
      </c>
    </row>
    <row r="74" spans="3:5" x14ac:dyDescent="0.25">
      <c r="C74" s="55" t="s">
        <v>183</v>
      </c>
      <c r="D74" s="55" t="s">
        <v>116</v>
      </c>
      <c r="E74" s="89">
        <v>0</v>
      </c>
    </row>
    <row r="75" spans="3:5" x14ac:dyDescent="0.25">
      <c r="C75" s="55" t="s">
        <v>184</v>
      </c>
      <c r="D75" s="55" t="s">
        <v>116</v>
      </c>
      <c r="E75" s="89">
        <v>-390391.79931831098</v>
      </c>
    </row>
    <row r="76" spans="3:5" x14ac:dyDescent="0.25">
      <c r="C76" s="55" t="s">
        <v>185</v>
      </c>
      <c r="D76" s="55" t="s">
        <v>116</v>
      </c>
      <c r="E76" s="89">
        <v>-1625.2683613453</v>
      </c>
    </row>
    <row r="77" spans="3:5" x14ac:dyDescent="0.25">
      <c r="C77" s="55" t="s">
        <v>186</v>
      </c>
      <c r="D77" s="55" t="s">
        <v>116</v>
      </c>
      <c r="E77" s="89">
        <v>-286241.29810525803</v>
      </c>
    </row>
    <row r="78" spans="3:5" x14ac:dyDescent="0.25">
      <c r="C78" s="55" t="s">
        <v>187</v>
      </c>
      <c r="D78" s="55" t="s">
        <v>116</v>
      </c>
      <c r="E78" s="89">
        <v>0</v>
      </c>
    </row>
    <row r="79" spans="3:5" x14ac:dyDescent="0.25">
      <c r="C79" s="55" t="s">
        <v>188</v>
      </c>
      <c r="D79" s="55" t="s">
        <v>116</v>
      </c>
      <c r="E79" s="89">
        <v>0</v>
      </c>
    </row>
    <row r="80" spans="3:5" x14ac:dyDescent="0.25">
      <c r="C80" s="55" t="s">
        <v>189</v>
      </c>
      <c r="D80" s="55" t="s">
        <v>116</v>
      </c>
      <c r="E80" s="89">
        <v>0</v>
      </c>
    </row>
    <row r="81" spans="3:5" x14ac:dyDescent="0.25">
      <c r="C81" s="55" t="s">
        <v>190</v>
      </c>
      <c r="D81" s="55" t="s">
        <v>116</v>
      </c>
      <c r="E81" s="89">
        <v>0</v>
      </c>
    </row>
    <row r="82" spans="3:5" x14ac:dyDescent="0.25">
      <c r="C82" s="55" t="s">
        <v>191</v>
      </c>
      <c r="D82" s="55" t="s">
        <v>116</v>
      </c>
      <c r="E82" s="89">
        <v>0</v>
      </c>
    </row>
    <row r="83" spans="3:5" x14ac:dyDescent="0.25">
      <c r="C83" s="55" t="s">
        <v>192</v>
      </c>
      <c r="D83" s="55" t="s">
        <v>116</v>
      </c>
      <c r="E83" s="89">
        <v>-1.25317637866829E-3</v>
      </c>
    </row>
    <row r="84" spans="3:5" x14ac:dyDescent="0.25">
      <c r="C84" s="55" t="s">
        <v>193</v>
      </c>
      <c r="D84" s="55" t="s">
        <v>116</v>
      </c>
      <c r="E84" s="89">
        <v>0</v>
      </c>
    </row>
    <row r="85" spans="3:5" x14ac:dyDescent="0.25">
      <c r="C85" s="55" t="s">
        <v>194</v>
      </c>
      <c r="D85" s="55" t="s">
        <v>116</v>
      </c>
      <c r="E85" s="89">
        <v>-4388.09432609742</v>
      </c>
    </row>
    <row r="86" spans="3:5" x14ac:dyDescent="0.25">
      <c r="C86" s="55" t="s">
        <v>195</v>
      </c>
      <c r="D86" s="55" t="s">
        <v>116</v>
      </c>
      <c r="E86" s="89">
        <v>-24.170468020747599</v>
      </c>
    </row>
    <row r="87" spans="3:5" x14ac:dyDescent="0.25">
      <c r="C87" s="55" t="s">
        <v>196</v>
      </c>
      <c r="D87" s="55" t="s">
        <v>116</v>
      </c>
      <c r="E87" s="89">
        <v>-7.2937331424327602E-3</v>
      </c>
    </row>
    <row r="88" spans="3:5" x14ac:dyDescent="0.25">
      <c r="C88" s="55" t="s">
        <v>197</v>
      </c>
      <c r="D88" s="55" t="s">
        <v>116</v>
      </c>
      <c r="E88" s="89">
        <v>1.2422820873325699E-2</v>
      </c>
    </row>
    <row r="89" spans="3:5" x14ac:dyDescent="0.25">
      <c r="C89" s="55" t="s">
        <v>198</v>
      </c>
      <c r="D89" s="55" t="s">
        <v>116</v>
      </c>
      <c r="E89" s="89">
        <v>51.814968405597</v>
      </c>
    </row>
    <row r="90" spans="3:5" x14ac:dyDescent="0.25">
      <c r="C90" s="55" t="s">
        <v>199</v>
      </c>
      <c r="D90" s="55" t="s">
        <v>116</v>
      </c>
      <c r="E90" s="89">
        <v>1.6204976418521301E-4</v>
      </c>
    </row>
    <row r="91" spans="3:5" x14ac:dyDescent="0.25">
      <c r="C91" s="55" t="s">
        <v>200</v>
      </c>
      <c r="D91" s="55" t="s">
        <v>116</v>
      </c>
      <c r="E91" s="89">
        <v>0</v>
      </c>
    </row>
    <row r="92" spans="3:5" x14ac:dyDescent="0.25">
      <c r="C92" s="55" t="s">
        <v>201</v>
      </c>
      <c r="D92" s="55" t="s">
        <v>116</v>
      </c>
      <c r="E92" s="89">
        <v>0</v>
      </c>
    </row>
    <row r="93" spans="3:5" x14ac:dyDescent="0.25">
      <c r="C93" s="55" t="s">
        <v>202</v>
      </c>
      <c r="D93" s="55" t="s">
        <v>116</v>
      </c>
      <c r="E93" s="89">
        <v>-53281.5759022075</v>
      </c>
    </row>
    <row r="94" spans="3:5" x14ac:dyDescent="0.25">
      <c r="C94" s="55" t="s">
        <v>203</v>
      </c>
      <c r="D94" s="55" t="s">
        <v>116</v>
      </c>
      <c r="E94" s="89">
        <v>0</v>
      </c>
    </row>
    <row r="95" spans="3:5" x14ac:dyDescent="0.25">
      <c r="C95" s="55" t="s">
        <v>204</v>
      </c>
      <c r="D95" s="55" t="s">
        <v>116</v>
      </c>
      <c r="E95" s="89">
        <v>0</v>
      </c>
    </row>
    <row r="96" spans="3:5" x14ac:dyDescent="0.25">
      <c r="C96" s="55" t="s">
        <v>205</v>
      </c>
      <c r="D96" s="55" t="s">
        <v>116</v>
      </c>
      <c r="E96" s="89">
        <v>0</v>
      </c>
    </row>
    <row r="97" spans="3:5" x14ac:dyDescent="0.25">
      <c r="C97" s="55" t="s">
        <v>206</v>
      </c>
      <c r="D97" s="55" t="s">
        <v>116</v>
      </c>
      <c r="E97" s="89">
        <v>0</v>
      </c>
    </row>
    <row r="98" spans="3:5" x14ac:dyDescent="0.25">
      <c r="C98" s="55" t="s">
        <v>207</v>
      </c>
      <c r="D98" s="55" t="s">
        <v>116</v>
      </c>
      <c r="E98" s="89">
        <v>0</v>
      </c>
    </row>
    <row r="99" spans="3:5" x14ac:dyDescent="0.25">
      <c r="C99" s="55" t="s">
        <v>208</v>
      </c>
      <c r="D99" s="55" t="s">
        <v>116</v>
      </c>
      <c r="E99" s="89">
        <v>7.3661067290231596E-4</v>
      </c>
    </row>
    <row r="100" spans="3:5" x14ac:dyDescent="0.25">
      <c r="C100" s="55" t="s">
        <v>209</v>
      </c>
      <c r="D100" s="55" t="s">
        <v>116</v>
      </c>
      <c r="E100" s="89">
        <v>-3.6379788070917098E-10</v>
      </c>
    </row>
    <row r="101" spans="3:5" x14ac:dyDescent="0.25">
      <c r="C101" s="55" t="s">
        <v>210</v>
      </c>
      <c r="D101" s="55" t="s">
        <v>116</v>
      </c>
      <c r="E101" s="89">
        <v>4642.6189093883304</v>
      </c>
    </row>
    <row r="102" spans="3:5" x14ac:dyDescent="0.25">
      <c r="C102" s="55" t="s">
        <v>211</v>
      </c>
      <c r="D102" s="55" t="s">
        <v>116</v>
      </c>
      <c r="E102" s="89">
        <v>25.593994095834201</v>
      </c>
    </row>
    <row r="103" spans="3:5" x14ac:dyDescent="0.25">
      <c r="C103" s="55" t="s">
        <v>212</v>
      </c>
      <c r="D103" s="55" t="s">
        <v>116</v>
      </c>
      <c r="E103" s="89">
        <v>-1.6390767996199399E-4</v>
      </c>
    </row>
    <row r="104" spans="3:5" x14ac:dyDescent="0.25">
      <c r="C104" s="55" t="s">
        <v>213</v>
      </c>
      <c r="D104" s="55" t="s">
        <v>116</v>
      </c>
      <c r="E104" s="89">
        <v>1.8468635971657899E-4</v>
      </c>
    </row>
    <row r="105" spans="3:5" x14ac:dyDescent="0.25">
      <c r="C105" s="55" t="s">
        <v>214</v>
      </c>
      <c r="D105" s="55" t="s">
        <v>116</v>
      </c>
      <c r="E105" s="89">
        <v>17.255919169474499</v>
      </c>
    </row>
    <row r="106" spans="3:5" x14ac:dyDescent="0.25">
      <c r="C106" s="55" t="s">
        <v>215</v>
      </c>
      <c r="D106" s="55" t="s">
        <v>116</v>
      </c>
      <c r="E106" s="89">
        <v>5.2620089263655198E-5</v>
      </c>
    </row>
    <row r="107" spans="3:5" x14ac:dyDescent="0.25">
      <c r="C107" s="55" t="s">
        <v>216</v>
      </c>
      <c r="D107" s="55" t="s">
        <v>116</v>
      </c>
      <c r="E107" s="89">
        <v>0</v>
      </c>
    </row>
    <row r="108" spans="3:5" x14ac:dyDescent="0.25">
      <c r="C108" s="55" t="s">
        <v>217</v>
      </c>
      <c r="D108" s="55" t="s">
        <v>116</v>
      </c>
      <c r="E108" s="89">
        <v>0</v>
      </c>
    </row>
    <row r="109" spans="3:5" x14ac:dyDescent="0.25">
      <c r="C109" s="55" t="s">
        <v>218</v>
      </c>
      <c r="D109" s="55" t="s">
        <v>116</v>
      </c>
      <c r="E109" s="89">
        <v>-53277.8198466955</v>
      </c>
    </row>
    <row r="110" spans="3:5" x14ac:dyDescent="0.25">
      <c r="C110" s="55" t="s">
        <v>219</v>
      </c>
      <c r="D110" s="55" t="s">
        <v>116</v>
      </c>
      <c r="E110" s="89">
        <v>-277093.03393642401</v>
      </c>
    </row>
    <row r="111" spans="3:5" x14ac:dyDescent="0.25">
      <c r="C111" s="55" t="s">
        <v>220</v>
      </c>
      <c r="D111" s="55" t="s">
        <v>116</v>
      </c>
      <c r="E111" s="89">
        <v>-4729.3830828206401</v>
      </c>
    </row>
    <row r="112" spans="3:5" x14ac:dyDescent="0.25">
      <c r="C112" s="55" t="s">
        <v>221</v>
      </c>
      <c r="D112" s="55" t="s">
        <v>116</v>
      </c>
      <c r="E112" s="89">
        <v>0</v>
      </c>
    </row>
    <row r="113" spans="3:5" x14ac:dyDescent="0.25">
      <c r="C113" s="55" t="s">
        <v>222</v>
      </c>
      <c r="D113" s="55" t="s">
        <v>116</v>
      </c>
      <c r="E113" s="89">
        <v>0</v>
      </c>
    </row>
    <row r="114" spans="3:5" x14ac:dyDescent="0.25">
      <c r="C114" s="55" t="s">
        <v>223</v>
      </c>
      <c r="D114" s="55" t="s">
        <v>116</v>
      </c>
      <c r="E114" s="89">
        <v>0</v>
      </c>
    </row>
    <row r="115" spans="3:5" x14ac:dyDescent="0.25">
      <c r="C115" s="55" t="s">
        <v>224</v>
      </c>
      <c r="D115" s="55" t="s">
        <v>116</v>
      </c>
      <c r="E115" s="89">
        <v>-571556.79735763196</v>
      </c>
    </row>
    <row r="116" spans="3:5" x14ac:dyDescent="0.25">
      <c r="C116" s="55" t="s">
        <v>225</v>
      </c>
      <c r="D116" s="55" t="s">
        <v>116</v>
      </c>
      <c r="E116" s="89">
        <v>-302682.41868984402</v>
      </c>
    </row>
    <row r="117" spans="3:5" x14ac:dyDescent="0.25">
      <c r="C117" s="55" t="s">
        <v>226</v>
      </c>
      <c r="D117" s="55" t="s">
        <v>116</v>
      </c>
      <c r="E117" s="89">
        <v>0</v>
      </c>
    </row>
    <row r="118" spans="3:5" x14ac:dyDescent="0.25">
      <c r="C118" s="55" t="s">
        <v>227</v>
      </c>
      <c r="D118" s="55" t="s">
        <v>116</v>
      </c>
      <c r="E118" s="89">
        <v>0</v>
      </c>
    </row>
    <row r="119" spans="3:5" x14ac:dyDescent="0.25">
      <c r="C119" s="55" t="s">
        <v>228</v>
      </c>
      <c r="D119" s="55" t="s">
        <v>116</v>
      </c>
      <c r="E119" s="89">
        <v>0</v>
      </c>
    </row>
    <row r="120" spans="3:5" x14ac:dyDescent="0.25">
      <c r="C120" s="55" t="s">
        <v>229</v>
      </c>
      <c r="D120" s="55" t="s">
        <v>116</v>
      </c>
      <c r="E120" s="89">
        <v>0</v>
      </c>
    </row>
    <row r="121" spans="3:5" x14ac:dyDescent="0.25">
      <c r="C121" s="55" t="s">
        <v>230</v>
      </c>
      <c r="D121" s="55" t="s">
        <v>116</v>
      </c>
      <c r="E121" s="89">
        <v>0</v>
      </c>
    </row>
    <row r="122" spans="3:5" x14ac:dyDescent="0.25">
      <c r="C122" s="55" t="s">
        <v>231</v>
      </c>
      <c r="D122" s="55" t="s">
        <v>116</v>
      </c>
      <c r="E122" s="89">
        <v>3.42215207638219E-4</v>
      </c>
    </row>
    <row r="123" spans="3:5" x14ac:dyDescent="0.25">
      <c r="C123" s="55" t="s">
        <v>232</v>
      </c>
      <c r="D123" s="55" t="s">
        <v>116</v>
      </c>
      <c r="E123" s="89">
        <v>2665.5953105553599</v>
      </c>
    </row>
    <row r="124" spans="3:5" x14ac:dyDescent="0.25">
      <c r="C124" s="55" t="s">
        <v>233</v>
      </c>
      <c r="D124" s="55" t="s">
        <v>116</v>
      </c>
      <c r="E124" s="89">
        <v>29.138466108633999</v>
      </c>
    </row>
    <row r="125" spans="3:5" x14ac:dyDescent="0.25">
      <c r="C125" s="55" t="s">
        <v>234</v>
      </c>
      <c r="D125" s="55" t="s">
        <v>116</v>
      </c>
      <c r="E125" s="89">
        <v>-3.8510916056111502E-5</v>
      </c>
    </row>
    <row r="126" spans="3:5" x14ac:dyDescent="0.25">
      <c r="C126" s="55" t="s">
        <v>235</v>
      </c>
      <c r="D126" s="55" t="s">
        <v>116</v>
      </c>
      <c r="E126" s="89">
        <v>-5.5062628234736601E-5</v>
      </c>
    </row>
    <row r="127" spans="3:5" x14ac:dyDescent="0.25">
      <c r="C127" s="55" t="s">
        <v>236</v>
      </c>
      <c r="D127" s="55" t="s">
        <v>116</v>
      </c>
      <c r="E127" s="89">
        <v>9.2457412392832298E-5</v>
      </c>
    </row>
    <row r="128" spans="3:5" x14ac:dyDescent="0.25">
      <c r="C128" s="55" t="s">
        <v>237</v>
      </c>
      <c r="D128" s="55" t="s">
        <v>116</v>
      </c>
      <c r="E128" s="89">
        <v>3.3162237261422001</v>
      </c>
    </row>
    <row r="129" spans="3:5" x14ac:dyDescent="0.25">
      <c r="C129" s="55" t="s">
        <v>238</v>
      </c>
      <c r="D129" s="55" t="s">
        <v>116</v>
      </c>
      <c r="E129" s="89">
        <v>0</v>
      </c>
    </row>
    <row r="130" spans="3:5" x14ac:dyDescent="0.25">
      <c r="C130" s="55" t="s">
        <v>239</v>
      </c>
      <c r="D130" s="55" t="s">
        <v>116</v>
      </c>
      <c r="E130" s="89">
        <v>0</v>
      </c>
    </row>
    <row r="131" spans="3:5" x14ac:dyDescent="0.25">
      <c r="C131" s="55" t="s">
        <v>240</v>
      </c>
      <c r="D131" s="55" t="s">
        <v>116</v>
      </c>
      <c r="E131" s="89">
        <v>0</v>
      </c>
    </row>
    <row r="132" spans="3:5" x14ac:dyDescent="0.25">
      <c r="C132" s="55" t="s">
        <v>241</v>
      </c>
      <c r="D132" s="55" t="s">
        <v>116</v>
      </c>
      <c r="E132" s="89">
        <v>-45831.674858256098</v>
      </c>
    </row>
    <row r="133" spans="3:5" x14ac:dyDescent="0.25">
      <c r="C133" s="55" t="s">
        <v>242</v>
      </c>
      <c r="D133" s="55" t="s">
        <v>116</v>
      </c>
      <c r="E133" s="89">
        <v>0</v>
      </c>
    </row>
    <row r="134" spans="3:5" x14ac:dyDescent="0.25">
      <c r="C134" s="55" t="s">
        <v>243</v>
      </c>
      <c r="D134" s="55" t="s">
        <v>116</v>
      </c>
      <c r="E134" s="89">
        <v>0</v>
      </c>
    </row>
    <row r="135" spans="3:5" x14ac:dyDescent="0.25">
      <c r="C135" s="55" t="s">
        <v>244</v>
      </c>
      <c r="D135" s="55" t="s">
        <v>116</v>
      </c>
      <c r="E135" s="89">
        <v>0</v>
      </c>
    </row>
    <row r="136" spans="3:5" x14ac:dyDescent="0.25">
      <c r="C136" s="55" t="s">
        <v>245</v>
      </c>
      <c r="D136" s="55" t="s">
        <v>116</v>
      </c>
      <c r="E136" s="89">
        <v>0</v>
      </c>
    </row>
    <row r="137" spans="3:5" x14ac:dyDescent="0.25">
      <c r="C137" s="55" t="s">
        <v>246</v>
      </c>
      <c r="D137" s="55" t="s">
        <v>116</v>
      </c>
      <c r="E137" s="89">
        <v>0</v>
      </c>
    </row>
    <row r="138" spans="3:5" x14ac:dyDescent="0.25">
      <c r="C138" s="55" t="s">
        <v>247</v>
      </c>
      <c r="D138" s="55" t="s">
        <v>116</v>
      </c>
      <c r="E138" s="89">
        <v>-7.4335475801490204E-4</v>
      </c>
    </row>
    <row r="139" spans="3:5" x14ac:dyDescent="0.25">
      <c r="C139" s="55" t="s">
        <v>248</v>
      </c>
      <c r="D139" s="55" t="s">
        <v>116</v>
      </c>
      <c r="E139" s="89">
        <v>-2553.1868427289701</v>
      </c>
    </row>
    <row r="140" spans="3:5" x14ac:dyDescent="0.25">
      <c r="C140" s="55" t="s">
        <v>249</v>
      </c>
      <c r="D140" s="55" t="s">
        <v>116</v>
      </c>
      <c r="E140" s="89">
        <v>-29.1878198924678</v>
      </c>
    </row>
    <row r="141" spans="3:5" x14ac:dyDescent="0.25">
      <c r="C141" s="55" t="s">
        <v>250</v>
      </c>
      <c r="D141" s="55" t="s">
        <v>116</v>
      </c>
      <c r="E141" s="89">
        <v>-9.7355696198064801E-4</v>
      </c>
    </row>
    <row r="142" spans="3:5" x14ac:dyDescent="0.25">
      <c r="C142" s="55" t="s">
        <v>251</v>
      </c>
      <c r="D142" s="55" t="s">
        <v>116</v>
      </c>
      <c r="E142" s="89">
        <v>-1.3633241906063601E-3</v>
      </c>
    </row>
    <row r="143" spans="3:5" x14ac:dyDescent="0.25">
      <c r="C143" s="55" t="s">
        <v>252</v>
      </c>
      <c r="D143" s="55" t="s">
        <v>116</v>
      </c>
      <c r="E143" s="89">
        <v>2.38118154811673E-3</v>
      </c>
    </row>
    <row r="144" spans="3:5" x14ac:dyDescent="0.25">
      <c r="C144" s="55" t="s">
        <v>253</v>
      </c>
      <c r="D144" s="55" t="s">
        <v>116</v>
      </c>
      <c r="E144" s="89">
        <v>9.9141894112108293</v>
      </c>
    </row>
    <row r="145" spans="3:5" x14ac:dyDescent="0.25">
      <c r="C145" s="55" t="s">
        <v>254</v>
      </c>
      <c r="D145" s="55" t="s">
        <v>116</v>
      </c>
      <c r="E145" s="89">
        <v>0</v>
      </c>
    </row>
    <row r="146" spans="3:5" x14ac:dyDescent="0.25">
      <c r="C146" s="55" t="s">
        <v>255</v>
      </c>
      <c r="D146" s="55" t="s">
        <v>116</v>
      </c>
      <c r="E146" s="89">
        <v>0</v>
      </c>
    </row>
    <row r="147" spans="3:5" x14ac:dyDescent="0.25">
      <c r="C147" s="55" t="s">
        <v>256</v>
      </c>
      <c r="D147" s="55" t="s">
        <v>116</v>
      </c>
      <c r="E147" s="89">
        <v>0</v>
      </c>
    </row>
    <row r="148" spans="3:5" x14ac:dyDescent="0.25">
      <c r="C148" s="55" t="s">
        <v>257</v>
      </c>
      <c r="D148" s="55" t="s">
        <v>116</v>
      </c>
      <c r="E148" s="89">
        <v>-45834.047470262602</v>
      </c>
    </row>
    <row r="149" spans="3:5" x14ac:dyDescent="0.25">
      <c r="C149" s="55" t="s">
        <v>258</v>
      </c>
      <c r="D149" s="55" t="s">
        <v>116</v>
      </c>
      <c r="E149" s="89">
        <v>-2511.4755256625399</v>
      </c>
    </row>
    <row r="150" spans="3:5" x14ac:dyDescent="0.25">
      <c r="C150" s="55" t="s">
        <v>259</v>
      </c>
      <c r="D150" s="55" t="s">
        <v>116</v>
      </c>
      <c r="E150" s="89">
        <v>0</v>
      </c>
    </row>
    <row r="151" spans="3:5" x14ac:dyDescent="0.25">
      <c r="C151" s="55" t="s">
        <v>260</v>
      </c>
      <c r="D151" s="55" t="s">
        <v>116</v>
      </c>
      <c r="E151" s="89">
        <v>-612521.226595246</v>
      </c>
    </row>
    <row r="152" spans="3:5" x14ac:dyDescent="0.25">
      <c r="C152" s="55" t="s">
        <v>261</v>
      </c>
      <c r="D152" s="55" t="s">
        <v>116</v>
      </c>
      <c r="E152" s="89">
        <v>-5.8207660913467399E-9</v>
      </c>
    </row>
    <row r="153" spans="3:5" x14ac:dyDescent="0.25">
      <c r="C153" s="55" t="s">
        <v>262</v>
      </c>
      <c r="D153" s="55" t="s">
        <v>116</v>
      </c>
      <c r="E153" s="89">
        <v>1.06228981167078E-7</v>
      </c>
    </row>
    <row r="154" spans="3:5" x14ac:dyDescent="0.25">
      <c r="C154" s="55" t="s">
        <v>263</v>
      </c>
      <c r="D154" s="55" t="s">
        <v>116</v>
      </c>
      <c r="E154" s="89">
        <v>-666120.95666289504</v>
      </c>
    </row>
    <row r="155" spans="3:5" x14ac:dyDescent="0.25">
      <c r="C155" s="55" t="s">
        <v>264</v>
      </c>
      <c r="D155" s="55" t="s">
        <v>116</v>
      </c>
      <c r="E155" s="89">
        <v>-325495.21577385598</v>
      </c>
    </row>
    <row r="156" spans="3:5" x14ac:dyDescent="0.25">
      <c r="C156" s="55" t="s">
        <v>265</v>
      </c>
      <c r="D156" s="55" t="s">
        <v>116</v>
      </c>
      <c r="E156" s="89">
        <v>0</v>
      </c>
    </row>
    <row r="157" spans="3:5" x14ac:dyDescent="0.25">
      <c r="C157" s="55" t="s">
        <v>266</v>
      </c>
      <c r="D157" s="55" t="s">
        <v>116</v>
      </c>
      <c r="E157" s="89">
        <v>0</v>
      </c>
    </row>
    <row r="158" spans="3:5" x14ac:dyDescent="0.25">
      <c r="C158" s="55" t="s">
        <v>267</v>
      </c>
      <c r="D158" s="55" t="s">
        <v>116</v>
      </c>
      <c r="E158" s="89">
        <v>0</v>
      </c>
    </row>
    <row r="159" spans="3:5" x14ac:dyDescent="0.25">
      <c r="C159" s="55" t="s">
        <v>268</v>
      </c>
      <c r="D159" s="55" t="s">
        <v>116</v>
      </c>
      <c r="E159" s="89">
        <v>0.40138233016477898</v>
      </c>
    </row>
    <row r="160" spans="3:5" x14ac:dyDescent="0.25">
      <c r="C160" s="55" t="s">
        <v>269</v>
      </c>
      <c r="D160" s="55" t="s">
        <v>116</v>
      </c>
      <c r="E160" s="89">
        <v>0</v>
      </c>
    </row>
    <row r="161" spans="3:5" x14ac:dyDescent="0.25">
      <c r="C161" s="55" t="s">
        <v>270</v>
      </c>
      <c r="D161" s="55" t="s">
        <v>116</v>
      </c>
      <c r="E161" s="89">
        <v>-4.3359032133594199E-3</v>
      </c>
    </row>
    <row r="162" spans="3:5" x14ac:dyDescent="0.25">
      <c r="C162" s="55" t="s">
        <v>271</v>
      </c>
      <c r="D162" s="55" t="s">
        <v>116</v>
      </c>
      <c r="E162" s="89">
        <v>0</v>
      </c>
    </row>
    <row r="163" spans="3:5" x14ac:dyDescent="0.25">
      <c r="C163" s="55" t="s">
        <v>272</v>
      </c>
      <c r="D163" s="55" t="s">
        <v>116</v>
      </c>
      <c r="E163" s="89">
        <v>-32.496585541230203</v>
      </c>
    </row>
    <row r="164" spans="3:5" x14ac:dyDescent="0.25">
      <c r="C164" s="55" t="s">
        <v>273</v>
      </c>
      <c r="D164" s="55" t="s">
        <v>116</v>
      </c>
      <c r="E164" s="89">
        <v>-70.901766086171804</v>
      </c>
    </row>
    <row r="165" spans="3:5" x14ac:dyDescent="0.25">
      <c r="C165" s="55" t="s">
        <v>274</v>
      </c>
      <c r="D165" s="55" t="s">
        <v>116</v>
      </c>
      <c r="E165" s="89">
        <v>-16005.1104236787</v>
      </c>
    </row>
    <row r="166" spans="3:5" x14ac:dyDescent="0.25">
      <c r="C166" s="55" t="s">
        <v>275</v>
      </c>
      <c r="D166" s="55" t="s">
        <v>116</v>
      </c>
      <c r="E166" s="89">
        <v>-43.889789881359299</v>
      </c>
    </row>
    <row r="167" spans="3:5" x14ac:dyDescent="0.25">
      <c r="C167" s="55" t="s">
        <v>276</v>
      </c>
      <c r="D167" s="55" t="s">
        <v>116</v>
      </c>
      <c r="E167" s="89">
        <v>786.19855507713498</v>
      </c>
    </row>
    <row r="168" spans="3:5" x14ac:dyDescent="0.25">
      <c r="C168" s="55" t="s">
        <v>277</v>
      </c>
      <c r="D168" s="55" t="s">
        <v>116</v>
      </c>
      <c r="E168" s="89">
        <v>0.44472065055742899</v>
      </c>
    </row>
    <row r="169" spans="3:5" x14ac:dyDescent="0.25">
      <c r="C169" s="55" t="s">
        <v>278</v>
      </c>
      <c r="D169" s="55" t="s">
        <v>116</v>
      </c>
      <c r="E169" s="89">
        <v>0</v>
      </c>
    </row>
    <row r="170" spans="3:5" x14ac:dyDescent="0.25">
      <c r="C170" s="55" t="s">
        <v>279</v>
      </c>
      <c r="D170" s="55" t="s">
        <v>116</v>
      </c>
      <c r="E170" s="89">
        <v>0</v>
      </c>
    </row>
    <row r="171" spans="3:5" x14ac:dyDescent="0.25">
      <c r="C171" s="55" t="s">
        <v>280</v>
      </c>
      <c r="D171" s="55" t="s">
        <v>116</v>
      </c>
      <c r="E171" s="89">
        <v>-131398.314419456</v>
      </c>
    </row>
    <row r="172" spans="3:5" x14ac:dyDescent="0.25">
      <c r="C172" s="55" t="s">
        <v>281</v>
      </c>
      <c r="D172" s="55" t="s">
        <v>116</v>
      </c>
      <c r="E172" s="89">
        <v>0</v>
      </c>
    </row>
    <row r="173" spans="3:5" x14ac:dyDescent="0.25">
      <c r="C173" s="55" t="s">
        <v>282</v>
      </c>
      <c r="D173" s="55" t="s">
        <v>116</v>
      </c>
      <c r="E173" s="89">
        <v>0</v>
      </c>
    </row>
    <row r="174" spans="3:5" x14ac:dyDescent="0.25">
      <c r="C174" s="55" t="s">
        <v>283</v>
      </c>
      <c r="D174" s="55" t="s">
        <v>116</v>
      </c>
      <c r="E174" s="89">
        <v>0</v>
      </c>
    </row>
    <row r="175" spans="3:5" x14ac:dyDescent="0.25">
      <c r="C175" s="55" t="s">
        <v>284</v>
      </c>
      <c r="D175" s="55" t="s">
        <v>116</v>
      </c>
      <c r="E175" s="89">
        <v>2.92350887320936E-4</v>
      </c>
    </row>
    <row r="176" spans="3:5" x14ac:dyDescent="0.25">
      <c r="C176" s="55" t="s">
        <v>285</v>
      </c>
      <c r="D176" s="55" t="s">
        <v>116</v>
      </c>
      <c r="E176" s="89">
        <v>0</v>
      </c>
    </row>
    <row r="177" spans="3:5" x14ac:dyDescent="0.25">
      <c r="C177" s="55" t="s">
        <v>286</v>
      </c>
      <c r="D177" s="55" t="s">
        <v>116</v>
      </c>
      <c r="E177" s="89">
        <v>2.6987909222953E-3</v>
      </c>
    </row>
    <row r="178" spans="3:5" x14ac:dyDescent="0.25">
      <c r="C178" s="55" t="s">
        <v>287</v>
      </c>
      <c r="D178" s="55" t="s">
        <v>116</v>
      </c>
      <c r="E178" s="89">
        <v>0</v>
      </c>
    </row>
    <row r="179" spans="3:5" x14ac:dyDescent="0.25">
      <c r="C179" s="55" t="s">
        <v>288</v>
      </c>
      <c r="D179" s="55" t="s">
        <v>116</v>
      </c>
      <c r="E179" s="89">
        <v>-10.6250664510299</v>
      </c>
    </row>
    <row r="180" spans="3:5" x14ac:dyDescent="0.25">
      <c r="C180" s="55" t="s">
        <v>289</v>
      </c>
      <c r="D180" s="55" t="s">
        <v>116</v>
      </c>
      <c r="E180" s="89">
        <v>-22.935315633367299</v>
      </c>
    </row>
    <row r="181" spans="3:5" x14ac:dyDescent="0.25">
      <c r="C181" s="55" t="s">
        <v>290</v>
      </c>
      <c r="D181" s="55" t="s">
        <v>116</v>
      </c>
      <c r="E181" s="89">
        <v>17907.748838103002</v>
      </c>
    </row>
    <row r="182" spans="3:5" x14ac:dyDescent="0.25">
      <c r="C182" s="55" t="s">
        <v>291</v>
      </c>
      <c r="D182" s="55" t="s">
        <v>116</v>
      </c>
      <c r="E182" s="89">
        <v>49.1370275180088</v>
      </c>
    </row>
    <row r="183" spans="3:5" x14ac:dyDescent="0.25">
      <c r="C183" s="55" t="s">
        <v>292</v>
      </c>
      <c r="D183" s="55" t="s">
        <v>116</v>
      </c>
      <c r="E183" s="89">
        <v>260.74044629931501</v>
      </c>
    </row>
    <row r="184" spans="3:5" x14ac:dyDescent="0.25">
      <c r="C184" s="55" t="s">
        <v>293</v>
      </c>
      <c r="D184" s="55" t="s">
        <v>116</v>
      </c>
      <c r="E184" s="89">
        <v>0.14436478522839</v>
      </c>
    </row>
    <row r="185" spans="3:5" x14ac:dyDescent="0.25">
      <c r="C185" s="55" t="s">
        <v>294</v>
      </c>
      <c r="D185" s="55" t="s">
        <v>116</v>
      </c>
      <c r="E185" s="89">
        <v>0</v>
      </c>
    </row>
    <row r="186" spans="3:5" x14ac:dyDescent="0.25">
      <c r="C186" s="55" t="s">
        <v>295</v>
      </c>
      <c r="D186" s="55" t="s">
        <v>116</v>
      </c>
      <c r="E186" s="89">
        <v>0</v>
      </c>
    </row>
    <row r="187" spans="3:5" x14ac:dyDescent="0.25">
      <c r="C187" s="55" t="s">
        <v>296</v>
      </c>
      <c r="D187" s="55" t="s">
        <v>116</v>
      </c>
      <c r="E187" s="89">
        <v>-131384.70991496099</v>
      </c>
    </row>
    <row r="188" spans="3:5" x14ac:dyDescent="0.25">
      <c r="C188" s="55" t="s">
        <v>297</v>
      </c>
      <c r="D188" s="55" t="s">
        <v>116</v>
      </c>
      <c r="E188" s="89">
        <v>0</v>
      </c>
    </row>
    <row r="189" spans="3:5" x14ac:dyDescent="0.25">
      <c r="C189" s="55" t="s">
        <v>298</v>
      </c>
      <c r="D189" s="55" t="s">
        <v>116</v>
      </c>
      <c r="E189" s="89">
        <v>0</v>
      </c>
    </row>
    <row r="190" spans="3:5" x14ac:dyDescent="0.25">
      <c r="C190" s="55" t="s">
        <v>299</v>
      </c>
      <c r="D190" s="55" t="s">
        <v>116</v>
      </c>
      <c r="E190" s="89">
        <v>-608115.385785399</v>
      </c>
    </row>
    <row r="191" spans="3:5" x14ac:dyDescent="0.25">
      <c r="C191" s="55" t="s">
        <v>300</v>
      </c>
      <c r="D191" s="55" t="s">
        <v>116</v>
      </c>
      <c r="E191" s="89">
        <v>-47946.178887438102</v>
      </c>
    </row>
    <row r="192" spans="3:5" x14ac:dyDescent="0.25">
      <c r="C192" s="55" t="s">
        <v>301</v>
      </c>
      <c r="D192" s="55" t="s">
        <v>116</v>
      </c>
      <c r="E192" s="89">
        <v>-331019.20971662097</v>
      </c>
    </row>
    <row r="193" spans="3:5" x14ac:dyDescent="0.25">
      <c r="C193" s="55" t="s">
        <v>302</v>
      </c>
      <c r="D193" s="55" t="s">
        <v>116</v>
      </c>
      <c r="E193" s="89">
        <v>0</v>
      </c>
    </row>
    <row r="194" spans="3:5" x14ac:dyDescent="0.25">
      <c r="C194" s="55" t="s">
        <v>303</v>
      </c>
      <c r="D194" s="55" t="s">
        <v>116</v>
      </c>
      <c r="E194" s="89">
        <v>-312962.93728550099</v>
      </c>
    </row>
    <row r="195" spans="3:5" x14ac:dyDescent="0.25">
      <c r="C195" s="55" t="s">
        <v>304</v>
      </c>
      <c r="D195" s="55" t="s">
        <v>116</v>
      </c>
      <c r="E195" s="89">
        <v>0</v>
      </c>
    </row>
    <row r="196" spans="3:5" x14ac:dyDescent="0.25">
      <c r="C196" s="55" t="s">
        <v>305</v>
      </c>
      <c r="D196" s="55" t="s">
        <v>116</v>
      </c>
      <c r="E196" s="89">
        <v>0</v>
      </c>
    </row>
    <row r="197" spans="3:5" x14ac:dyDescent="0.25">
      <c r="C197" s="55" t="s">
        <v>306</v>
      </c>
      <c r="D197" s="55" t="s">
        <v>116</v>
      </c>
      <c r="E197" s="89">
        <v>0</v>
      </c>
    </row>
    <row r="198" spans="3:5" x14ac:dyDescent="0.25">
      <c r="C198" s="55" t="s">
        <v>307</v>
      </c>
      <c r="D198" s="55" t="s">
        <v>116</v>
      </c>
      <c r="E198" s="89">
        <v>0</v>
      </c>
    </row>
    <row r="199" spans="3:5" x14ac:dyDescent="0.25">
      <c r="C199" s="55" t="s">
        <v>308</v>
      </c>
      <c r="D199" s="55" t="s">
        <v>116</v>
      </c>
      <c r="E199" s="89">
        <v>0</v>
      </c>
    </row>
    <row r="200" spans="3:5" x14ac:dyDescent="0.25">
      <c r="C200" s="55" t="s">
        <v>309</v>
      </c>
      <c r="D200" s="55" t="s">
        <v>116</v>
      </c>
      <c r="E200" s="89">
        <v>-1.43721190397628E-3</v>
      </c>
    </row>
    <row r="201" spans="3:5" x14ac:dyDescent="0.25">
      <c r="C201" s="55" t="s">
        <v>310</v>
      </c>
      <c r="D201" s="55" t="s">
        <v>116</v>
      </c>
      <c r="E201" s="89">
        <v>-771.40513926642598</v>
      </c>
    </row>
    <row r="202" spans="3:5" x14ac:dyDescent="0.25">
      <c r="C202" s="55" t="s">
        <v>311</v>
      </c>
      <c r="D202" s="55" t="s">
        <v>116</v>
      </c>
      <c r="E202" s="89">
        <v>-4275.7864647246597</v>
      </c>
    </row>
    <row r="203" spans="3:5" x14ac:dyDescent="0.25">
      <c r="C203" s="55" t="s">
        <v>312</v>
      </c>
      <c r="D203" s="55" t="s">
        <v>116</v>
      </c>
      <c r="E203" s="89">
        <v>-4.2751256842166203E-3</v>
      </c>
    </row>
    <row r="204" spans="3:5" x14ac:dyDescent="0.25">
      <c r="C204" s="55" t="s">
        <v>313</v>
      </c>
      <c r="D204" s="55" t="s">
        <v>116</v>
      </c>
      <c r="E204" s="89">
        <v>-5.9866652009077396E-3</v>
      </c>
    </row>
    <row r="205" spans="3:5" x14ac:dyDescent="0.25">
      <c r="C205" s="55" t="s">
        <v>314</v>
      </c>
      <c r="D205" s="55" t="s">
        <v>116</v>
      </c>
      <c r="E205" s="89">
        <v>1.0456431482452899E-2</v>
      </c>
    </row>
    <row r="206" spans="3:5" x14ac:dyDescent="0.25">
      <c r="C206" s="55" t="s">
        <v>315</v>
      </c>
      <c r="D206" s="55" t="s">
        <v>116</v>
      </c>
      <c r="E206" s="89">
        <v>43.536645795393298</v>
      </c>
    </row>
    <row r="207" spans="3:5" x14ac:dyDescent="0.25">
      <c r="C207" s="55" t="s">
        <v>316</v>
      </c>
      <c r="D207" s="55" t="s">
        <v>116</v>
      </c>
      <c r="E207" s="89">
        <v>0</v>
      </c>
    </row>
    <row r="208" spans="3:5" x14ac:dyDescent="0.25">
      <c r="C208" s="55" t="s">
        <v>317</v>
      </c>
      <c r="D208" s="55" t="s">
        <v>116</v>
      </c>
      <c r="E208" s="89">
        <v>0</v>
      </c>
    </row>
    <row r="209" spans="3:5" x14ac:dyDescent="0.25">
      <c r="C209" s="55" t="s">
        <v>318</v>
      </c>
      <c r="D209" s="55" t="s">
        <v>116</v>
      </c>
      <c r="E209" s="89">
        <v>0</v>
      </c>
    </row>
    <row r="210" spans="3:5" x14ac:dyDescent="0.25">
      <c r="C210" s="55" t="s">
        <v>319</v>
      </c>
      <c r="D210" s="55" t="s">
        <v>116</v>
      </c>
      <c r="E210" s="89">
        <v>-72247.631443628605</v>
      </c>
    </row>
    <row r="211" spans="3:5" x14ac:dyDescent="0.25">
      <c r="C211" s="55" t="s">
        <v>320</v>
      </c>
      <c r="D211" s="55" t="s">
        <v>116</v>
      </c>
      <c r="E211" s="89">
        <v>0</v>
      </c>
    </row>
    <row r="212" spans="3:5" x14ac:dyDescent="0.25">
      <c r="C212" s="55" t="s">
        <v>321</v>
      </c>
      <c r="D212" s="55" t="s">
        <v>116</v>
      </c>
      <c r="E212" s="89">
        <v>0</v>
      </c>
    </row>
    <row r="213" spans="3:5" x14ac:dyDescent="0.25">
      <c r="C213" s="55" t="s">
        <v>322</v>
      </c>
      <c r="D213" s="55" t="s">
        <v>116</v>
      </c>
      <c r="E213" s="89">
        <v>0</v>
      </c>
    </row>
    <row r="214" spans="3:5" x14ac:dyDescent="0.25">
      <c r="C214" s="55" t="s">
        <v>323</v>
      </c>
      <c r="D214" s="55" t="s">
        <v>116</v>
      </c>
      <c r="E214" s="89">
        <v>0</v>
      </c>
    </row>
    <row r="215" spans="3:5" x14ac:dyDescent="0.25">
      <c r="C215" s="55" t="s">
        <v>324</v>
      </c>
      <c r="D215" s="55" t="s">
        <v>116</v>
      </c>
      <c r="E215" s="89">
        <v>0</v>
      </c>
    </row>
    <row r="216" spans="3:5" x14ac:dyDescent="0.25">
      <c r="C216" s="55" t="s">
        <v>325</v>
      </c>
      <c r="D216" s="55" t="s">
        <v>116</v>
      </c>
      <c r="E216" s="89">
        <v>8.4916173364035796E-4</v>
      </c>
    </row>
    <row r="217" spans="3:5" x14ac:dyDescent="0.25">
      <c r="C217" s="55" t="s">
        <v>326</v>
      </c>
      <c r="D217" s="55" t="s">
        <v>116</v>
      </c>
      <c r="E217" s="89">
        <v>822.32862250384596</v>
      </c>
    </row>
    <row r="218" spans="3:5" x14ac:dyDescent="0.25">
      <c r="C218" s="55" t="s">
        <v>327</v>
      </c>
      <c r="D218" s="55" t="s">
        <v>116</v>
      </c>
      <c r="E218" s="89">
        <v>4549.2961811025498</v>
      </c>
    </row>
    <row r="219" spans="3:5" x14ac:dyDescent="0.25">
      <c r="C219" s="55" t="s">
        <v>328</v>
      </c>
      <c r="D219" s="55" t="s">
        <v>116</v>
      </c>
      <c r="E219" s="89">
        <v>3.97645635530353E-5</v>
      </c>
    </row>
    <row r="220" spans="3:5" x14ac:dyDescent="0.25">
      <c r="C220" s="55" t="s">
        <v>329</v>
      </c>
      <c r="D220" s="55" t="s">
        <v>116</v>
      </c>
      <c r="E220" s="89">
        <v>-9.3574635684490204E-5</v>
      </c>
    </row>
    <row r="221" spans="3:5" x14ac:dyDescent="0.25">
      <c r="C221" s="55" t="s">
        <v>330</v>
      </c>
      <c r="D221" s="55" t="s">
        <v>116</v>
      </c>
      <c r="E221" s="89">
        <v>1.5551340766251101E-4</v>
      </c>
    </row>
    <row r="222" spans="3:5" x14ac:dyDescent="0.25">
      <c r="C222" s="55" t="s">
        <v>331</v>
      </c>
      <c r="D222" s="55" t="s">
        <v>116</v>
      </c>
      <c r="E222" s="89">
        <v>14.499250059452599</v>
      </c>
    </row>
    <row r="223" spans="3:5" x14ac:dyDescent="0.25">
      <c r="C223" s="55" t="s">
        <v>332</v>
      </c>
      <c r="D223" s="55" t="s">
        <v>116</v>
      </c>
      <c r="E223" s="89">
        <v>0</v>
      </c>
    </row>
    <row r="224" spans="3:5" x14ac:dyDescent="0.25">
      <c r="C224" s="55" t="s">
        <v>333</v>
      </c>
      <c r="D224" s="55" t="s">
        <v>116</v>
      </c>
      <c r="E224" s="89">
        <v>0</v>
      </c>
    </row>
    <row r="225" spans="3:5" x14ac:dyDescent="0.25">
      <c r="C225" s="55" t="s">
        <v>334</v>
      </c>
      <c r="D225" s="55" t="s">
        <v>116</v>
      </c>
      <c r="E225" s="89">
        <v>0</v>
      </c>
    </row>
    <row r="226" spans="3:5" x14ac:dyDescent="0.25">
      <c r="C226" s="55" t="s">
        <v>335</v>
      </c>
      <c r="D226" s="55" t="s">
        <v>116</v>
      </c>
      <c r="E226" s="89">
        <v>-72243.398485150596</v>
      </c>
    </row>
    <row r="227" spans="3:5" x14ac:dyDescent="0.25">
      <c r="C227" s="55" t="s">
        <v>336</v>
      </c>
      <c r="D227" s="55" t="s">
        <v>116</v>
      </c>
      <c r="E227" s="89">
        <v>0</v>
      </c>
    </row>
    <row r="228" spans="3:5" x14ac:dyDescent="0.25">
      <c r="C228" s="55" t="s">
        <v>337</v>
      </c>
      <c r="D228" s="55" t="s">
        <v>116</v>
      </c>
      <c r="E228" s="89">
        <v>0</v>
      </c>
    </row>
    <row r="229" spans="3:5" x14ac:dyDescent="0.25">
      <c r="C229" s="55" t="s">
        <v>338</v>
      </c>
      <c r="D229" s="55" t="s">
        <v>116</v>
      </c>
      <c r="E229" s="89">
        <v>-622785.614107423</v>
      </c>
    </row>
    <row r="230" spans="3:5" x14ac:dyDescent="0.25">
      <c r="C230" s="55" t="s">
        <v>339</v>
      </c>
      <c r="D230" s="55" t="s">
        <v>116</v>
      </c>
      <c r="E230" s="89">
        <v>-22844.123291968001</v>
      </c>
    </row>
    <row r="231" spans="3:5" x14ac:dyDescent="0.25">
      <c r="C231" s="55" t="s">
        <v>340</v>
      </c>
      <c r="D231" s="55" t="s">
        <v>116</v>
      </c>
      <c r="E231" s="89">
        <v>0</v>
      </c>
    </row>
    <row r="232" spans="3:5" x14ac:dyDescent="0.25">
      <c r="C232" s="55" t="s">
        <v>341</v>
      </c>
      <c r="D232" s="55" t="s">
        <v>116</v>
      </c>
      <c r="E232" s="89">
        <v>0</v>
      </c>
    </row>
    <row r="233" spans="3:5" x14ac:dyDescent="0.25">
      <c r="C233" s="55" t="s">
        <v>342</v>
      </c>
      <c r="D233" s="55" t="s">
        <v>116</v>
      </c>
      <c r="E233" s="89">
        <v>-302344.73780414101</v>
      </c>
    </row>
    <row r="234" spans="3:5" x14ac:dyDescent="0.25">
      <c r="C234" s="55" t="s">
        <v>343</v>
      </c>
      <c r="D234" s="55" t="s">
        <v>116</v>
      </c>
      <c r="E234" s="89">
        <v>0</v>
      </c>
    </row>
    <row r="235" spans="3:5" x14ac:dyDescent="0.25">
      <c r="C235" s="55" t="s">
        <v>344</v>
      </c>
      <c r="D235" s="55" t="s">
        <v>116</v>
      </c>
      <c r="E235" s="89">
        <v>0</v>
      </c>
    </row>
    <row r="236" spans="3:5" x14ac:dyDescent="0.25">
      <c r="C236" s="55" t="s">
        <v>345</v>
      </c>
      <c r="D236" s="55" t="s">
        <v>116</v>
      </c>
      <c r="E236" s="89">
        <v>0</v>
      </c>
    </row>
    <row r="237" spans="3:5" x14ac:dyDescent="0.25">
      <c r="C237" s="55" t="s">
        <v>346</v>
      </c>
      <c r="D237" s="55" t="s">
        <v>116</v>
      </c>
      <c r="E237" s="89">
        <v>0</v>
      </c>
    </row>
    <row r="238" spans="3:5" x14ac:dyDescent="0.25">
      <c r="C238" s="55" t="s">
        <v>347</v>
      </c>
      <c r="D238" s="55" t="s">
        <v>116</v>
      </c>
      <c r="E238" s="89">
        <v>0</v>
      </c>
    </row>
    <row r="239" spans="3:5" x14ac:dyDescent="0.25">
      <c r="C239" s="55" t="s">
        <v>348</v>
      </c>
      <c r="D239" s="55" t="s">
        <v>116</v>
      </c>
      <c r="E239" s="89">
        <v>-175.64151088299701</v>
      </c>
    </row>
    <row r="240" spans="3:5" x14ac:dyDescent="0.25">
      <c r="C240" s="55" t="s">
        <v>349</v>
      </c>
      <c r="D240" s="55" t="s">
        <v>116</v>
      </c>
      <c r="E240" s="89">
        <v>0</v>
      </c>
    </row>
    <row r="241" spans="3:5" x14ac:dyDescent="0.25">
      <c r="C241" s="55" t="s">
        <v>350</v>
      </c>
      <c r="D241" s="55" t="s">
        <v>116</v>
      </c>
      <c r="E241" s="89">
        <v>-1.5650389286747699E-2</v>
      </c>
    </row>
    <row r="242" spans="3:5" x14ac:dyDescent="0.25">
      <c r="C242" s="55" t="s">
        <v>351</v>
      </c>
      <c r="D242" s="55" t="s">
        <v>116</v>
      </c>
      <c r="E242" s="89">
        <v>-1.5498881111852801E-5</v>
      </c>
    </row>
    <row r="243" spans="3:5" x14ac:dyDescent="0.25">
      <c r="C243" s="55" t="s">
        <v>352</v>
      </c>
      <c r="D243" s="55" t="s">
        <v>116</v>
      </c>
      <c r="E243" s="89">
        <v>-2.1663981897290799E-5</v>
      </c>
    </row>
    <row r="244" spans="3:5" x14ac:dyDescent="0.25">
      <c r="C244" s="55" t="s">
        <v>353</v>
      </c>
      <c r="D244" s="55" t="s">
        <v>116</v>
      </c>
      <c r="E244" s="89">
        <v>3.7825157050974701E-5</v>
      </c>
    </row>
    <row r="245" spans="3:5" x14ac:dyDescent="0.25">
      <c r="C245" s="55" t="s">
        <v>354</v>
      </c>
      <c r="D245" s="55" t="s">
        <v>116</v>
      </c>
      <c r="E245" s="89">
        <v>0.15748900987091499</v>
      </c>
    </row>
    <row r="246" spans="3:5" x14ac:dyDescent="0.25">
      <c r="C246" s="55" t="s">
        <v>355</v>
      </c>
      <c r="D246" s="55" t="s">
        <v>116</v>
      </c>
      <c r="E246" s="89">
        <v>0</v>
      </c>
    </row>
    <row r="247" spans="3:5" x14ac:dyDescent="0.25">
      <c r="C247" s="55" t="s">
        <v>356</v>
      </c>
      <c r="D247" s="55" t="s">
        <v>116</v>
      </c>
      <c r="E247" s="89">
        <v>0</v>
      </c>
    </row>
    <row r="248" spans="3:5" x14ac:dyDescent="0.25">
      <c r="C248" s="55" t="s">
        <v>357</v>
      </c>
      <c r="D248" s="55" t="s">
        <v>116</v>
      </c>
      <c r="E248" s="89">
        <v>0</v>
      </c>
    </row>
    <row r="249" spans="3:5" x14ac:dyDescent="0.25">
      <c r="C249" s="55" t="s">
        <v>358</v>
      </c>
      <c r="D249" s="55" t="s">
        <v>116</v>
      </c>
      <c r="E249" s="89">
        <v>-20685.857980915</v>
      </c>
    </row>
    <row r="250" spans="3:5" x14ac:dyDescent="0.25">
      <c r="C250" s="55" t="s">
        <v>359</v>
      </c>
      <c r="D250" s="55" t="s">
        <v>116</v>
      </c>
      <c r="E250" s="89">
        <v>0</v>
      </c>
    </row>
    <row r="251" spans="3:5" x14ac:dyDescent="0.25">
      <c r="C251" s="55" t="s">
        <v>360</v>
      </c>
      <c r="D251" s="55" t="s">
        <v>116</v>
      </c>
      <c r="E251" s="89">
        <v>0</v>
      </c>
    </row>
    <row r="252" spans="3:5" x14ac:dyDescent="0.25">
      <c r="C252" s="55" t="s">
        <v>361</v>
      </c>
      <c r="D252" s="55" t="s">
        <v>116</v>
      </c>
      <c r="E252" s="89">
        <v>0</v>
      </c>
    </row>
    <row r="253" spans="3:5" x14ac:dyDescent="0.25">
      <c r="C253" s="55" t="s">
        <v>362</v>
      </c>
      <c r="D253" s="55" t="s">
        <v>116</v>
      </c>
      <c r="E253" s="89">
        <v>0</v>
      </c>
    </row>
    <row r="254" spans="3:5" x14ac:dyDescent="0.25">
      <c r="C254" s="55" t="s">
        <v>363</v>
      </c>
      <c r="D254" s="55" t="s">
        <v>116</v>
      </c>
      <c r="E254" s="89">
        <v>0</v>
      </c>
    </row>
    <row r="255" spans="3:5" x14ac:dyDescent="0.25">
      <c r="C255" s="55" t="s">
        <v>364</v>
      </c>
      <c r="D255" s="55" t="s">
        <v>116</v>
      </c>
      <c r="E255" s="89">
        <v>179.051381403769</v>
      </c>
    </row>
    <row r="256" spans="3:5" x14ac:dyDescent="0.25">
      <c r="C256" s="55" t="s">
        <v>365</v>
      </c>
      <c r="D256" s="55" t="s">
        <v>116</v>
      </c>
      <c r="E256" s="89">
        <v>0</v>
      </c>
    </row>
    <row r="257" spans="3:5" x14ac:dyDescent="0.25">
      <c r="C257" s="55" t="s">
        <v>366</v>
      </c>
      <c r="D257" s="55" t="s">
        <v>116</v>
      </c>
      <c r="E257" s="89">
        <v>-5.1170409278711304E-3</v>
      </c>
    </row>
    <row r="258" spans="3:5" x14ac:dyDescent="0.25">
      <c r="C258" s="55" t="s">
        <v>367</v>
      </c>
      <c r="D258" s="55" t="s">
        <v>116</v>
      </c>
      <c r="E258" s="89">
        <v>1.2896634871140101E-7</v>
      </c>
    </row>
    <row r="259" spans="3:5" x14ac:dyDescent="0.25">
      <c r="C259" s="55" t="s">
        <v>368</v>
      </c>
      <c r="D259" s="55" t="s">
        <v>116</v>
      </c>
      <c r="E259" s="89">
        <v>-3.1850504456087899E-7</v>
      </c>
    </row>
    <row r="260" spans="3:5" x14ac:dyDescent="0.25">
      <c r="C260" s="55" t="s">
        <v>369</v>
      </c>
      <c r="D260" s="55" t="s">
        <v>116</v>
      </c>
      <c r="E260" s="89">
        <v>5.6170392781495995E-7</v>
      </c>
    </row>
    <row r="261" spans="3:5" x14ac:dyDescent="0.25">
      <c r="C261" s="55" t="s">
        <v>370</v>
      </c>
      <c r="D261" s="55" t="s">
        <v>116</v>
      </c>
      <c r="E261" s="89">
        <v>5.2449680333666003E-2</v>
      </c>
    </row>
    <row r="262" spans="3:5" x14ac:dyDescent="0.25">
      <c r="C262" s="55" t="s">
        <v>371</v>
      </c>
      <c r="D262" s="55" t="s">
        <v>116</v>
      </c>
      <c r="E262" s="89">
        <v>0</v>
      </c>
    </row>
    <row r="263" spans="3:5" x14ac:dyDescent="0.25">
      <c r="C263" s="55" t="s">
        <v>372</v>
      </c>
      <c r="D263" s="55" t="s">
        <v>116</v>
      </c>
      <c r="E263" s="89">
        <v>0</v>
      </c>
    </row>
    <row r="264" spans="3:5" x14ac:dyDescent="0.25">
      <c r="C264" s="55" t="s">
        <v>373</v>
      </c>
      <c r="D264" s="55" t="s">
        <v>116</v>
      </c>
      <c r="E264" s="89">
        <v>0</v>
      </c>
    </row>
    <row r="265" spans="3:5" x14ac:dyDescent="0.25">
      <c r="C265" s="55" t="s">
        <v>374</v>
      </c>
      <c r="D265" s="55" t="s">
        <v>116</v>
      </c>
      <c r="E265" s="89">
        <v>-20685.470224213001</v>
      </c>
    </row>
    <row r="266" spans="3:5" x14ac:dyDescent="0.25">
      <c r="C266" s="55" t="s">
        <v>375</v>
      </c>
      <c r="D266" s="55" t="s">
        <v>116</v>
      </c>
      <c r="E266" s="89">
        <v>0</v>
      </c>
    </row>
    <row r="267" spans="3:5" x14ac:dyDescent="0.25">
      <c r="C267" s="55" t="s">
        <v>376</v>
      </c>
      <c r="D267" s="55" t="s">
        <v>116</v>
      </c>
      <c r="E267" s="89">
        <v>0</v>
      </c>
    </row>
    <row r="268" spans="3:5" x14ac:dyDescent="0.25">
      <c r="C268" s="55" t="s">
        <v>377</v>
      </c>
      <c r="D268" s="55" t="s">
        <v>116</v>
      </c>
      <c r="E268" s="89">
        <v>-336828.09477406798</v>
      </c>
    </row>
    <row r="269" spans="3:5" x14ac:dyDescent="0.25">
      <c r="C269" s="55" t="s">
        <v>378</v>
      </c>
      <c r="D269" s="55" t="s">
        <v>116</v>
      </c>
      <c r="E269" s="89">
        <v>-3.6379788070917098E-10</v>
      </c>
    </row>
    <row r="270" spans="3:5" x14ac:dyDescent="0.25">
      <c r="C270" s="55" t="s">
        <v>379</v>
      </c>
      <c r="D270" s="55" t="s">
        <v>116</v>
      </c>
      <c r="E270" s="89">
        <v>342784.03167900897</v>
      </c>
    </row>
    <row r="271" spans="3:5" x14ac:dyDescent="0.25">
      <c r="C271" s="55" t="s">
        <v>380</v>
      </c>
      <c r="D271" s="55" t="s">
        <v>116</v>
      </c>
      <c r="E271" s="89">
        <v>115779.441035647</v>
      </c>
    </row>
    <row r="272" spans="3:5" x14ac:dyDescent="0.25">
      <c r="C272" s="55" t="s">
        <v>381</v>
      </c>
      <c r="D272" s="55" t="s">
        <v>116</v>
      </c>
      <c r="E272" s="89">
        <v>200560.98998284899</v>
      </c>
    </row>
    <row r="273" spans="3:5" x14ac:dyDescent="0.25">
      <c r="C273" s="55" t="s">
        <v>382</v>
      </c>
      <c r="D273" s="55" t="s">
        <v>116</v>
      </c>
      <c r="E273" s="89">
        <v>0</v>
      </c>
    </row>
    <row r="274" spans="3:5" x14ac:dyDescent="0.25">
      <c r="C274" s="55" t="s">
        <v>383</v>
      </c>
      <c r="D274" s="55" t="s">
        <v>116</v>
      </c>
      <c r="E274" s="89">
        <v>0</v>
      </c>
    </row>
    <row r="275" spans="3:5" x14ac:dyDescent="0.25">
      <c r="C275" s="55" t="s">
        <v>384</v>
      </c>
      <c r="D275" s="55" t="s">
        <v>116</v>
      </c>
      <c r="E275" s="89">
        <v>0</v>
      </c>
    </row>
    <row r="276" spans="3:5" x14ac:dyDescent="0.25">
      <c r="C276" s="55" t="s">
        <v>385</v>
      </c>
      <c r="D276" s="55" t="s">
        <v>116</v>
      </c>
      <c r="E276" s="89">
        <v>0</v>
      </c>
    </row>
    <row r="277" spans="3:5" x14ac:dyDescent="0.25">
      <c r="C277" s="55" t="s">
        <v>386</v>
      </c>
      <c r="D277" s="55" t="s">
        <v>116</v>
      </c>
      <c r="E277" s="89">
        <v>0</v>
      </c>
    </row>
    <row r="278" spans="3:5" x14ac:dyDescent="0.25">
      <c r="C278" s="55" t="s">
        <v>387</v>
      </c>
      <c r="D278" s="55" t="s">
        <v>116</v>
      </c>
      <c r="E278" s="89">
        <v>-1.6073561710072701E-3</v>
      </c>
    </row>
    <row r="279" spans="3:5" x14ac:dyDescent="0.25">
      <c r="C279" s="55" t="s">
        <v>388</v>
      </c>
      <c r="D279" s="55" t="s">
        <v>116</v>
      </c>
      <c r="E279" s="89">
        <v>-1.6734702512621899E-8</v>
      </c>
    </row>
    <row r="280" spans="3:5" x14ac:dyDescent="0.25">
      <c r="C280" s="55" t="s">
        <v>389</v>
      </c>
      <c r="D280" s="55" t="s">
        <v>116</v>
      </c>
      <c r="E280" s="89">
        <v>-2823.0999342998998</v>
      </c>
    </row>
    <row r="281" spans="3:5" x14ac:dyDescent="0.25">
      <c r="C281" s="55" t="s">
        <v>390</v>
      </c>
      <c r="D281" s="55" t="s">
        <v>116</v>
      </c>
      <c r="E281" s="89">
        <v>-2879.9202086956898</v>
      </c>
    </row>
    <row r="282" spans="3:5" x14ac:dyDescent="0.25">
      <c r="C282" s="55" t="s">
        <v>391</v>
      </c>
      <c r="D282" s="55" t="s">
        <v>116</v>
      </c>
      <c r="E282" s="89">
        <v>3.1187124477583001E-2</v>
      </c>
    </row>
    <row r="283" spans="3:5" x14ac:dyDescent="0.25">
      <c r="C283" s="55" t="s">
        <v>392</v>
      </c>
      <c r="D283" s="55" t="s">
        <v>116</v>
      </c>
      <c r="E283" s="89">
        <v>-3.0324867475428601E-2</v>
      </c>
    </row>
    <row r="284" spans="3:5" x14ac:dyDescent="0.25">
      <c r="C284" s="55" t="s">
        <v>393</v>
      </c>
      <c r="D284" s="55" t="s">
        <v>116</v>
      </c>
      <c r="E284" s="89">
        <v>-133.2053667742</v>
      </c>
    </row>
    <row r="285" spans="3:5" x14ac:dyDescent="0.25">
      <c r="C285" s="55" t="s">
        <v>394</v>
      </c>
      <c r="D285" s="55" t="s">
        <v>116</v>
      </c>
      <c r="E285" s="89">
        <v>-1.2364327631075899E-2</v>
      </c>
    </row>
    <row r="286" spans="3:5" x14ac:dyDescent="0.25">
      <c r="C286" s="55" t="s">
        <v>395</v>
      </c>
      <c r="D286" s="55" t="s">
        <v>116</v>
      </c>
      <c r="E286" s="89">
        <v>-1.6734702512621899E-8</v>
      </c>
    </row>
    <row r="287" spans="3:5" x14ac:dyDescent="0.25">
      <c r="C287" s="55" t="s">
        <v>396</v>
      </c>
      <c r="D287" s="55" t="s">
        <v>116</v>
      </c>
      <c r="E287" s="89">
        <v>-1.6734702512621899E-8</v>
      </c>
    </row>
    <row r="288" spans="3:5" x14ac:dyDescent="0.25">
      <c r="C288" s="55" t="s">
        <v>397</v>
      </c>
      <c r="D288" s="55" t="s">
        <v>116</v>
      </c>
      <c r="E288" s="89">
        <v>48318.149324276601</v>
      </c>
    </row>
    <row r="289" spans="3:5" x14ac:dyDescent="0.25">
      <c r="C289" s="55" t="s">
        <v>398</v>
      </c>
      <c r="D289" s="55" t="s">
        <v>116</v>
      </c>
      <c r="E289" s="89">
        <v>0</v>
      </c>
    </row>
    <row r="290" spans="3:5" x14ac:dyDescent="0.25">
      <c r="C290" s="55" t="s">
        <v>399</v>
      </c>
      <c r="D290" s="55" t="s">
        <v>116</v>
      </c>
      <c r="E290" s="89">
        <v>0</v>
      </c>
    </row>
    <row r="291" spans="3:5" x14ac:dyDescent="0.25">
      <c r="C291" s="55" t="s">
        <v>400</v>
      </c>
      <c r="D291" s="55" t="s">
        <v>116</v>
      </c>
      <c r="E291" s="89">
        <v>0</v>
      </c>
    </row>
    <row r="292" spans="3:5" x14ac:dyDescent="0.25">
      <c r="C292" s="55" t="s">
        <v>401</v>
      </c>
      <c r="D292" s="55" t="s">
        <v>116</v>
      </c>
      <c r="E292" s="89">
        <v>0</v>
      </c>
    </row>
    <row r="293" spans="3:5" x14ac:dyDescent="0.25">
      <c r="C293" s="55" t="s">
        <v>402</v>
      </c>
      <c r="D293" s="55" t="s">
        <v>116</v>
      </c>
      <c r="E293" s="89">
        <v>0</v>
      </c>
    </row>
    <row r="294" spans="3:5" x14ac:dyDescent="0.25">
      <c r="C294" s="55" t="s">
        <v>403</v>
      </c>
      <c r="D294" s="55" t="s">
        <v>116</v>
      </c>
      <c r="E294" s="89">
        <v>8.3409395301714496E-4</v>
      </c>
    </row>
    <row r="295" spans="3:5" x14ac:dyDescent="0.25">
      <c r="C295" s="55" t="s">
        <v>404</v>
      </c>
      <c r="D295" s="55" t="s">
        <v>116</v>
      </c>
      <c r="E295" s="89">
        <v>0</v>
      </c>
    </row>
    <row r="296" spans="3:5" x14ac:dyDescent="0.25">
      <c r="C296" s="55" t="s">
        <v>405</v>
      </c>
      <c r="D296" s="55" t="s">
        <v>116</v>
      </c>
      <c r="E296" s="89">
        <v>2661.14850530175</v>
      </c>
    </row>
    <row r="297" spans="3:5" x14ac:dyDescent="0.25">
      <c r="C297" s="55" t="s">
        <v>406</v>
      </c>
      <c r="D297" s="55" t="s">
        <v>116</v>
      </c>
      <c r="E297" s="89">
        <v>2701.9739933384699</v>
      </c>
    </row>
    <row r="298" spans="3:5" x14ac:dyDescent="0.25">
      <c r="C298" s="55" t="s">
        <v>407</v>
      </c>
      <c r="D298" s="55" t="s">
        <v>116</v>
      </c>
      <c r="E298" s="89">
        <v>4.3001087760785603E-3</v>
      </c>
    </row>
    <row r="299" spans="3:5" x14ac:dyDescent="0.25">
      <c r="C299" s="55" t="s">
        <v>408</v>
      </c>
      <c r="D299" s="55" t="s">
        <v>116</v>
      </c>
      <c r="E299" s="89">
        <v>-4.50039442512207E-4</v>
      </c>
    </row>
    <row r="300" spans="3:5" x14ac:dyDescent="0.25">
      <c r="C300" s="55" t="s">
        <v>409</v>
      </c>
      <c r="D300" s="55" t="s">
        <v>116</v>
      </c>
      <c r="E300" s="89">
        <v>-44.339496237080297</v>
      </c>
    </row>
    <row r="301" spans="3:5" x14ac:dyDescent="0.25">
      <c r="C301" s="55" t="s">
        <v>410</v>
      </c>
      <c r="D301" s="55" t="s">
        <v>116</v>
      </c>
      <c r="E301" s="89">
        <v>-4.0177110349759503E-3</v>
      </c>
    </row>
    <row r="302" spans="3:5" x14ac:dyDescent="0.25">
      <c r="C302" s="55" t="s">
        <v>411</v>
      </c>
      <c r="D302" s="55" t="s">
        <v>116</v>
      </c>
      <c r="E302" s="89">
        <v>0</v>
      </c>
    </row>
    <row r="303" spans="3:5" x14ac:dyDescent="0.25">
      <c r="C303" s="55" t="s">
        <v>412</v>
      </c>
      <c r="D303" s="55" t="s">
        <v>116</v>
      </c>
      <c r="E303" s="89">
        <v>0</v>
      </c>
    </row>
    <row r="304" spans="3:5" x14ac:dyDescent="0.25">
      <c r="C304" s="55" t="s">
        <v>413</v>
      </c>
      <c r="D304" s="55" t="s">
        <v>116</v>
      </c>
      <c r="E304" s="89">
        <v>48322.028696403097</v>
      </c>
    </row>
    <row r="305" spans="3:5" x14ac:dyDescent="0.25">
      <c r="C305" s="55" t="s">
        <v>414</v>
      </c>
      <c r="D305" s="55" t="s">
        <v>116</v>
      </c>
      <c r="E305" s="89">
        <v>-420665.94373666699</v>
      </c>
    </row>
    <row r="306" spans="3:5" x14ac:dyDescent="0.25">
      <c r="C306" s="55" t="s">
        <v>415</v>
      </c>
      <c r="D306" s="55" t="s">
        <v>116</v>
      </c>
      <c r="E306" s="89">
        <v>165236.540934444</v>
      </c>
    </row>
    <row r="307" spans="3:5" x14ac:dyDescent="0.25">
      <c r="C307" s="55" t="s">
        <v>416</v>
      </c>
      <c r="D307" s="55" t="s">
        <v>116</v>
      </c>
      <c r="E307" s="89">
        <v>176993.065160795</v>
      </c>
    </row>
    <row r="308" spans="3:5" x14ac:dyDescent="0.25">
      <c r="C308" s="55" t="s">
        <v>417</v>
      </c>
      <c r="D308" s="55" t="s">
        <v>116</v>
      </c>
      <c r="E308" s="89">
        <v>0</v>
      </c>
    </row>
    <row r="309" spans="3:5" x14ac:dyDescent="0.25">
      <c r="C309" s="55" t="s">
        <v>418</v>
      </c>
      <c r="D309" s="55" t="s">
        <v>116</v>
      </c>
      <c r="E309" s="89">
        <v>0</v>
      </c>
    </row>
    <row r="310" spans="3:5" x14ac:dyDescent="0.25">
      <c r="C310" s="55" t="s">
        <v>419</v>
      </c>
      <c r="D310" s="55" t="s">
        <v>116</v>
      </c>
      <c r="E310" s="89">
        <v>0</v>
      </c>
    </row>
    <row r="311" spans="3:5" x14ac:dyDescent="0.25">
      <c r="C311" s="55" t="s">
        <v>420</v>
      </c>
      <c r="D311" s="55" t="s">
        <v>116</v>
      </c>
      <c r="E311" s="89">
        <v>221121.554884571</v>
      </c>
    </row>
    <row r="312" spans="3:5" x14ac:dyDescent="0.25">
      <c r="C312" s="55" t="s">
        <v>421</v>
      </c>
      <c r="D312" s="55" t="s">
        <v>116</v>
      </c>
      <c r="E312" s="89">
        <v>0</v>
      </c>
    </row>
    <row r="313" spans="3:5" x14ac:dyDescent="0.25">
      <c r="C313" s="55" t="s">
        <v>422</v>
      </c>
      <c r="D313" s="55" t="s">
        <v>116</v>
      </c>
      <c r="E313" s="89">
        <v>0</v>
      </c>
    </row>
    <row r="314" spans="3:5" x14ac:dyDescent="0.25">
      <c r="C314" s="55" t="s">
        <v>423</v>
      </c>
      <c r="D314" s="55" t="s">
        <v>116</v>
      </c>
      <c r="E314" s="89">
        <v>0</v>
      </c>
    </row>
    <row r="315" spans="3:5" x14ac:dyDescent="0.25">
      <c r="C315" s="55" t="s">
        <v>424</v>
      </c>
      <c r="D315" s="55" t="s">
        <v>116</v>
      </c>
      <c r="E315" s="89">
        <v>0</v>
      </c>
    </row>
    <row r="316" spans="3:5" x14ac:dyDescent="0.25">
      <c r="C316" s="55" t="s">
        <v>425</v>
      </c>
      <c r="D316" s="55" t="s">
        <v>116</v>
      </c>
      <c r="E316" s="89">
        <v>0</v>
      </c>
    </row>
    <row r="317" spans="3:5" x14ac:dyDescent="0.25">
      <c r="C317" s="55" t="s">
        <v>426</v>
      </c>
      <c r="D317" s="55" t="s">
        <v>116</v>
      </c>
      <c r="E317" s="89">
        <v>0</v>
      </c>
    </row>
    <row r="318" spans="3:5" x14ac:dyDescent="0.25">
      <c r="C318" s="55" t="s">
        <v>427</v>
      </c>
      <c r="D318" s="55" t="s">
        <v>116</v>
      </c>
      <c r="E318" s="89">
        <v>0</v>
      </c>
    </row>
    <row r="319" spans="3:5" x14ac:dyDescent="0.25">
      <c r="C319" s="55" t="s">
        <v>428</v>
      </c>
      <c r="D319" s="55" t="s">
        <v>116</v>
      </c>
      <c r="E319" s="89">
        <v>3.9518527046311598E-4</v>
      </c>
    </row>
    <row r="320" spans="3:5" x14ac:dyDescent="0.25">
      <c r="C320" s="55" t="s">
        <v>429</v>
      </c>
      <c r="D320" s="55" t="s">
        <v>116</v>
      </c>
      <c r="E320" s="89">
        <v>1624.89111705145</v>
      </c>
    </row>
    <row r="321" spans="3:5" x14ac:dyDescent="0.25">
      <c r="C321" s="55" t="s">
        <v>430</v>
      </c>
      <c r="D321" s="55" t="s">
        <v>116</v>
      </c>
      <c r="E321" s="89">
        <v>1716.7059222447299</v>
      </c>
    </row>
    <row r="322" spans="3:5" x14ac:dyDescent="0.25">
      <c r="C322" s="55" t="s">
        <v>431</v>
      </c>
      <c r="D322" s="55" t="s">
        <v>116</v>
      </c>
      <c r="E322" s="89">
        <v>3.2843672670424001E-6</v>
      </c>
    </row>
    <row r="323" spans="3:5" x14ac:dyDescent="0.25">
      <c r="C323" s="55" t="s">
        <v>432</v>
      </c>
      <c r="D323" s="55" t="s">
        <v>116</v>
      </c>
      <c r="E323" s="89">
        <v>2.1864252630621202E-5</v>
      </c>
    </row>
    <row r="324" spans="3:5" x14ac:dyDescent="0.25">
      <c r="C324" s="55" t="s">
        <v>433</v>
      </c>
      <c r="D324" s="55" t="s">
        <v>116</v>
      </c>
      <c r="E324" s="89">
        <v>-3.5932316677644801E-5</v>
      </c>
    </row>
    <row r="325" spans="3:5" x14ac:dyDescent="0.25">
      <c r="C325" s="55" t="s">
        <v>434</v>
      </c>
      <c r="D325" s="55" t="s">
        <v>116</v>
      </c>
      <c r="E325" s="89">
        <v>-5.2943878603400698</v>
      </c>
    </row>
    <row r="326" spans="3:5" x14ac:dyDescent="0.25">
      <c r="C326" s="55" t="s">
        <v>435</v>
      </c>
      <c r="D326" s="55" t="s">
        <v>116</v>
      </c>
      <c r="E326" s="89">
        <v>0</v>
      </c>
    </row>
    <row r="327" spans="3:5" x14ac:dyDescent="0.25">
      <c r="C327" s="55" t="s">
        <v>436</v>
      </c>
      <c r="D327" s="55" t="s">
        <v>116</v>
      </c>
      <c r="E327" s="89">
        <v>64557.439032865499</v>
      </c>
    </row>
    <row r="328" spans="3:5" x14ac:dyDescent="0.25">
      <c r="C328" s="55" t="s">
        <v>437</v>
      </c>
      <c r="D328" s="55" t="s">
        <v>116</v>
      </c>
      <c r="E328" s="89">
        <v>0</v>
      </c>
    </row>
    <row r="329" spans="3:5" x14ac:dyDescent="0.25">
      <c r="C329" s="55" t="s">
        <v>438</v>
      </c>
      <c r="D329" s="55" t="s">
        <v>116</v>
      </c>
      <c r="E329" s="89">
        <v>0</v>
      </c>
    </row>
    <row r="330" spans="3:5" x14ac:dyDescent="0.25">
      <c r="C330" s="55" t="s">
        <v>439</v>
      </c>
      <c r="D330" s="55" t="s">
        <v>116</v>
      </c>
      <c r="E330" s="89">
        <v>0</v>
      </c>
    </row>
    <row r="331" spans="3:5" x14ac:dyDescent="0.25">
      <c r="C331" s="55" t="s">
        <v>440</v>
      </c>
      <c r="D331" s="55" t="s">
        <v>116</v>
      </c>
      <c r="E331" s="89">
        <v>0</v>
      </c>
    </row>
    <row r="332" spans="3:5" x14ac:dyDescent="0.25">
      <c r="C332" s="55" t="s">
        <v>441</v>
      </c>
      <c r="D332" s="55" t="s">
        <v>116</v>
      </c>
      <c r="E332" s="89">
        <v>0</v>
      </c>
    </row>
    <row r="333" spans="3:5" x14ac:dyDescent="0.25">
      <c r="C333" s="55" t="s">
        <v>442</v>
      </c>
      <c r="D333" s="55" t="s">
        <v>116</v>
      </c>
      <c r="E333" s="89">
        <v>-1.02604062703904E-3</v>
      </c>
    </row>
    <row r="334" spans="3:5" x14ac:dyDescent="0.25">
      <c r="C334" s="55" t="s">
        <v>443</v>
      </c>
      <c r="D334" s="55" t="s">
        <v>116</v>
      </c>
      <c r="E334" s="89">
        <v>-1743.017601666</v>
      </c>
    </row>
    <row r="335" spans="3:5" x14ac:dyDescent="0.25">
      <c r="C335" s="55" t="s">
        <v>444</v>
      </c>
      <c r="D335" s="55" t="s">
        <v>116</v>
      </c>
      <c r="E335" s="89">
        <v>-1839.05293028802</v>
      </c>
    </row>
    <row r="336" spans="3:5" x14ac:dyDescent="0.25">
      <c r="C336" s="55" t="s">
        <v>445</v>
      </c>
      <c r="D336" s="55" t="s">
        <v>116</v>
      </c>
      <c r="E336" s="89">
        <v>1.84607197297737E-3</v>
      </c>
    </row>
    <row r="337" spans="3:5" x14ac:dyDescent="0.25">
      <c r="C337" s="55" t="s">
        <v>446</v>
      </c>
      <c r="D337" s="55" t="s">
        <v>116</v>
      </c>
      <c r="E337" s="89">
        <v>2.5851641112240001E-3</v>
      </c>
    </row>
    <row r="338" spans="3:5" x14ac:dyDescent="0.25">
      <c r="C338" s="55" t="s">
        <v>447</v>
      </c>
      <c r="D338" s="55" t="s">
        <v>116</v>
      </c>
      <c r="E338" s="89">
        <v>-4.5150518417358398E-3</v>
      </c>
    </row>
    <row r="339" spans="3:5" x14ac:dyDescent="0.25">
      <c r="C339" s="55" t="s">
        <v>448</v>
      </c>
      <c r="D339" s="55" t="s">
        <v>116</v>
      </c>
      <c r="E339" s="89">
        <v>-18.7988278619741</v>
      </c>
    </row>
    <row r="340" spans="3:5" x14ac:dyDescent="0.25">
      <c r="C340" s="55" t="s">
        <v>449</v>
      </c>
      <c r="D340" s="55" t="s">
        <v>116</v>
      </c>
      <c r="E340" s="89">
        <v>0</v>
      </c>
    </row>
    <row r="341" spans="3:5" x14ac:dyDescent="0.25">
      <c r="C341" s="55" t="s">
        <v>450</v>
      </c>
      <c r="D341" s="55" t="s">
        <v>116</v>
      </c>
      <c r="E341" s="89">
        <v>0</v>
      </c>
    </row>
    <row r="342" spans="3:5" x14ac:dyDescent="0.25">
      <c r="C342" s="55" t="s">
        <v>451</v>
      </c>
      <c r="D342" s="55" t="s">
        <v>116</v>
      </c>
      <c r="E342" s="89">
        <v>0</v>
      </c>
    </row>
    <row r="343" spans="3:5" x14ac:dyDescent="0.25">
      <c r="C343" s="55" t="s">
        <v>452</v>
      </c>
      <c r="D343" s="55" t="s">
        <v>116</v>
      </c>
      <c r="E343" s="89">
        <v>64554.929143315399</v>
      </c>
    </row>
    <row r="344" spans="3:5" x14ac:dyDescent="0.25">
      <c r="C344" s="55" t="s">
        <v>453</v>
      </c>
      <c r="D344" s="55" t="s">
        <v>116</v>
      </c>
      <c r="E344" s="89">
        <v>-3305390.5434011798</v>
      </c>
    </row>
    <row r="345" spans="3:5" x14ac:dyDescent="0.25">
      <c r="C345" s="55" t="s">
        <v>454</v>
      </c>
      <c r="D345" s="55" t="s">
        <v>116</v>
      </c>
      <c r="E345" s="89">
        <v>7.7147698902990704E-3</v>
      </c>
    </row>
    <row r="346" spans="3:5" x14ac:dyDescent="0.25">
      <c r="C346" s="55" t="s">
        <v>455</v>
      </c>
      <c r="D346" s="55" t="s">
        <v>116</v>
      </c>
      <c r="E346" s="89">
        <v>0</v>
      </c>
    </row>
    <row r="347" spans="3:5" x14ac:dyDescent="0.25">
      <c r="C347" s="55" t="s">
        <v>456</v>
      </c>
      <c r="D347" s="55" t="s">
        <v>116</v>
      </c>
      <c r="E347" s="89">
        <v>24834.713359375</v>
      </c>
    </row>
    <row r="348" spans="3:5" x14ac:dyDescent="0.25">
      <c r="C348" s="55" t="s">
        <v>457</v>
      </c>
      <c r="D348" s="55" t="s">
        <v>116</v>
      </c>
      <c r="E348" s="89">
        <v>24699.009613669801</v>
      </c>
    </row>
    <row r="349" spans="3:5" x14ac:dyDescent="0.25">
      <c r="C349" s="55" t="s">
        <v>458</v>
      </c>
      <c r="D349" s="55" t="s">
        <v>116</v>
      </c>
      <c r="E349" s="89">
        <v>0</v>
      </c>
    </row>
    <row r="350" spans="3:5" x14ac:dyDescent="0.25">
      <c r="C350" s="55" t="s">
        <v>459</v>
      </c>
      <c r="D350" s="55" t="s">
        <v>116</v>
      </c>
      <c r="E350" s="89">
        <v>0</v>
      </c>
    </row>
    <row r="351" spans="3:5" x14ac:dyDescent="0.25">
      <c r="C351" s="55" t="s">
        <v>460</v>
      </c>
      <c r="D351" s="55" t="s">
        <v>116</v>
      </c>
      <c r="E351" s="89">
        <v>0</v>
      </c>
    </row>
    <row r="352" spans="3:5" x14ac:dyDescent="0.25">
      <c r="C352" s="55" t="s">
        <v>461</v>
      </c>
      <c r="D352" s="55" t="s">
        <v>116</v>
      </c>
      <c r="E352" s="89">
        <v>0</v>
      </c>
    </row>
    <row r="353" spans="3:5" x14ac:dyDescent="0.25">
      <c r="C353" s="55" t="s">
        <v>462</v>
      </c>
      <c r="D353" s="55" t="s">
        <v>116</v>
      </c>
      <c r="E353" s="89">
        <v>0</v>
      </c>
    </row>
    <row r="354" spans="3:5" x14ac:dyDescent="0.25">
      <c r="C354" s="55" t="s">
        <v>463</v>
      </c>
      <c r="D354" s="55" t="s">
        <v>116</v>
      </c>
      <c r="E354" s="89">
        <v>0</v>
      </c>
    </row>
    <row r="355" spans="3:5" x14ac:dyDescent="0.25">
      <c r="C355" s="55" t="s">
        <v>464</v>
      </c>
      <c r="D355" s="55" t="s">
        <v>116</v>
      </c>
      <c r="E355" s="89">
        <v>-1.38469353260007E-2</v>
      </c>
    </row>
    <row r="356" spans="3:5" x14ac:dyDescent="0.25">
      <c r="C356" s="55" t="s">
        <v>465</v>
      </c>
      <c r="D356" s="55" t="s">
        <v>116</v>
      </c>
      <c r="E356" s="89">
        <v>0</v>
      </c>
    </row>
    <row r="357" spans="3:5" x14ac:dyDescent="0.25">
      <c r="C357" s="55" t="s">
        <v>466</v>
      </c>
      <c r="D357" s="55" t="s">
        <v>116</v>
      </c>
      <c r="E357" s="89">
        <v>-24701.377182618999</v>
      </c>
    </row>
    <row r="358" spans="3:5" x14ac:dyDescent="0.25">
      <c r="C358" s="55" t="s">
        <v>467</v>
      </c>
      <c r="D358" s="55" t="s">
        <v>116</v>
      </c>
      <c r="E358" s="89">
        <v>-24566.4020225737</v>
      </c>
    </row>
    <row r="359" spans="3:5" x14ac:dyDescent="0.25">
      <c r="C359" s="55" t="s">
        <v>468</v>
      </c>
      <c r="D359" s="55" t="s">
        <v>116</v>
      </c>
      <c r="E359" s="89">
        <v>0</v>
      </c>
    </row>
    <row r="360" spans="3:5" x14ac:dyDescent="0.25">
      <c r="C360" s="55" t="s">
        <v>469</v>
      </c>
      <c r="D360" s="55" t="s">
        <v>116</v>
      </c>
      <c r="E360" s="89">
        <v>0</v>
      </c>
    </row>
    <row r="361" spans="3:5" x14ac:dyDescent="0.25">
      <c r="C361" s="55" t="s">
        <v>470</v>
      </c>
      <c r="D361" s="55" t="s">
        <v>116</v>
      </c>
      <c r="E361" s="89">
        <v>0</v>
      </c>
    </row>
    <row r="362" spans="3:5" x14ac:dyDescent="0.25">
      <c r="C362" s="55" t="s">
        <v>471</v>
      </c>
      <c r="D362" s="55" t="s">
        <v>116</v>
      </c>
      <c r="E362" s="89">
        <v>0</v>
      </c>
    </row>
    <row r="363" spans="3:5" x14ac:dyDescent="0.25">
      <c r="C363" s="55" t="s">
        <v>472</v>
      </c>
      <c r="D363" s="55" t="s">
        <v>116</v>
      </c>
      <c r="E363" s="89">
        <v>0</v>
      </c>
    </row>
    <row r="364" spans="3:5" x14ac:dyDescent="0.25">
      <c r="C364" s="55" t="s">
        <v>473</v>
      </c>
      <c r="D364" s="55" t="s">
        <v>116</v>
      </c>
      <c r="E364" s="89">
        <v>0</v>
      </c>
    </row>
    <row r="365" spans="3:5" x14ac:dyDescent="0.25">
      <c r="C365" s="55" t="s">
        <v>474</v>
      </c>
      <c r="D365" s="55" t="s">
        <v>116</v>
      </c>
      <c r="E365" s="89">
        <v>-45655131.887343802</v>
      </c>
    </row>
    <row r="366" spans="3:5" x14ac:dyDescent="0.25">
      <c r="C366" s="55" t="s">
        <v>475</v>
      </c>
      <c r="D366" s="55" t="s">
        <v>116</v>
      </c>
      <c r="E366" s="89">
        <v>0.106559558480512</v>
      </c>
    </row>
    <row r="367" spans="3:5" x14ac:dyDescent="0.25">
      <c r="C367" s="55" t="s">
        <v>476</v>
      </c>
      <c r="D367" s="55" t="s">
        <v>116</v>
      </c>
      <c r="E367" s="89">
        <v>0</v>
      </c>
    </row>
    <row r="368" spans="3:5" x14ac:dyDescent="0.25">
      <c r="C368" s="55" t="s">
        <v>477</v>
      </c>
      <c r="D368" s="55" t="s">
        <v>116</v>
      </c>
      <c r="E368" s="89">
        <v>343025.158122355</v>
      </c>
    </row>
    <row r="369" spans="3:5" x14ac:dyDescent="0.25">
      <c r="C369" s="55" t="s">
        <v>478</v>
      </c>
      <c r="D369" s="55" t="s">
        <v>116</v>
      </c>
      <c r="E369" s="89">
        <v>341150.77374137001</v>
      </c>
    </row>
    <row r="370" spans="3:5" x14ac:dyDescent="0.25">
      <c r="C370" s="55" t="s">
        <v>479</v>
      </c>
      <c r="D370" s="55" t="s">
        <v>116</v>
      </c>
      <c r="E370" s="89">
        <v>0</v>
      </c>
    </row>
    <row r="371" spans="3:5" x14ac:dyDescent="0.25">
      <c r="C371" s="55" t="s">
        <v>480</v>
      </c>
      <c r="D371" s="55" t="s">
        <v>116</v>
      </c>
      <c r="E371" s="89">
        <v>0</v>
      </c>
    </row>
    <row r="372" spans="3:5" x14ac:dyDescent="0.25">
      <c r="C372" s="55" t="s">
        <v>481</v>
      </c>
      <c r="D372" s="55" t="s">
        <v>116</v>
      </c>
      <c r="E372" s="89">
        <v>0</v>
      </c>
    </row>
    <row r="373" spans="3:5" x14ac:dyDescent="0.25">
      <c r="C373" s="55" t="s">
        <v>482</v>
      </c>
      <c r="D373" s="55" t="s">
        <v>116</v>
      </c>
      <c r="E373" s="89">
        <v>0</v>
      </c>
    </row>
    <row r="374" spans="3:5" x14ac:dyDescent="0.25">
      <c r="C374" s="55" t="s">
        <v>483</v>
      </c>
      <c r="D374" s="55" t="s">
        <v>116</v>
      </c>
      <c r="E374" s="89">
        <v>0</v>
      </c>
    </row>
    <row r="375" spans="3:5" x14ac:dyDescent="0.25">
      <c r="C375" s="55" t="s">
        <v>484</v>
      </c>
      <c r="D375" s="55" t="s">
        <v>116</v>
      </c>
      <c r="E375" s="89">
        <v>0</v>
      </c>
    </row>
    <row r="376" spans="3:5" x14ac:dyDescent="0.25">
      <c r="C376" s="55" t="s">
        <v>485</v>
      </c>
      <c r="D376" s="55" t="s">
        <v>116</v>
      </c>
      <c r="E376" s="89">
        <v>-0.19198176742065701</v>
      </c>
    </row>
    <row r="377" spans="3:5" x14ac:dyDescent="0.25">
      <c r="C377" s="55" t="s">
        <v>486</v>
      </c>
      <c r="D377" s="55" t="s">
        <v>116</v>
      </c>
      <c r="E377" s="89">
        <v>0</v>
      </c>
    </row>
    <row r="378" spans="3:5" x14ac:dyDescent="0.25">
      <c r="C378" s="55" t="s">
        <v>487</v>
      </c>
      <c r="D378" s="55" t="s">
        <v>116</v>
      </c>
      <c r="E378" s="89">
        <v>-342473.506993866</v>
      </c>
    </row>
    <row r="379" spans="3:5" x14ac:dyDescent="0.25">
      <c r="C379" s="55" t="s">
        <v>488</v>
      </c>
      <c r="D379" s="55" t="s">
        <v>116</v>
      </c>
      <c r="E379" s="89">
        <v>-340602.13698648103</v>
      </c>
    </row>
    <row r="380" spans="3:5" x14ac:dyDescent="0.25">
      <c r="C380" s="55" t="s">
        <v>489</v>
      </c>
      <c r="D380" s="55" t="s">
        <v>116</v>
      </c>
      <c r="E380" s="89">
        <v>0</v>
      </c>
    </row>
    <row r="381" spans="3:5" x14ac:dyDescent="0.25">
      <c r="C381" s="55" t="s">
        <v>490</v>
      </c>
      <c r="D381" s="55" t="s">
        <v>116</v>
      </c>
      <c r="E381" s="89">
        <v>0</v>
      </c>
    </row>
    <row r="382" spans="3:5" x14ac:dyDescent="0.25">
      <c r="C382" s="55" t="s">
        <v>491</v>
      </c>
      <c r="D382" s="55" t="s">
        <v>116</v>
      </c>
      <c r="E382" s="89">
        <v>0</v>
      </c>
    </row>
    <row r="383" spans="3:5" x14ac:dyDescent="0.25">
      <c r="C383" s="55" t="s">
        <v>492</v>
      </c>
      <c r="D383" s="55" t="s">
        <v>116</v>
      </c>
      <c r="E383" s="89">
        <v>0</v>
      </c>
    </row>
    <row r="384" spans="3:5" x14ac:dyDescent="0.25">
      <c r="C384" s="55" t="s">
        <v>493</v>
      </c>
      <c r="D384" s="55" t="s">
        <v>116</v>
      </c>
      <c r="E384" s="89">
        <v>0</v>
      </c>
    </row>
    <row r="385" spans="3:5" x14ac:dyDescent="0.25">
      <c r="C385" s="55" t="s">
        <v>494</v>
      </c>
      <c r="D385" s="55" t="s">
        <v>116</v>
      </c>
      <c r="E385" s="89">
        <v>0</v>
      </c>
    </row>
    <row r="386" spans="3:5" x14ac:dyDescent="0.25">
      <c r="C386" s="55" t="s">
        <v>495</v>
      </c>
      <c r="D386" s="55" t="s">
        <v>116</v>
      </c>
      <c r="E386" s="89">
        <v>9.0195869738636194</v>
      </c>
    </row>
    <row r="387" spans="3:5" x14ac:dyDescent="0.25">
      <c r="C387" s="55" t="s">
        <v>496</v>
      </c>
      <c r="D387" s="55" t="s">
        <v>116</v>
      </c>
      <c r="E387" s="89">
        <v>38.043654725424901</v>
      </c>
    </row>
    <row r="388" spans="3:5" x14ac:dyDescent="0.25">
      <c r="C388" s="55" t="s">
        <v>497</v>
      </c>
      <c r="D388" s="55" t="s">
        <v>116</v>
      </c>
      <c r="E388" s="89">
        <v>147.86691591662</v>
      </c>
    </row>
    <row r="389" spans="3:5" x14ac:dyDescent="0.25">
      <c r="C389" s="55" t="s">
        <v>498</v>
      </c>
      <c r="D389" s="55" t="s">
        <v>116</v>
      </c>
      <c r="E389" s="89">
        <v>334.527995816643</v>
      </c>
    </row>
    <row r="390" spans="3:5" x14ac:dyDescent="0.25">
      <c r="C390" s="55" t="s">
        <v>499</v>
      </c>
      <c r="D390" s="55" t="s">
        <v>116</v>
      </c>
      <c r="E390" s="89">
        <v>48110.652849459802</v>
      </c>
    </row>
    <row r="391" spans="3:5" x14ac:dyDescent="0.25">
      <c r="C391" s="55" t="s">
        <v>500</v>
      </c>
      <c r="D391" s="55" t="s">
        <v>116</v>
      </c>
      <c r="E391" s="89">
        <v>0</v>
      </c>
    </row>
    <row r="392" spans="3:5" x14ac:dyDescent="0.25">
      <c r="C392" s="55" t="s">
        <v>501</v>
      </c>
      <c r="D392" s="55" t="s">
        <v>116</v>
      </c>
      <c r="E392" s="89">
        <v>0</v>
      </c>
    </row>
    <row r="393" spans="3:5" x14ac:dyDescent="0.25">
      <c r="C393" s="55" t="s">
        <v>502</v>
      </c>
      <c r="D393" s="55" t="s">
        <v>116</v>
      </c>
      <c r="E393" s="89">
        <v>0</v>
      </c>
    </row>
    <row r="394" spans="3:5" x14ac:dyDescent="0.25">
      <c r="C394" s="55" t="s">
        <v>503</v>
      </c>
      <c r="D394" s="55" t="s">
        <v>116</v>
      </c>
      <c r="E394" s="89">
        <v>0</v>
      </c>
    </row>
    <row r="395" spans="3:5" x14ac:dyDescent="0.25">
      <c r="C395" s="55" t="s">
        <v>504</v>
      </c>
      <c r="D395" s="55" t="s">
        <v>116</v>
      </c>
      <c r="E395" s="89">
        <v>0</v>
      </c>
    </row>
    <row r="396" spans="3:5" x14ac:dyDescent="0.25">
      <c r="C396" s="55" t="s">
        <v>505</v>
      </c>
      <c r="D396" s="55" t="s">
        <v>116</v>
      </c>
      <c r="E396" s="89">
        <v>-280766.11168650002</v>
      </c>
    </row>
    <row r="397" spans="3:5" x14ac:dyDescent="0.25">
      <c r="C397" s="55" t="s">
        <v>506</v>
      </c>
      <c r="D397" s="55" t="s">
        <v>116</v>
      </c>
      <c r="E397" s="89">
        <v>-21.253987977979701</v>
      </c>
    </row>
    <row r="398" spans="3:5" x14ac:dyDescent="0.25">
      <c r="C398" s="55" t="s">
        <v>507</v>
      </c>
      <c r="D398" s="55" t="s">
        <v>116</v>
      </c>
      <c r="E398" s="89">
        <v>-74.232786311767995</v>
      </c>
    </row>
    <row r="399" spans="3:5" x14ac:dyDescent="0.25">
      <c r="C399" s="55" t="s">
        <v>508</v>
      </c>
      <c r="D399" s="55" t="s">
        <v>116</v>
      </c>
      <c r="E399" s="89">
        <v>-294.60745828109799</v>
      </c>
    </row>
    <row r="400" spans="3:5" x14ac:dyDescent="0.25">
      <c r="C400" s="55" t="s">
        <v>509</v>
      </c>
      <c r="D400" s="55" t="s">
        <v>116</v>
      </c>
      <c r="E400" s="89">
        <v>-661.35938541847304</v>
      </c>
    </row>
    <row r="401" spans="3:5" x14ac:dyDescent="0.25">
      <c r="C401" s="55" t="s">
        <v>510</v>
      </c>
      <c r="D401" s="55" t="s">
        <v>116</v>
      </c>
      <c r="E401" s="89">
        <v>-1608.14040909754</v>
      </c>
    </row>
    <row r="402" spans="3:5" x14ac:dyDescent="0.25">
      <c r="C402" s="55" t="s">
        <v>511</v>
      </c>
      <c r="D402" s="55" t="s">
        <v>116</v>
      </c>
      <c r="E402" s="89">
        <v>-104359.420122986</v>
      </c>
    </row>
    <row r="403" spans="3:5" x14ac:dyDescent="0.25">
      <c r="C403" s="55" t="s">
        <v>512</v>
      </c>
      <c r="D403" s="55" t="s">
        <v>116</v>
      </c>
      <c r="E403" s="89">
        <v>-150484.104382811</v>
      </c>
    </row>
    <row r="404" spans="3:5" x14ac:dyDescent="0.25">
      <c r="C404" s="55" t="s">
        <v>513</v>
      </c>
      <c r="D404" s="55" t="s">
        <v>116</v>
      </c>
      <c r="E404" s="89">
        <v>-1.16415321826935E-8</v>
      </c>
    </row>
    <row r="405" spans="3:5" x14ac:dyDescent="0.25">
      <c r="C405" s="55" t="s">
        <v>514</v>
      </c>
      <c r="D405" s="55" t="s">
        <v>116</v>
      </c>
      <c r="E405" s="89">
        <v>-1.16415321826935E-8</v>
      </c>
    </row>
    <row r="406" spans="3:5" x14ac:dyDescent="0.25">
      <c r="C406" s="55" t="s">
        <v>515</v>
      </c>
      <c r="D406" s="55" t="s">
        <v>116</v>
      </c>
      <c r="E406" s="89">
        <v>-1.16415321826935E-8</v>
      </c>
    </row>
    <row r="407" spans="3:5" x14ac:dyDescent="0.25">
      <c r="C407" s="55" t="s">
        <v>516</v>
      </c>
      <c r="D407" s="55" t="s">
        <v>116</v>
      </c>
      <c r="E407" s="89">
        <v>-9975.4178888237202</v>
      </c>
    </row>
    <row r="408" spans="3:5" x14ac:dyDescent="0.25">
      <c r="C408" s="55" t="s">
        <v>517</v>
      </c>
      <c r="D408" s="55" t="s">
        <v>116</v>
      </c>
      <c r="E408" s="89">
        <v>1.61834559548879</v>
      </c>
    </row>
    <row r="409" spans="3:5" x14ac:dyDescent="0.25">
      <c r="C409" s="55" t="s">
        <v>518</v>
      </c>
      <c r="D409" s="55" t="s">
        <v>116</v>
      </c>
      <c r="E409" s="89">
        <v>5.5901301009726003</v>
      </c>
    </row>
    <row r="410" spans="3:5" x14ac:dyDescent="0.25">
      <c r="C410" s="55" t="s">
        <v>519</v>
      </c>
      <c r="D410" s="55" t="s">
        <v>116</v>
      </c>
      <c r="E410" s="89">
        <v>22.185404363335699</v>
      </c>
    </row>
    <row r="411" spans="3:5" x14ac:dyDescent="0.25">
      <c r="C411" s="55" t="s">
        <v>520</v>
      </c>
      <c r="D411" s="55" t="s">
        <v>116</v>
      </c>
      <c r="E411" s="89">
        <v>49.821062099727001</v>
      </c>
    </row>
    <row r="412" spans="3:5" x14ac:dyDescent="0.25">
      <c r="C412" s="55" t="s">
        <v>521</v>
      </c>
      <c r="D412" s="55" t="s">
        <v>116</v>
      </c>
      <c r="E412" s="89">
        <v>97.359710212913299</v>
      </c>
    </row>
    <row r="413" spans="3:5" x14ac:dyDescent="0.25">
      <c r="C413" s="55" t="s">
        <v>522</v>
      </c>
      <c r="D413" s="55" t="s">
        <v>116</v>
      </c>
      <c r="E413" s="89">
        <v>24.182888326322399</v>
      </c>
    </row>
    <row r="414" spans="3:5" x14ac:dyDescent="0.25">
      <c r="C414" s="55" t="s">
        <v>523</v>
      </c>
      <c r="D414" s="55" t="s">
        <v>116</v>
      </c>
      <c r="E414" s="89">
        <v>8.4764906205236899E-8</v>
      </c>
    </row>
    <row r="415" spans="3:5" x14ac:dyDescent="0.25">
      <c r="C415" s="55" t="s">
        <v>524</v>
      </c>
      <c r="D415" s="55" t="s">
        <v>116</v>
      </c>
      <c r="E415" s="89">
        <v>8.4764906205236899E-8</v>
      </c>
    </row>
    <row r="416" spans="3:5" x14ac:dyDescent="0.25">
      <c r="C416" s="55" t="s">
        <v>525</v>
      </c>
      <c r="D416" s="55" t="s">
        <v>116</v>
      </c>
      <c r="E416" s="89">
        <v>8.4764906205236899E-8</v>
      </c>
    </row>
    <row r="417" spans="3:5" x14ac:dyDescent="0.25">
      <c r="C417" s="55" t="s">
        <v>526</v>
      </c>
      <c r="D417" s="55" t="s">
        <v>116</v>
      </c>
      <c r="E417" s="89">
        <v>8.4764906205236899E-8</v>
      </c>
    </row>
    <row r="418" spans="3:5" x14ac:dyDescent="0.25">
      <c r="C418" s="55" t="s">
        <v>527</v>
      </c>
      <c r="D418" s="55" t="s">
        <v>116</v>
      </c>
      <c r="E418" s="89">
        <v>1.0404182830825401E-4</v>
      </c>
    </row>
    <row r="419" spans="3:5" x14ac:dyDescent="0.25">
      <c r="C419" s="55" t="s">
        <v>528</v>
      </c>
      <c r="D419" s="55" t="s">
        <v>116</v>
      </c>
      <c r="E419" s="89">
        <v>10.815513218403799</v>
      </c>
    </row>
    <row r="420" spans="3:5" x14ac:dyDescent="0.25">
      <c r="C420" s="55" t="s">
        <v>529</v>
      </c>
      <c r="D420" s="55" t="s">
        <v>116</v>
      </c>
      <c r="E420" s="89">
        <v>37.796448935841902</v>
      </c>
    </row>
    <row r="421" spans="3:5" x14ac:dyDescent="0.25">
      <c r="C421" s="55" t="s">
        <v>530</v>
      </c>
      <c r="D421" s="55" t="s">
        <v>116</v>
      </c>
      <c r="E421" s="89">
        <v>85.447962344915098</v>
      </c>
    </row>
    <row r="422" spans="3:5" x14ac:dyDescent="0.25">
      <c r="C422" s="55" t="s">
        <v>531</v>
      </c>
      <c r="D422" s="55" t="s">
        <v>116</v>
      </c>
      <c r="E422" s="89">
        <v>187.143407123222</v>
      </c>
    </row>
    <row r="423" spans="3:5" x14ac:dyDescent="0.25">
      <c r="C423" s="55" t="s">
        <v>532</v>
      </c>
      <c r="D423" s="55" t="s">
        <v>116</v>
      </c>
      <c r="E423" s="89">
        <v>60.449936697841601</v>
      </c>
    </row>
    <row r="424" spans="3:5" x14ac:dyDescent="0.25">
      <c r="C424" s="55" t="s">
        <v>533</v>
      </c>
      <c r="D424" s="55" t="s">
        <v>116</v>
      </c>
      <c r="E424" s="89">
        <v>-1.81898940354586E-9</v>
      </c>
    </row>
    <row r="425" spans="3:5" x14ac:dyDescent="0.25">
      <c r="C425" s="55" t="s">
        <v>534</v>
      </c>
      <c r="D425" s="55" t="s">
        <v>116</v>
      </c>
      <c r="E425" s="89">
        <v>-1.81898940354586E-9</v>
      </c>
    </row>
    <row r="426" spans="3:5" x14ac:dyDescent="0.25">
      <c r="C426" s="55" t="s">
        <v>535</v>
      </c>
      <c r="D426" s="55" t="s">
        <v>116</v>
      </c>
      <c r="E426" s="89">
        <v>-1.81898940354586E-9</v>
      </c>
    </row>
    <row r="427" spans="3:5" x14ac:dyDescent="0.25">
      <c r="C427" s="55" t="s">
        <v>536</v>
      </c>
      <c r="D427" s="55" t="s">
        <v>116</v>
      </c>
      <c r="E427" s="89">
        <v>-1.81898940354586E-9</v>
      </c>
    </row>
    <row r="428" spans="3:5" x14ac:dyDescent="0.25">
      <c r="C428" s="55" t="s">
        <v>537</v>
      </c>
      <c r="D428" s="55" t="s">
        <v>116</v>
      </c>
      <c r="E428" s="89">
        <v>1804.7207907475499</v>
      </c>
    </row>
    <row r="429" spans="3:5" x14ac:dyDescent="0.25">
      <c r="C429" s="55" t="s">
        <v>538</v>
      </c>
      <c r="D429" s="55" t="s">
        <v>116</v>
      </c>
      <c r="E429" s="89">
        <v>-1.13918304123217E-5</v>
      </c>
    </row>
    <row r="430" spans="3:5" x14ac:dyDescent="0.25">
      <c r="C430" s="55" t="s">
        <v>539</v>
      </c>
      <c r="D430" s="55" t="s">
        <v>116</v>
      </c>
      <c r="E430" s="89">
        <v>-1.13918304123217E-5</v>
      </c>
    </row>
    <row r="431" spans="3:5" x14ac:dyDescent="0.25">
      <c r="C431" s="55" t="s">
        <v>540</v>
      </c>
      <c r="D431" s="55" t="s">
        <v>116</v>
      </c>
      <c r="E431" s="89">
        <v>0.47041121742950098</v>
      </c>
    </row>
    <row r="432" spans="3:5" x14ac:dyDescent="0.25">
      <c r="C432" s="55" t="s">
        <v>541</v>
      </c>
      <c r="D432" s="55" t="s">
        <v>116</v>
      </c>
      <c r="E432" s="89">
        <v>-1.1617930795182499E-5</v>
      </c>
    </row>
    <row r="433" spans="3:5" x14ac:dyDescent="0.25">
      <c r="C433" s="55" t="s">
        <v>542</v>
      </c>
      <c r="D433" s="55" t="s">
        <v>116</v>
      </c>
      <c r="E433" s="89">
        <v>-1.16881665235269E-5</v>
      </c>
    </row>
    <row r="434" spans="3:5" x14ac:dyDescent="0.25">
      <c r="C434" s="55" t="s">
        <v>543</v>
      </c>
      <c r="D434" s="55" t="s">
        <v>116</v>
      </c>
      <c r="E434" s="89">
        <v>-23932.2425563492</v>
      </c>
    </row>
    <row r="435" spans="3:5" x14ac:dyDescent="0.25">
      <c r="C435" s="55" t="s">
        <v>544</v>
      </c>
      <c r="D435" s="55" t="s">
        <v>116</v>
      </c>
      <c r="E435" s="89">
        <v>32523.198555800402</v>
      </c>
    </row>
    <row r="436" spans="3:5" x14ac:dyDescent="0.25">
      <c r="C436" s="55" t="s">
        <v>545</v>
      </c>
      <c r="D436" s="55" t="s">
        <v>116</v>
      </c>
      <c r="E436" s="89">
        <v>-1.21767470773193E-5</v>
      </c>
    </row>
    <row r="437" spans="3:5" x14ac:dyDescent="0.25">
      <c r="C437" s="55" t="s">
        <v>546</v>
      </c>
      <c r="D437" s="55" t="s">
        <v>116</v>
      </c>
      <c r="E437" s="89">
        <v>-1.10197106550913E-5</v>
      </c>
    </row>
    <row r="438" spans="3:5" x14ac:dyDescent="0.25">
      <c r="C438" s="55" t="s">
        <v>547</v>
      </c>
      <c r="D438" s="55" t="s">
        <v>116</v>
      </c>
      <c r="E438" s="89">
        <v>-1.01341811387101E-5</v>
      </c>
    </row>
    <row r="439" spans="3:5" x14ac:dyDescent="0.25">
      <c r="C439" s="55" t="s">
        <v>548</v>
      </c>
      <c r="D439" s="55" t="s">
        <v>116</v>
      </c>
      <c r="E439" s="89">
        <v>-1243.08596182004</v>
      </c>
    </row>
    <row r="440" spans="3:5" x14ac:dyDescent="0.25">
      <c r="C440" s="55" t="s">
        <v>549</v>
      </c>
      <c r="D440" s="55" t="s">
        <v>116</v>
      </c>
      <c r="E440" s="89">
        <v>1.4584202290279799E-6</v>
      </c>
    </row>
    <row r="441" spans="3:5" x14ac:dyDescent="0.25">
      <c r="C441" s="55" t="s">
        <v>550</v>
      </c>
      <c r="D441" s="55" t="s">
        <v>116</v>
      </c>
      <c r="E441" s="89">
        <v>1.32467903313227E-7</v>
      </c>
    </row>
    <row r="442" spans="3:5" x14ac:dyDescent="0.25">
      <c r="C442" s="55" t="s">
        <v>551</v>
      </c>
      <c r="D442" s="55" t="s">
        <v>116</v>
      </c>
      <c r="E442" s="89">
        <v>2.1347432266338699E-6</v>
      </c>
    </row>
    <row r="443" spans="3:5" x14ac:dyDescent="0.25">
      <c r="C443" s="55" t="s">
        <v>552</v>
      </c>
      <c r="D443" s="55" t="s">
        <v>116</v>
      </c>
      <c r="E443" s="89">
        <v>2.6697080102167101E-6</v>
      </c>
    </row>
    <row r="444" spans="3:5" x14ac:dyDescent="0.25">
      <c r="C444" s="55" t="s">
        <v>553</v>
      </c>
      <c r="D444" s="55" t="s">
        <v>116</v>
      </c>
      <c r="E444" s="89">
        <v>-4.57426858702092E-4</v>
      </c>
    </row>
    <row r="445" spans="3:5" x14ac:dyDescent="0.25">
      <c r="C445" s="55" t="s">
        <v>554</v>
      </c>
      <c r="D445" s="55" t="s">
        <v>116</v>
      </c>
      <c r="E445" s="89">
        <v>1199.33595691496</v>
      </c>
    </row>
    <row r="446" spans="3:5" x14ac:dyDescent="0.25">
      <c r="C446" s="55" t="s">
        <v>555</v>
      </c>
      <c r="D446" s="55" t="s">
        <v>116</v>
      </c>
      <c r="E446" s="89">
        <v>-4383.05082963122</v>
      </c>
    </row>
    <row r="447" spans="3:5" x14ac:dyDescent="0.25">
      <c r="C447" s="55" t="s">
        <v>556</v>
      </c>
      <c r="D447" s="55" t="s">
        <v>116</v>
      </c>
      <c r="E447" s="89">
        <v>5.2682480600196901E-8</v>
      </c>
    </row>
    <row r="448" spans="3:5" x14ac:dyDescent="0.25">
      <c r="C448" s="55" t="s">
        <v>557</v>
      </c>
      <c r="D448" s="55" t="s">
        <v>116</v>
      </c>
      <c r="E448" s="89">
        <v>-1.8005721358349499E-7</v>
      </c>
    </row>
    <row r="449" spans="3:5" x14ac:dyDescent="0.25">
      <c r="C449" s="55" t="s">
        <v>558</v>
      </c>
      <c r="D449" s="55" t="s">
        <v>116</v>
      </c>
      <c r="E449" s="89">
        <v>-1.8005721358349499E-7</v>
      </c>
    </row>
    <row r="450" spans="3:5" x14ac:dyDescent="0.25">
      <c r="C450" s="55" t="s">
        <v>559</v>
      </c>
      <c r="D450" s="55" t="s">
        <v>116</v>
      </c>
      <c r="E450" s="89">
        <v>993363.44537192502</v>
      </c>
    </row>
    <row r="451" spans="3:5" x14ac:dyDescent="0.25">
      <c r="C451" s="55" t="s">
        <v>560</v>
      </c>
      <c r="D451" s="55" t="s">
        <v>116</v>
      </c>
      <c r="E451" s="89">
        <v>-1.57856848090887E-3</v>
      </c>
    </row>
    <row r="452" spans="3:5" x14ac:dyDescent="0.25">
      <c r="C452" s="55" t="s">
        <v>561</v>
      </c>
      <c r="D452" s="55" t="s">
        <v>116</v>
      </c>
      <c r="E452" s="89">
        <v>-1.57856848090887E-3</v>
      </c>
    </row>
    <row r="453" spans="3:5" x14ac:dyDescent="0.25">
      <c r="C453" s="55" t="s">
        <v>562</v>
      </c>
      <c r="D453" s="55" t="s">
        <v>116</v>
      </c>
      <c r="E453" s="89">
        <v>-2.2172927856445299E-3</v>
      </c>
    </row>
    <row r="454" spans="3:5" x14ac:dyDescent="0.25">
      <c r="C454" s="55" t="s">
        <v>563</v>
      </c>
      <c r="D454" s="55" t="s">
        <v>116</v>
      </c>
      <c r="E454" s="89">
        <v>-1.5547266229987099E-3</v>
      </c>
    </row>
    <row r="455" spans="3:5" x14ac:dyDescent="0.25">
      <c r="C455" s="55" t="s">
        <v>564</v>
      </c>
      <c r="D455" s="55" t="s">
        <v>116</v>
      </c>
      <c r="E455" s="89">
        <v>-1007.67975396011</v>
      </c>
    </row>
    <row r="456" spans="3:5" x14ac:dyDescent="0.25">
      <c r="C456" s="55" t="s">
        <v>565</v>
      </c>
      <c r="D456" s="55" t="s">
        <v>116</v>
      </c>
      <c r="E456" s="89">
        <v>-1949.30253445636</v>
      </c>
    </row>
    <row r="457" spans="3:5" x14ac:dyDescent="0.25">
      <c r="C457" s="55" t="s">
        <v>566</v>
      </c>
      <c r="D457" s="55" t="s">
        <v>116</v>
      </c>
      <c r="E457" s="89">
        <v>-5121.3595666922602</v>
      </c>
    </row>
    <row r="458" spans="3:5" x14ac:dyDescent="0.25">
      <c r="C458" s="55" t="s">
        <v>567</v>
      </c>
      <c r="D458" s="55" t="s">
        <v>116</v>
      </c>
      <c r="E458" s="89">
        <v>-19637.5074615702</v>
      </c>
    </row>
    <row r="459" spans="3:5" x14ac:dyDescent="0.25">
      <c r="C459" s="55" t="s">
        <v>568</v>
      </c>
      <c r="D459" s="55" t="s">
        <v>116</v>
      </c>
      <c r="E459" s="89">
        <v>3564.27590940148</v>
      </c>
    </row>
    <row r="460" spans="3:5" x14ac:dyDescent="0.25">
      <c r="C460" s="55" t="s">
        <v>569</v>
      </c>
      <c r="D460" s="55" t="s">
        <v>116</v>
      </c>
      <c r="E460" s="89">
        <v>6.4008613117039204E-2</v>
      </c>
    </row>
    <row r="461" spans="3:5" x14ac:dyDescent="0.25">
      <c r="C461" s="55" t="s">
        <v>570</v>
      </c>
      <c r="D461" s="55" t="s">
        <v>116</v>
      </c>
      <c r="E461" s="89">
        <v>-275.196391227655</v>
      </c>
    </row>
    <row r="462" spans="3:5" x14ac:dyDescent="0.25">
      <c r="C462" s="55" t="s">
        <v>571</v>
      </c>
      <c r="D462" s="55" t="s">
        <v>116</v>
      </c>
      <c r="E462" s="89">
        <v>-275.19361856393499</v>
      </c>
    </row>
    <row r="463" spans="3:5" x14ac:dyDescent="0.25">
      <c r="C463" s="55" t="s">
        <v>572</v>
      </c>
      <c r="D463" s="55" t="s">
        <v>116</v>
      </c>
      <c r="E463" s="89">
        <v>2748.4210194321299</v>
      </c>
    </row>
    <row r="464" spans="3:5" x14ac:dyDescent="0.25">
      <c r="C464" s="55" t="s">
        <v>573</v>
      </c>
      <c r="D464" s="55" t="s">
        <v>116</v>
      </c>
      <c r="E464" s="89">
        <v>5813.8915957417303</v>
      </c>
    </row>
    <row r="465" spans="3:5" x14ac:dyDescent="0.25">
      <c r="C465" s="55" t="s">
        <v>574</v>
      </c>
      <c r="D465" s="55" t="s">
        <v>116</v>
      </c>
      <c r="E465" s="89">
        <v>14540.8416945022</v>
      </c>
    </row>
    <row r="466" spans="3:5" x14ac:dyDescent="0.25">
      <c r="C466" s="55" t="s">
        <v>575</v>
      </c>
      <c r="D466" s="55" t="s">
        <v>116</v>
      </c>
      <c r="E466" s="89">
        <v>59290.620804764301</v>
      </c>
    </row>
    <row r="467" spans="3:5" x14ac:dyDescent="0.25">
      <c r="C467" s="55" t="s">
        <v>576</v>
      </c>
      <c r="D467" s="55" t="s">
        <v>116</v>
      </c>
      <c r="E467" s="89">
        <v>43186.528653861002</v>
      </c>
    </row>
    <row r="468" spans="3:5" x14ac:dyDescent="0.25">
      <c r="C468" s="55" t="s">
        <v>577</v>
      </c>
      <c r="D468" s="55" t="s">
        <v>116</v>
      </c>
      <c r="E468" s="89">
        <v>-275.49112343694998</v>
      </c>
    </row>
    <row r="469" spans="3:5" x14ac:dyDescent="0.25">
      <c r="C469" s="55" t="s">
        <v>578</v>
      </c>
      <c r="D469" s="55" t="s">
        <v>116</v>
      </c>
      <c r="E469" s="89">
        <v>-275.193577888422</v>
      </c>
    </row>
    <row r="470" spans="3:5" x14ac:dyDescent="0.25">
      <c r="C470" s="55" t="s">
        <v>579</v>
      </c>
      <c r="D470" s="55" t="s">
        <v>116</v>
      </c>
      <c r="E470" s="89">
        <v>-275.193577888422</v>
      </c>
    </row>
    <row r="471" spans="3:5" x14ac:dyDescent="0.25">
      <c r="C471" s="55" t="s">
        <v>580</v>
      </c>
      <c r="D471" s="55" t="s">
        <v>116</v>
      </c>
      <c r="E471" s="89">
        <v>-19773.659648839399</v>
      </c>
    </row>
    <row r="472" spans="3:5" x14ac:dyDescent="0.25">
      <c r="C472" s="55" t="s">
        <v>581</v>
      </c>
      <c r="D472" s="55" t="s">
        <v>116</v>
      </c>
      <c r="E472" s="89">
        <v>1.86278157343622E-6</v>
      </c>
    </row>
    <row r="473" spans="3:5" x14ac:dyDescent="0.25">
      <c r="C473" s="55" t="s">
        <v>582</v>
      </c>
      <c r="D473" s="55" t="s">
        <v>116</v>
      </c>
      <c r="E473" s="89">
        <v>1.86278157343622E-6</v>
      </c>
    </row>
    <row r="474" spans="3:5" x14ac:dyDescent="0.25">
      <c r="C474" s="55" t="s">
        <v>583</v>
      </c>
      <c r="D474" s="55" t="s">
        <v>116</v>
      </c>
      <c r="E474" s="89">
        <v>2.0895504349027801E-5</v>
      </c>
    </row>
    <row r="475" spans="3:5" x14ac:dyDescent="0.25">
      <c r="C475" s="55" t="s">
        <v>584</v>
      </c>
      <c r="D475" s="55" t="s">
        <v>116</v>
      </c>
      <c r="E475" s="89">
        <v>3.44516593031585E-6</v>
      </c>
    </row>
    <row r="476" spans="3:5" x14ac:dyDescent="0.25">
      <c r="C476" s="55" t="s">
        <v>585</v>
      </c>
      <c r="D476" s="55" t="s">
        <v>116</v>
      </c>
      <c r="E476" s="89">
        <v>-12.909624784697399</v>
      </c>
    </row>
    <row r="477" spans="3:5" x14ac:dyDescent="0.25">
      <c r="C477" s="55" t="s">
        <v>586</v>
      </c>
      <c r="D477" s="55" t="s">
        <v>116</v>
      </c>
      <c r="E477" s="89">
        <v>51.3272909905481</v>
      </c>
    </row>
    <row r="478" spans="3:5" x14ac:dyDescent="0.25">
      <c r="C478" s="55" t="s">
        <v>587</v>
      </c>
      <c r="D478" s="55" t="s">
        <v>116</v>
      </c>
      <c r="E478" s="89">
        <v>-81.933863474341706</v>
      </c>
    </row>
    <row r="479" spans="3:5" x14ac:dyDescent="0.25">
      <c r="C479" s="55" t="s">
        <v>588</v>
      </c>
      <c r="D479" s="55" t="s">
        <v>116</v>
      </c>
      <c r="E479" s="89">
        <v>743.03061952814505</v>
      </c>
    </row>
    <row r="480" spans="3:5" x14ac:dyDescent="0.25">
      <c r="C480" s="55" t="s">
        <v>589</v>
      </c>
      <c r="D480" s="55" t="s">
        <v>116</v>
      </c>
      <c r="E480" s="89">
        <v>907.78384078389502</v>
      </c>
    </row>
    <row r="481" spans="3:5" x14ac:dyDescent="0.25">
      <c r="C481" s="55" t="s">
        <v>590</v>
      </c>
      <c r="D481" s="55" t="s">
        <v>116</v>
      </c>
      <c r="E481" s="89">
        <v>-0.12295544147491499</v>
      </c>
    </row>
    <row r="482" spans="3:5" x14ac:dyDescent="0.25">
      <c r="C482" s="55" t="s">
        <v>591</v>
      </c>
      <c r="D482" s="55" t="s">
        <v>116</v>
      </c>
      <c r="E482" s="89">
        <v>-1.11948265839601E-3</v>
      </c>
    </row>
    <row r="483" spans="3:5" x14ac:dyDescent="0.25">
      <c r="C483" s="55" t="s">
        <v>592</v>
      </c>
      <c r="D483" s="55" t="s">
        <v>116</v>
      </c>
      <c r="E483" s="89">
        <v>-1.2050719760736701E-3</v>
      </c>
    </row>
    <row r="484" spans="3:5" x14ac:dyDescent="0.25">
      <c r="C484" s="55" t="s">
        <v>593</v>
      </c>
      <c r="D484" s="55" t="s">
        <v>116</v>
      </c>
      <c r="E484" s="89">
        <v>-11.041367611915099</v>
      </c>
    </row>
    <row r="485" spans="3:5" x14ac:dyDescent="0.25">
      <c r="C485" s="55" t="s">
        <v>594</v>
      </c>
      <c r="D485" s="55" t="s">
        <v>116</v>
      </c>
      <c r="E485" s="89">
        <v>-16.234517716156901</v>
      </c>
    </row>
    <row r="486" spans="3:5" x14ac:dyDescent="0.25">
      <c r="C486" s="55" t="s">
        <v>595</v>
      </c>
      <c r="D486" s="55" t="s">
        <v>116</v>
      </c>
      <c r="E486" s="89">
        <v>27.361670787604499</v>
      </c>
    </row>
    <row r="487" spans="3:5" x14ac:dyDescent="0.25">
      <c r="C487" s="55" t="s">
        <v>596</v>
      </c>
      <c r="D487" s="55" t="s">
        <v>116</v>
      </c>
      <c r="E487" s="89">
        <v>-789.79198715046596</v>
      </c>
    </row>
    <row r="488" spans="3:5" x14ac:dyDescent="0.25">
      <c r="C488" s="55" t="s">
        <v>597</v>
      </c>
      <c r="D488" s="55" t="s">
        <v>116</v>
      </c>
      <c r="E488" s="89">
        <v>-915.05410346530903</v>
      </c>
    </row>
    <row r="489" spans="3:5" x14ac:dyDescent="0.25">
      <c r="C489" s="55" t="s">
        <v>598</v>
      </c>
      <c r="D489" s="55" t="s">
        <v>116</v>
      </c>
      <c r="E489" s="89">
        <v>-9.7557542494541793E-2</v>
      </c>
    </row>
    <row r="490" spans="3:5" x14ac:dyDescent="0.25">
      <c r="C490" s="55" t="s">
        <v>599</v>
      </c>
      <c r="D490" s="55" t="s">
        <v>116</v>
      </c>
      <c r="E490" s="89">
        <v>-1.2068543128407299E-3</v>
      </c>
    </row>
    <row r="491" spans="3:5" x14ac:dyDescent="0.25">
      <c r="C491" s="55" t="s">
        <v>600</v>
      </c>
      <c r="D491" s="55" t="s">
        <v>116</v>
      </c>
      <c r="E491" s="89">
        <v>-1.2068543128407299E-3</v>
      </c>
    </row>
    <row r="492" spans="3:5" x14ac:dyDescent="0.25">
      <c r="C492" s="55" t="s">
        <v>601</v>
      </c>
      <c r="D492" s="55" t="s">
        <v>116</v>
      </c>
      <c r="E492" s="89">
        <v>0</v>
      </c>
    </row>
    <row r="493" spans="3:5" x14ac:dyDescent="0.25">
      <c r="C493" s="55" t="s">
        <v>602</v>
      </c>
      <c r="D493" s="55" t="s">
        <v>116</v>
      </c>
      <c r="E493" s="89">
        <v>0</v>
      </c>
    </row>
    <row r="494" spans="3:5" x14ac:dyDescent="0.25">
      <c r="C494" s="55" t="s">
        <v>603</v>
      </c>
      <c r="D494" s="55" t="s">
        <v>116</v>
      </c>
      <c r="E494" s="89">
        <v>0</v>
      </c>
    </row>
    <row r="495" spans="3:5" x14ac:dyDescent="0.25">
      <c r="C495" s="55" t="s">
        <v>604</v>
      </c>
      <c r="D495" s="55" t="s">
        <v>116</v>
      </c>
      <c r="E495" s="89">
        <v>105.906506988413</v>
      </c>
    </row>
    <row r="496" spans="3:5" x14ac:dyDescent="0.25">
      <c r="C496" s="55" t="s">
        <v>605</v>
      </c>
      <c r="D496" s="55" t="s">
        <v>116</v>
      </c>
      <c r="E496" s="89">
        <v>0</v>
      </c>
    </row>
    <row r="497" spans="3:5" x14ac:dyDescent="0.25">
      <c r="C497" s="55" t="s">
        <v>606</v>
      </c>
      <c r="D497" s="55" t="s">
        <v>116</v>
      </c>
      <c r="E497" s="89">
        <v>176.91413403817899</v>
      </c>
    </row>
    <row r="498" spans="3:5" x14ac:dyDescent="0.25">
      <c r="C498" s="55" t="s">
        <v>607</v>
      </c>
      <c r="D498" s="55" t="s">
        <v>116</v>
      </c>
      <c r="E498" s="89">
        <v>368.19349172264998</v>
      </c>
    </row>
    <row r="499" spans="3:5" x14ac:dyDescent="0.25">
      <c r="C499" s="55" t="s">
        <v>608</v>
      </c>
      <c r="D499" s="55" t="s">
        <v>116</v>
      </c>
      <c r="E499" s="89">
        <v>-92.410467949503101</v>
      </c>
    </row>
    <row r="500" spans="3:5" x14ac:dyDescent="0.25">
      <c r="C500" s="55" t="s">
        <v>609</v>
      </c>
      <c r="D500" s="55" t="s">
        <v>116</v>
      </c>
      <c r="E500" s="89">
        <v>1752.43785213097</v>
      </c>
    </row>
    <row r="501" spans="3:5" x14ac:dyDescent="0.25">
      <c r="C501" s="55" t="s">
        <v>610</v>
      </c>
      <c r="D501" s="55" t="s">
        <v>116</v>
      </c>
      <c r="E501" s="89">
        <v>-896.97350143178505</v>
      </c>
    </row>
    <row r="502" spans="3:5" x14ac:dyDescent="0.25">
      <c r="C502" s="55" t="s">
        <v>611</v>
      </c>
      <c r="D502" s="55" t="s">
        <v>116</v>
      </c>
      <c r="E502" s="89">
        <v>-16003.8811990134</v>
      </c>
    </row>
    <row r="503" spans="3:5" x14ac:dyDescent="0.25">
      <c r="C503" s="55" t="s">
        <v>612</v>
      </c>
      <c r="D503" s="55" t="s">
        <v>116</v>
      </c>
      <c r="E503" s="89">
        <v>13886.6962701951</v>
      </c>
    </row>
    <row r="504" spans="3:5" x14ac:dyDescent="0.25">
      <c r="C504" s="55" t="s">
        <v>613</v>
      </c>
      <c r="D504" s="55" t="s">
        <v>116</v>
      </c>
      <c r="E504" s="89">
        <v>0.25886248195092798</v>
      </c>
    </row>
    <row r="505" spans="3:5" x14ac:dyDescent="0.25">
      <c r="C505" s="55" t="s">
        <v>614</v>
      </c>
      <c r="D505" s="55" t="s">
        <v>116</v>
      </c>
      <c r="E505" s="89">
        <v>2.1286388854605298</v>
      </c>
    </row>
    <row r="506" spans="3:5" x14ac:dyDescent="0.25">
      <c r="C506" s="55" t="s">
        <v>615</v>
      </c>
      <c r="D506" s="55" t="s">
        <v>116</v>
      </c>
      <c r="E506" s="89">
        <v>2.1286388854605298</v>
      </c>
    </row>
    <row r="507" spans="3:5" x14ac:dyDescent="0.25">
      <c r="C507" s="55" t="s">
        <v>616</v>
      </c>
      <c r="D507" s="55" t="s">
        <v>116</v>
      </c>
      <c r="E507" s="89">
        <v>15875.6390977886</v>
      </c>
    </row>
    <row r="508" spans="3:5" x14ac:dyDescent="0.25">
      <c r="C508" s="55" t="s">
        <v>617</v>
      </c>
      <c r="D508" s="55" t="s">
        <v>116</v>
      </c>
      <c r="E508" s="89">
        <v>-14.1558993927383</v>
      </c>
    </row>
    <row r="509" spans="3:5" x14ac:dyDescent="0.25">
      <c r="C509" s="55" t="s">
        <v>618</v>
      </c>
      <c r="D509" s="55" t="s">
        <v>116</v>
      </c>
      <c r="E509" s="89">
        <v>0</v>
      </c>
    </row>
    <row r="510" spans="3:5" x14ac:dyDescent="0.25">
      <c r="C510" s="55" t="s">
        <v>619</v>
      </c>
      <c r="D510" s="55" t="s">
        <v>116</v>
      </c>
      <c r="E510" s="89">
        <v>29.241313673709602</v>
      </c>
    </row>
    <row r="511" spans="3:5" x14ac:dyDescent="0.25">
      <c r="C511" s="55" t="s">
        <v>620</v>
      </c>
      <c r="D511" s="55" t="s">
        <v>116</v>
      </c>
      <c r="E511" s="89">
        <v>-9.3469124814127706</v>
      </c>
    </row>
    <row r="512" spans="3:5" x14ac:dyDescent="0.25">
      <c r="C512" s="55" t="s">
        <v>621</v>
      </c>
      <c r="D512" s="55" t="s">
        <v>116</v>
      </c>
      <c r="E512" s="89">
        <v>4.2939077057724297E-2</v>
      </c>
    </row>
    <row r="513" spans="3:5" x14ac:dyDescent="0.25">
      <c r="C513" s="55" t="s">
        <v>622</v>
      </c>
      <c r="D513" s="55" t="s">
        <v>116</v>
      </c>
      <c r="E513" s="89">
        <v>14.489492220749201</v>
      </c>
    </row>
    <row r="514" spans="3:5" x14ac:dyDescent="0.25">
      <c r="C514" s="55" t="s">
        <v>623</v>
      </c>
      <c r="D514" s="55" t="s">
        <v>116</v>
      </c>
      <c r="E514" s="89">
        <v>60.507025586892297</v>
      </c>
    </row>
    <row r="515" spans="3:5" x14ac:dyDescent="0.25">
      <c r="C515" s="55" t="s">
        <v>624</v>
      </c>
      <c r="D515" s="55" t="s">
        <v>116</v>
      </c>
      <c r="E515" s="89">
        <v>0</v>
      </c>
    </row>
    <row r="516" spans="3:5" x14ac:dyDescent="0.25">
      <c r="C516" s="55" t="s">
        <v>625</v>
      </c>
      <c r="D516" s="55" t="s">
        <v>116</v>
      </c>
      <c r="E516" s="89">
        <v>0</v>
      </c>
    </row>
    <row r="517" spans="3:5" x14ac:dyDescent="0.25">
      <c r="C517" s="55" t="s">
        <v>626</v>
      </c>
      <c r="D517" s="55" t="s">
        <v>116</v>
      </c>
      <c r="E517" s="89">
        <v>0</v>
      </c>
    </row>
    <row r="518" spans="3:5" x14ac:dyDescent="0.25">
      <c r="C518" s="55" t="s">
        <v>627</v>
      </c>
      <c r="D518" s="55" t="s">
        <v>116</v>
      </c>
      <c r="E518" s="89">
        <v>1.2691183765941401</v>
      </c>
    </row>
    <row r="519" spans="3:5" x14ac:dyDescent="0.25">
      <c r="C519" s="55" t="s">
        <v>628</v>
      </c>
      <c r="D519" s="55" t="s">
        <v>116</v>
      </c>
      <c r="E519" s="89">
        <v>0</v>
      </c>
    </row>
    <row r="520" spans="3:5" x14ac:dyDescent="0.25">
      <c r="C520" s="55" t="s">
        <v>629</v>
      </c>
      <c r="D520" s="55" t="s">
        <v>116</v>
      </c>
      <c r="E520" s="89">
        <v>1.06425584789349E-4</v>
      </c>
    </row>
    <row r="521" spans="3:5" x14ac:dyDescent="0.25">
      <c r="C521" s="55" t="s">
        <v>630</v>
      </c>
      <c r="D521" s="55" t="s">
        <v>116</v>
      </c>
      <c r="E521" s="89">
        <v>1.06514280062697E-4</v>
      </c>
    </row>
    <row r="522" spans="3:5" x14ac:dyDescent="0.25">
      <c r="C522" s="55" t="s">
        <v>631</v>
      </c>
      <c r="D522" s="55" t="s">
        <v>116</v>
      </c>
      <c r="E522" s="89">
        <v>-41.105624440389498</v>
      </c>
    </row>
    <row r="523" spans="3:5" x14ac:dyDescent="0.25">
      <c r="C523" s="55" t="s">
        <v>632</v>
      </c>
      <c r="D523" s="55" t="s">
        <v>116</v>
      </c>
      <c r="E523" s="89">
        <v>17.252227911816199</v>
      </c>
    </row>
    <row r="524" spans="3:5" x14ac:dyDescent="0.25">
      <c r="C524" s="55" t="s">
        <v>633</v>
      </c>
      <c r="D524" s="55" t="s">
        <v>116</v>
      </c>
      <c r="E524" s="89">
        <v>-367.53190832243303</v>
      </c>
    </row>
    <row r="525" spans="3:5" x14ac:dyDescent="0.25">
      <c r="C525" s="55" t="s">
        <v>634</v>
      </c>
      <c r="D525" s="55" t="s">
        <v>116</v>
      </c>
      <c r="E525" s="89">
        <v>155.89741810880099</v>
      </c>
    </row>
    <row r="526" spans="3:5" x14ac:dyDescent="0.25">
      <c r="C526" s="55" t="s">
        <v>635</v>
      </c>
      <c r="D526" s="55" t="s">
        <v>116</v>
      </c>
      <c r="E526" s="89">
        <v>1668.8632324768</v>
      </c>
    </row>
    <row r="527" spans="3:5" x14ac:dyDescent="0.25">
      <c r="C527" s="55" t="s">
        <v>636</v>
      </c>
      <c r="D527" s="55" t="s">
        <v>116</v>
      </c>
      <c r="E527" s="89">
        <v>-3.0787242858920601E-2</v>
      </c>
    </row>
    <row r="528" spans="3:5" x14ac:dyDescent="0.25">
      <c r="C528" s="55" t="s">
        <v>637</v>
      </c>
      <c r="D528" s="55" t="s">
        <v>116</v>
      </c>
      <c r="E528" s="89">
        <v>1.0660413281016199E-4</v>
      </c>
    </row>
    <row r="529" spans="3:5" x14ac:dyDescent="0.25">
      <c r="C529" s="55" t="s">
        <v>638</v>
      </c>
      <c r="D529" s="55" t="s">
        <v>116</v>
      </c>
      <c r="E529" s="89">
        <v>1.0660413281016199E-4</v>
      </c>
    </row>
    <row r="530" spans="3:5" x14ac:dyDescent="0.25">
      <c r="C530" s="55" t="s">
        <v>639</v>
      </c>
      <c r="D530" s="55" t="s">
        <v>116</v>
      </c>
      <c r="E530" s="89">
        <v>59.662359276633701</v>
      </c>
    </row>
    <row r="531" spans="3:5" x14ac:dyDescent="0.25">
      <c r="C531" s="55" t="s">
        <v>640</v>
      </c>
      <c r="D531" s="55" t="s">
        <v>116</v>
      </c>
      <c r="E531" s="89">
        <v>0</v>
      </c>
    </row>
    <row r="532" spans="3:5" x14ac:dyDescent="0.25">
      <c r="C532" s="55" t="s">
        <v>641</v>
      </c>
      <c r="D532" s="55" t="s">
        <v>116</v>
      </c>
      <c r="E532" s="89">
        <v>0</v>
      </c>
    </row>
    <row r="533" spans="3:5" x14ac:dyDescent="0.25">
      <c r="C533" s="55" t="s">
        <v>642</v>
      </c>
      <c r="D533" s="55" t="s">
        <v>116</v>
      </c>
      <c r="E533" s="89">
        <v>0</v>
      </c>
    </row>
    <row r="534" spans="3:5" x14ac:dyDescent="0.25">
      <c r="C534" s="55" t="s">
        <v>643</v>
      </c>
      <c r="D534" s="55" t="s">
        <v>116</v>
      </c>
      <c r="E534" s="89">
        <v>0</v>
      </c>
    </row>
    <row r="535" spans="3:5" x14ac:dyDescent="0.25">
      <c r="C535" s="55" t="s">
        <v>644</v>
      </c>
      <c r="D535" s="55" t="s">
        <v>116</v>
      </c>
      <c r="E535" s="89">
        <v>0</v>
      </c>
    </row>
    <row r="536" spans="3:5" x14ac:dyDescent="0.25">
      <c r="C536" s="55" t="s">
        <v>645</v>
      </c>
      <c r="D536" s="55" t="s">
        <v>116</v>
      </c>
      <c r="E536" s="89">
        <v>0</v>
      </c>
    </row>
    <row r="537" spans="3:5" x14ac:dyDescent="0.25">
      <c r="C537" s="55" t="s">
        <v>646</v>
      </c>
      <c r="D537" s="55" t="s">
        <v>116</v>
      </c>
      <c r="E537" s="89">
        <v>0</v>
      </c>
    </row>
    <row r="538" spans="3:5" x14ac:dyDescent="0.25">
      <c r="C538" s="55" t="s">
        <v>647</v>
      </c>
      <c r="D538" s="55" t="s">
        <v>116</v>
      </c>
      <c r="E538" s="89">
        <v>0</v>
      </c>
    </row>
    <row r="539" spans="3:5" x14ac:dyDescent="0.25">
      <c r="C539" s="55" t="s">
        <v>648</v>
      </c>
      <c r="D539" s="55" t="s">
        <v>116</v>
      </c>
      <c r="E539" s="89">
        <v>0</v>
      </c>
    </row>
    <row r="540" spans="3:5" x14ac:dyDescent="0.25">
      <c r="C540" s="55" t="s">
        <v>649</v>
      </c>
      <c r="D540" s="55" t="s">
        <v>116</v>
      </c>
      <c r="E540" s="89">
        <v>0</v>
      </c>
    </row>
    <row r="541" spans="3:5" x14ac:dyDescent="0.25">
      <c r="C541" s="55" t="s">
        <v>650</v>
      </c>
      <c r="D541" s="55" t="s">
        <v>116</v>
      </c>
      <c r="E541" s="89">
        <v>0</v>
      </c>
    </row>
    <row r="542" spans="3:5" x14ac:dyDescent="0.25">
      <c r="C542" s="55" t="s">
        <v>651</v>
      </c>
      <c r="D542" s="55" t="s">
        <v>116</v>
      </c>
      <c r="E542" s="89">
        <v>0</v>
      </c>
    </row>
    <row r="543" spans="3:5" x14ac:dyDescent="0.25">
      <c r="C543" s="55" t="s">
        <v>652</v>
      </c>
      <c r="D543" s="55" t="s">
        <v>116</v>
      </c>
      <c r="E543" s="89">
        <v>0</v>
      </c>
    </row>
    <row r="544" spans="3:5" x14ac:dyDescent="0.25">
      <c r="C544" s="55" t="s">
        <v>653</v>
      </c>
      <c r="D544" s="55" t="s">
        <v>116</v>
      </c>
      <c r="E544" s="89">
        <v>0</v>
      </c>
    </row>
    <row r="545" spans="3:5" x14ac:dyDescent="0.25">
      <c r="C545" s="55" t="s">
        <v>654</v>
      </c>
      <c r="D545" s="55" t="s">
        <v>116</v>
      </c>
      <c r="E545" s="89">
        <v>0</v>
      </c>
    </row>
    <row r="546" spans="3:5" x14ac:dyDescent="0.25">
      <c r="C546" s="55" t="s">
        <v>655</v>
      </c>
      <c r="D546" s="55" t="s">
        <v>116</v>
      </c>
      <c r="E546" s="89">
        <v>0</v>
      </c>
    </row>
    <row r="547" spans="3:5" x14ac:dyDescent="0.25">
      <c r="C547" s="55" t="s">
        <v>656</v>
      </c>
      <c r="D547" s="55" t="s">
        <v>116</v>
      </c>
      <c r="E547" s="89">
        <v>0</v>
      </c>
    </row>
    <row r="548" spans="3:5" x14ac:dyDescent="0.25">
      <c r="C548" s="55" t="s">
        <v>657</v>
      </c>
      <c r="D548" s="55" t="s">
        <v>116</v>
      </c>
      <c r="E548" s="89">
        <v>0</v>
      </c>
    </row>
    <row r="549" spans="3:5" x14ac:dyDescent="0.25">
      <c r="C549" s="55" t="s">
        <v>658</v>
      </c>
      <c r="D549" s="55" t="s">
        <v>116</v>
      </c>
      <c r="E549" s="89">
        <v>0</v>
      </c>
    </row>
    <row r="550" spans="3:5" x14ac:dyDescent="0.25">
      <c r="C550" s="55" t="s">
        <v>659</v>
      </c>
      <c r="D550" s="55" t="s">
        <v>116</v>
      </c>
      <c r="E550" s="89">
        <v>0</v>
      </c>
    </row>
    <row r="551" spans="3:5" x14ac:dyDescent="0.25">
      <c r="C551" s="55" t="s">
        <v>660</v>
      </c>
      <c r="D551" s="55" t="s">
        <v>116</v>
      </c>
      <c r="E551" s="89">
        <v>0</v>
      </c>
    </row>
    <row r="552" spans="3:5" x14ac:dyDescent="0.25">
      <c r="C552" s="55" t="s">
        <v>661</v>
      </c>
      <c r="D552" s="55" t="s">
        <v>116</v>
      </c>
      <c r="E552" s="89">
        <v>0</v>
      </c>
    </row>
    <row r="553" spans="3:5" x14ac:dyDescent="0.25">
      <c r="C553" s="55" t="s">
        <v>662</v>
      </c>
      <c r="D553" s="55" t="s">
        <v>116</v>
      </c>
      <c r="E553" s="89">
        <v>0</v>
      </c>
    </row>
    <row r="554" spans="3:5" x14ac:dyDescent="0.25">
      <c r="C554" s="55" t="s">
        <v>663</v>
      </c>
      <c r="D554" s="55" t="s">
        <v>116</v>
      </c>
      <c r="E554" s="89">
        <v>-10616.8799016254</v>
      </c>
    </row>
    <row r="555" spans="3:5" x14ac:dyDescent="0.25">
      <c r="C555" s="55" t="s">
        <v>664</v>
      </c>
      <c r="D555" s="55" t="s">
        <v>116</v>
      </c>
      <c r="E555" s="89">
        <v>16169.776273405299</v>
      </c>
    </row>
    <row r="556" spans="3:5" x14ac:dyDescent="0.25">
      <c r="C556" s="55" t="s">
        <v>665</v>
      </c>
      <c r="D556" s="55" t="s">
        <v>116</v>
      </c>
      <c r="E556" s="89">
        <v>16347.4627696069</v>
      </c>
    </row>
    <row r="557" spans="3:5" x14ac:dyDescent="0.25">
      <c r="C557" s="55" t="s">
        <v>666</v>
      </c>
      <c r="D557" s="55" t="s">
        <v>116</v>
      </c>
      <c r="E557" s="89">
        <v>0</v>
      </c>
    </row>
    <row r="558" spans="3:5" x14ac:dyDescent="0.25">
      <c r="C558" s="55" t="s">
        <v>667</v>
      </c>
      <c r="D558" s="55" t="s">
        <v>116</v>
      </c>
      <c r="E558" s="89">
        <v>0</v>
      </c>
    </row>
    <row r="559" spans="3:5" x14ac:dyDescent="0.25">
      <c r="C559" s="55" t="s">
        <v>668</v>
      </c>
      <c r="D559" s="55" t="s">
        <v>116</v>
      </c>
      <c r="E559" s="89">
        <v>0</v>
      </c>
    </row>
    <row r="560" spans="3:5" x14ac:dyDescent="0.25">
      <c r="C560" s="55" t="s">
        <v>669</v>
      </c>
      <c r="D560" s="55" t="s">
        <v>116</v>
      </c>
      <c r="E560" s="89">
        <v>0</v>
      </c>
    </row>
    <row r="561" spans="3:5" x14ac:dyDescent="0.25">
      <c r="C561" s="55" t="s">
        <v>670</v>
      </c>
      <c r="D561" s="55" t="s">
        <v>116</v>
      </c>
      <c r="E561" s="89">
        <v>0</v>
      </c>
    </row>
    <row r="562" spans="3:5" x14ac:dyDescent="0.25">
      <c r="C562" s="55" t="s">
        <v>671</v>
      </c>
      <c r="D562" s="55" t="s">
        <v>116</v>
      </c>
      <c r="E562" s="89">
        <v>0</v>
      </c>
    </row>
    <row r="563" spans="3:5" x14ac:dyDescent="0.25">
      <c r="C563" s="55" t="s">
        <v>672</v>
      </c>
      <c r="D563" s="55" t="s">
        <v>116</v>
      </c>
      <c r="E563" s="89">
        <v>0</v>
      </c>
    </row>
    <row r="564" spans="3:5" x14ac:dyDescent="0.25">
      <c r="C564" s="55" t="s">
        <v>673</v>
      </c>
      <c r="D564" s="55" t="s">
        <v>116</v>
      </c>
      <c r="E564" s="89">
        <v>8629.6385630288605</v>
      </c>
    </row>
    <row r="565" spans="3:5" x14ac:dyDescent="0.25">
      <c r="C565" s="55" t="s">
        <v>674</v>
      </c>
      <c r="D565" s="55" t="s">
        <v>116</v>
      </c>
      <c r="E565" s="89">
        <v>-1.00571160146501E-3</v>
      </c>
    </row>
    <row r="566" spans="3:5" x14ac:dyDescent="0.25">
      <c r="C566" s="55" t="s">
        <v>675</v>
      </c>
      <c r="D566" s="55" t="s">
        <v>116</v>
      </c>
      <c r="E566" s="89">
        <v>0</v>
      </c>
    </row>
    <row r="567" spans="3:5" x14ac:dyDescent="0.25">
      <c r="C567" s="55" t="s">
        <v>676</v>
      </c>
      <c r="D567" s="55" t="s">
        <v>116</v>
      </c>
      <c r="E567" s="89">
        <v>0</v>
      </c>
    </row>
    <row r="568" spans="3:5" x14ac:dyDescent="0.25">
      <c r="C568" s="55" t="s">
        <v>677</v>
      </c>
      <c r="D568" s="55" t="s">
        <v>116</v>
      </c>
      <c r="E568" s="89">
        <v>9983.4428364918494</v>
      </c>
    </row>
    <row r="569" spans="3:5" x14ac:dyDescent="0.25">
      <c r="C569" s="55" t="s">
        <v>678</v>
      </c>
      <c r="D569" s="55" t="s">
        <v>116</v>
      </c>
      <c r="E569" s="89">
        <v>-16934.585346557698</v>
      </c>
    </row>
    <row r="570" spans="3:5" x14ac:dyDescent="0.25">
      <c r="C570" s="55" t="s">
        <v>679</v>
      </c>
      <c r="D570" s="55" t="s">
        <v>116</v>
      </c>
      <c r="E570" s="89">
        <v>0</v>
      </c>
    </row>
    <row r="571" spans="3:5" x14ac:dyDescent="0.25">
      <c r="C571" s="55" t="s">
        <v>680</v>
      </c>
      <c r="D571" s="55" t="s">
        <v>116</v>
      </c>
      <c r="E571" s="89">
        <v>0</v>
      </c>
    </row>
    <row r="572" spans="3:5" x14ac:dyDescent="0.25">
      <c r="C572" s="55" t="s">
        <v>681</v>
      </c>
      <c r="D572" s="55" t="s">
        <v>116</v>
      </c>
      <c r="E572" s="89">
        <v>0</v>
      </c>
    </row>
    <row r="573" spans="3:5" x14ac:dyDescent="0.25">
      <c r="C573" s="55" t="s">
        <v>682</v>
      </c>
      <c r="D573" s="55" t="s">
        <v>116</v>
      </c>
      <c r="E573" s="89">
        <v>0</v>
      </c>
    </row>
    <row r="574" spans="3:5" x14ac:dyDescent="0.25">
      <c r="C574" s="55" t="s">
        <v>683</v>
      </c>
      <c r="D574" s="55" t="s">
        <v>116</v>
      </c>
      <c r="E574" s="89">
        <v>0</v>
      </c>
    </row>
    <row r="575" spans="3:5" x14ac:dyDescent="0.25">
      <c r="C575" s="55" t="s">
        <v>684</v>
      </c>
      <c r="D575" s="55" t="s">
        <v>116</v>
      </c>
      <c r="E575" s="89">
        <v>-0.68602035908043002</v>
      </c>
    </row>
    <row r="576" spans="3:5" x14ac:dyDescent="0.25">
      <c r="C576" s="55" t="s">
        <v>685</v>
      </c>
      <c r="D576" s="55" t="s">
        <v>116</v>
      </c>
      <c r="E576" s="89">
        <v>-0.68601721277445904</v>
      </c>
    </row>
    <row r="577" spans="3:5" x14ac:dyDescent="0.25">
      <c r="C577" s="55" t="s">
        <v>686</v>
      </c>
      <c r="D577" s="55" t="s">
        <v>116</v>
      </c>
      <c r="E577" s="89">
        <v>-42876.899690362203</v>
      </c>
    </row>
    <row r="578" spans="3:5" x14ac:dyDescent="0.25">
      <c r="C578" s="55" t="s">
        <v>687</v>
      </c>
      <c r="D578" s="55" t="s">
        <v>116</v>
      </c>
      <c r="E578" s="89">
        <v>79982.359986190306</v>
      </c>
    </row>
    <row r="579" spans="3:5" x14ac:dyDescent="0.25">
      <c r="C579" s="55" t="s">
        <v>688</v>
      </c>
      <c r="D579" s="55" t="s">
        <v>116</v>
      </c>
      <c r="E579" s="89">
        <v>-0.68601658667830601</v>
      </c>
    </row>
    <row r="580" spans="3:5" x14ac:dyDescent="0.25">
      <c r="C580" s="55" t="s">
        <v>689</v>
      </c>
      <c r="D580" s="55" t="s">
        <v>116</v>
      </c>
      <c r="E580" s="89">
        <v>-0.68601993971242303</v>
      </c>
    </row>
    <row r="581" spans="3:5" x14ac:dyDescent="0.25">
      <c r="C581" s="55" t="s">
        <v>690</v>
      </c>
      <c r="D581" s="55" t="s">
        <v>116</v>
      </c>
      <c r="E581" s="89">
        <v>-0.68601835491790597</v>
      </c>
    </row>
    <row r="582" spans="3:5" x14ac:dyDescent="0.25">
      <c r="C582" s="55" t="s">
        <v>691</v>
      </c>
      <c r="D582" s="55" t="s">
        <v>116</v>
      </c>
      <c r="E582" s="89">
        <v>-0.68601728116846095</v>
      </c>
    </row>
    <row r="583" spans="3:5" x14ac:dyDescent="0.25">
      <c r="C583" s="55" t="s">
        <v>692</v>
      </c>
      <c r="D583" s="55" t="s">
        <v>116</v>
      </c>
      <c r="E583" s="89">
        <v>-0.68601721231971202</v>
      </c>
    </row>
    <row r="584" spans="3:5" x14ac:dyDescent="0.25">
      <c r="C584" s="55" t="s">
        <v>693</v>
      </c>
      <c r="D584" s="55" t="s">
        <v>116</v>
      </c>
      <c r="E584" s="89">
        <v>-0.68601721231971202</v>
      </c>
    </row>
    <row r="585" spans="3:5" x14ac:dyDescent="0.25">
      <c r="C585" s="55" t="s">
        <v>694</v>
      </c>
      <c r="D585" s="55" t="s">
        <v>116</v>
      </c>
      <c r="E585" s="89">
        <v>-4305.1730718100798</v>
      </c>
    </row>
    <row r="586" spans="3:5" x14ac:dyDescent="0.25">
      <c r="C586" s="55" t="s">
        <v>695</v>
      </c>
      <c r="D586" s="55" t="s">
        <v>116</v>
      </c>
      <c r="E586" s="89">
        <v>-1.1546035239007301E-6</v>
      </c>
    </row>
    <row r="587" spans="3:5" x14ac:dyDescent="0.25">
      <c r="C587" s="55" t="s">
        <v>696</v>
      </c>
      <c r="D587" s="55" t="s">
        <v>116</v>
      </c>
      <c r="E587" s="89">
        <v>-1.1546035239007301E-6</v>
      </c>
    </row>
    <row r="588" spans="3:5" x14ac:dyDescent="0.25">
      <c r="C588" s="55" t="s">
        <v>697</v>
      </c>
      <c r="D588" s="55" t="s">
        <v>116</v>
      </c>
      <c r="E588" s="89">
        <v>16.755722786729201</v>
      </c>
    </row>
    <row r="589" spans="3:5" x14ac:dyDescent="0.25">
      <c r="C589" s="55" t="s">
        <v>698</v>
      </c>
      <c r="D589" s="55" t="s">
        <v>116</v>
      </c>
      <c r="E589" s="89">
        <v>-1.4937540981918601E-6</v>
      </c>
    </row>
    <row r="590" spans="3:5" x14ac:dyDescent="0.25">
      <c r="C590" s="55" t="s">
        <v>699</v>
      </c>
      <c r="D590" s="55" t="s">
        <v>116</v>
      </c>
      <c r="E590" s="89">
        <v>9.2777554527856399E-7</v>
      </c>
    </row>
    <row r="591" spans="3:5" x14ac:dyDescent="0.25">
      <c r="C591" s="55" t="s">
        <v>700</v>
      </c>
      <c r="D591" s="55" t="s">
        <v>116</v>
      </c>
      <c r="E591" s="89">
        <v>1.40698830364272E-6</v>
      </c>
    </row>
    <row r="592" spans="3:5" x14ac:dyDescent="0.25">
      <c r="C592" s="55" t="s">
        <v>701</v>
      </c>
      <c r="D592" s="55" t="s">
        <v>116</v>
      </c>
      <c r="E592" s="89">
        <v>-6.1108391491870896E-3</v>
      </c>
    </row>
    <row r="593" spans="3:5" x14ac:dyDescent="0.25">
      <c r="C593" s="55" t="s">
        <v>702</v>
      </c>
      <c r="D593" s="55" t="s">
        <v>116</v>
      </c>
      <c r="E593" s="89">
        <v>-8100.7709404028001</v>
      </c>
    </row>
    <row r="594" spans="3:5" x14ac:dyDescent="0.25">
      <c r="C594" s="55" t="s">
        <v>703</v>
      </c>
      <c r="D594" s="55" t="s">
        <v>116</v>
      </c>
      <c r="E594" s="89">
        <v>47899.811539334703</v>
      </c>
    </row>
    <row r="595" spans="3:5" x14ac:dyDescent="0.25">
      <c r="C595" s="55" t="s">
        <v>704</v>
      </c>
      <c r="D595" s="55" t="s">
        <v>116</v>
      </c>
      <c r="E595" s="89">
        <v>3.30383045366034E-6</v>
      </c>
    </row>
    <row r="596" spans="3:5" x14ac:dyDescent="0.25">
      <c r="C596" s="55" t="s">
        <v>705</v>
      </c>
      <c r="D596" s="55" t="s">
        <v>116</v>
      </c>
      <c r="E596" s="89">
        <v>4.6231070882640799E-5</v>
      </c>
    </row>
    <row r="597" spans="3:5" x14ac:dyDescent="0.25">
      <c r="C597" s="55" t="s">
        <v>706</v>
      </c>
      <c r="D597" s="55" t="s">
        <v>116</v>
      </c>
      <c r="E597" s="89">
        <v>5.8672412706073401E-5</v>
      </c>
    </row>
    <row r="598" spans="3:5" x14ac:dyDescent="0.25">
      <c r="C598" s="55" t="s">
        <v>707</v>
      </c>
      <c r="D598" s="55" t="s">
        <v>116</v>
      </c>
      <c r="E598" s="89">
        <v>-37323.869765475501</v>
      </c>
    </row>
    <row r="599" spans="3:5" x14ac:dyDescent="0.25">
      <c r="C599" s="55" t="s">
        <v>708</v>
      </c>
      <c r="D599" s="55" t="s">
        <v>116</v>
      </c>
      <c r="E599" s="89">
        <v>102138.115721094</v>
      </c>
    </row>
    <row r="600" spans="3:5" x14ac:dyDescent="0.25">
      <c r="C600" s="55" t="s">
        <v>709</v>
      </c>
      <c r="D600" s="55" t="s">
        <v>116</v>
      </c>
      <c r="E600" s="89">
        <v>-1.0277121509716399E-2</v>
      </c>
    </row>
    <row r="601" spans="3:5" x14ac:dyDescent="0.25">
      <c r="C601" s="55" t="s">
        <v>710</v>
      </c>
      <c r="D601" s="55" t="s">
        <v>116</v>
      </c>
      <c r="E601" s="89">
        <v>-20971.565209385899</v>
      </c>
    </row>
    <row r="602" spans="3:5" x14ac:dyDescent="0.25">
      <c r="C602" s="55" t="s">
        <v>711</v>
      </c>
      <c r="D602" s="55" t="s">
        <v>116</v>
      </c>
      <c r="E602" s="89">
        <v>125240.622359348</v>
      </c>
    </row>
    <row r="603" spans="3:5" x14ac:dyDescent="0.25">
      <c r="C603" s="55" t="s">
        <v>712</v>
      </c>
      <c r="D603" s="55" t="s">
        <v>116</v>
      </c>
      <c r="E603" s="89">
        <v>5.8019213611260097E-5</v>
      </c>
    </row>
    <row r="604" spans="3:5" x14ac:dyDescent="0.25">
      <c r="C604" s="55" t="s">
        <v>713</v>
      </c>
      <c r="D604" s="55" t="s">
        <v>116</v>
      </c>
      <c r="E604" s="89">
        <v>5.8874138630926602E-5</v>
      </c>
    </row>
    <row r="605" spans="3:5" x14ac:dyDescent="0.25">
      <c r="C605" s="55" t="s">
        <v>714</v>
      </c>
      <c r="D605" s="55" t="s">
        <v>116</v>
      </c>
      <c r="E605" s="89">
        <v>5.8874138630926602E-5</v>
      </c>
    </row>
    <row r="606" spans="3:5" x14ac:dyDescent="0.25">
      <c r="C606" s="55" t="s">
        <v>715</v>
      </c>
      <c r="D606" s="55" t="s">
        <v>116</v>
      </c>
      <c r="E606" s="89">
        <v>47341952.298</v>
      </c>
    </row>
    <row r="607" spans="3:5" x14ac:dyDescent="0.25">
      <c r="C607" s="55" t="s">
        <v>716</v>
      </c>
      <c r="D607" s="55" t="s">
        <v>116</v>
      </c>
      <c r="E607" s="89">
        <v>-6.8652944173663896E-2</v>
      </c>
    </row>
    <row r="608" spans="3:5" x14ac:dyDescent="0.25">
      <c r="C608" s="55" t="s">
        <v>717</v>
      </c>
      <c r="D608" s="55" t="s">
        <v>116</v>
      </c>
      <c r="E608" s="89">
        <v>-71230.337790568607</v>
      </c>
    </row>
    <row r="609" spans="3:5" x14ac:dyDescent="0.25">
      <c r="C609" s="55" t="s">
        <v>718</v>
      </c>
      <c r="D609" s="55" t="s">
        <v>116</v>
      </c>
      <c r="E609" s="89">
        <v>-363263.51800343802</v>
      </c>
    </row>
    <row r="610" spans="3:5" x14ac:dyDescent="0.25">
      <c r="C610" s="55" t="s">
        <v>719</v>
      </c>
      <c r="D610" s="55" t="s">
        <v>116</v>
      </c>
      <c r="E610" s="89">
        <v>0</v>
      </c>
    </row>
    <row r="611" spans="3:5" x14ac:dyDescent="0.25">
      <c r="C611" s="55" t="s">
        <v>720</v>
      </c>
      <c r="D611" s="55" t="s">
        <v>116</v>
      </c>
      <c r="E611" s="89">
        <v>0</v>
      </c>
    </row>
    <row r="612" spans="3:5" x14ac:dyDescent="0.25">
      <c r="C612" s="55" t="s">
        <v>721</v>
      </c>
      <c r="D612" s="55" t="s">
        <v>116</v>
      </c>
      <c r="E612" s="89">
        <v>0</v>
      </c>
    </row>
    <row r="613" spans="3:5" x14ac:dyDescent="0.25">
      <c r="C613" s="55" t="s">
        <v>722</v>
      </c>
      <c r="D613" s="55" t="s">
        <v>116</v>
      </c>
      <c r="E613" s="89">
        <v>0</v>
      </c>
    </row>
    <row r="614" spans="3:5" x14ac:dyDescent="0.25">
      <c r="C614" s="55" t="s">
        <v>723</v>
      </c>
      <c r="D614" s="55" t="s">
        <v>116</v>
      </c>
      <c r="E614" s="89">
        <v>0</v>
      </c>
    </row>
    <row r="615" spans="3:5" x14ac:dyDescent="0.25">
      <c r="C615" s="55" t="s">
        <v>724</v>
      </c>
      <c r="D615" s="55" t="s">
        <v>116</v>
      </c>
      <c r="E615" s="89">
        <v>0</v>
      </c>
    </row>
    <row r="616" spans="3:5" x14ac:dyDescent="0.25">
      <c r="C616" s="55" t="s">
        <v>725</v>
      </c>
      <c r="D616" s="55" t="s">
        <v>116</v>
      </c>
      <c r="E616" s="89">
        <v>0</v>
      </c>
    </row>
    <row r="617" spans="3:5" x14ac:dyDescent="0.25">
      <c r="C617" s="55" t="s">
        <v>726</v>
      </c>
      <c r="D617" s="55" t="s">
        <v>116</v>
      </c>
      <c r="E617" s="89">
        <v>0.122869107872248</v>
      </c>
    </row>
    <row r="618" spans="3:5" x14ac:dyDescent="0.25">
      <c r="C618" s="55" t="s">
        <v>727</v>
      </c>
      <c r="D618" s="55" t="s">
        <v>116</v>
      </c>
      <c r="E618" s="89">
        <v>70647.225856757694</v>
      </c>
    </row>
    <row r="619" spans="3:5" x14ac:dyDescent="0.25">
      <c r="C619" s="55" t="s">
        <v>728</v>
      </c>
      <c r="D619" s="55" t="s">
        <v>116</v>
      </c>
      <c r="E619" s="89">
        <v>360289.73886689101</v>
      </c>
    </row>
    <row r="620" spans="3:5" x14ac:dyDescent="0.25">
      <c r="C620" s="55" t="s">
        <v>729</v>
      </c>
      <c r="D620" s="55" t="s">
        <v>116</v>
      </c>
      <c r="E620" s="89">
        <v>0</v>
      </c>
    </row>
    <row r="621" spans="3:5" x14ac:dyDescent="0.25">
      <c r="C621" s="55" t="s">
        <v>730</v>
      </c>
      <c r="D621" s="55" t="s">
        <v>116</v>
      </c>
      <c r="E621" s="89">
        <v>0</v>
      </c>
    </row>
    <row r="622" spans="3:5" x14ac:dyDescent="0.25">
      <c r="C622" s="55" t="s">
        <v>731</v>
      </c>
      <c r="D622" s="55" t="s">
        <v>116</v>
      </c>
      <c r="E622" s="89">
        <v>0</v>
      </c>
    </row>
    <row r="623" spans="3:5" x14ac:dyDescent="0.25">
      <c r="C623" s="55" t="s">
        <v>732</v>
      </c>
      <c r="D623" s="55" t="s">
        <v>116</v>
      </c>
      <c r="E623" s="89">
        <v>0</v>
      </c>
    </row>
    <row r="624" spans="3:5" x14ac:dyDescent="0.25">
      <c r="C624" s="55" t="s">
        <v>733</v>
      </c>
      <c r="D624" s="55" t="s">
        <v>116</v>
      </c>
      <c r="E624" s="89">
        <v>0</v>
      </c>
    </row>
    <row r="625" spans="3:5" x14ac:dyDescent="0.25">
      <c r="C625" s="55" t="s">
        <v>734</v>
      </c>
      <c r="D625" s="55" t="s">
        <v>116</v>
      </c>
      <c r="E625" s="89">
        <v>0</v>
      </c>
    </row>
    <row r="626" spans="3:5" x14ac:dyDescent="0.25">
      <c r="C626" s="55" t="s">
        <v>735</v>
      </c>
      <c r="D626" s="55" t="s">
        <v>116</v>
      </c>
      <c r="E626" s="89">
        <v>0</v>
      </c>
    </row>
    <row r="627" spans="3:5" x14ac:dyDescent="0.25">
      <c r="C627" s="55" t="s">
        <v>736</v>
      </c>
      <c r="D627" s="55" t="s">
        <v>116</v>
      </c>
      <c r="E627" s="89">
        <v>-40463510.2151732</v>
      </c>
    </row>
    <row r="628" spans="3:5" x14ac:dyDescent="0.25">
      <c r="C628" s="55" t="s">
        <v>737</v>
      </c>
      <c r="D628" s="55" t="s">
        <v>116</v>
      </c>
      <c r="E628" s="89">
        <v>3.2213644590228803E-2</v>
      </c>
    </row>
    <row r="629" spans="3:5" x14ac:dyDescent="0.25">
      <c r="C629" s="55" t="s">
        <v>738</v>
      </c>
      <c r="D629" s="55" t="s">
        <v>116</v>
      </c>
      <c r="E629" s="89">
        <v>201758.226238203</v>
      </c>
    </row>
    <row r="630" spans="3:5" x14ac:dyDescent="0.25">
      <c r="C630" s="55" t="s">
        <v>739</v>
      </c>
      <c r="D630" s="55" t="s">
        <v>116</v>
      </c>
      <c r="E630" s="89">
        <v>0</v>
      </c>
    </row>
    <row r="631" spans="3:5" x14ac:dyDescent="0.25">
      <c r="C631" s="55" t="s">
        <v>740</v>
      </c>
      <c r="D631" s="55" t="s">
        <v>116</v>
      </c>
      <c r="E631" s="89">
        <v>0</v>
      </c>
    </row>
    <row r="632" spans="3:5" x14ac:dyDescent="0.25">
      <c r="C632" s="55" t="s">
        <v>741</v>
      </c>
      <c r="D632" s="55" t="s">
        <v>116</v>
      </c>
      <c r="E632" s="89">
        <v>0</v>
      </c>
    </row>
    <row r="633" spans="3:5" x14ac:dyDescent="0.25">
      <c r="C633" s="55" t="s">
        <v>742</v>
      </c>
      <c r="D633" s="55" t="s">
        <v>116</v>
      </c>
      <c r="E633" s="89">
        <v>0</v>
      </c>
    </row>
    <row r="634" spans="3:5" x14ac:dyDescent="0.25">
      <c r="C634" s="55" t="s">
        <v>743</v>
      </c>
      <c r="D634" s="55" t="s">
        <v>116</v>
      </c>
      <c r="E634" s="89">
        <v>0</v>
      </c>
    </row>
    <row r="635" spans="3:5" x14ac:dyDescent="0.25">
      <c r="C635" s="55" t="s">
        <v>744</v>
      </c>
      <c r="D635" s="55" t="s">
        <v>116</v>
      </c>
      <c r="E635" s="89">
        <v>0</v>
      </c>
    </row>
    <row r="636" spans="3:5" x14ac:dyDescent="0.25">
      <c r="C636" s="55" t="s">
        <v>745</v>
      </c>
      <c r="D636" s="55" t="s">
        <v>116</v>
      </c>
      <c r="E636" s="89">
        <v>0</v>
      </c>
    </row>
    <row r="637" spans="3:5" x14ac:dyDescent="0.25">
      <c r="C637" s="55" t="s">
        <v>746</v>
      </c>
      <c r="D637" s="55" t="s">
        <v>116</v>
      </c>
      <c r="E637" s="89">
        <v>0</v>
      </c>
    </row>
    <row r="638" spans="3:5" x14ac:dyDescent="0.25">
      <c r="C638" s="55" t="s">
        <v>747</v>
      </c>
      <c r="D638" s="55" t="s">
        <v>116</v>
      </c>
      <c r="E638" s="89">
        <v>-5.7342322543263401E-2</v>
      </c>
    </row>
    <row r="639" spans="3:5" x14ac:dyDescent="0.25">
      <c r="C639" s="55" t="s">
        <v>748</v>
      </c>
      <c r="D639" s="55" t="s">
        <v>116</v>
      </c>
      <c r="E639" s="89">
        <v>-199041.35170817599</v>
      </c>
    </row>
    <row r="640" spans="3:5" x14ac:dyDescent="0.25">
      <c r="C640" s="55" t="s">
        <v>749</v>
      </c>
      <c r="D640" s="55" t="s">
        <v>116</v>
      </c>
      <c r="E640" s="89">
        <v>0</v>
      </c>
    </row>
    <row r="641" spans="3:5" x14ac:dyDescent="0.25">
      <c r="C641" s="55" t="s">
        <v>750</v>
      </c>
      <c r="D641" s="55" t="s">
        <v>116</v>
      </c>
      <c r="E641" s="89">
        <v>0</v>
      </c>
    </row>
    <row r="642" spans="3:5" x14ac:dyDescent="0.25">
      <c r="C642" s="55" t="s">
        <v>751</v>
      </c>
      <c r="D642" s="55" t="s">
        <v>116</v>
      </c>
      <c r="E642" s="89">
        <v>0</v>
      </c>
    </row>
    <row r="643" spans="3:5" x14ac:dyDescent="0.25">
      <c r="C643" s="55" t="s">
        <v>752</v>
      </c>
      <c r="D643" s="55" t="s">
        <v>116</v>
      </c>
      <c r="E643" s="89">
        <v>0</v>
      </c>
    </row>
    <row r="644" spans="3:5" x14ac:dyDescent="0.25">
      <c r="C644" s="55" t="s">
        <v>753</v>
      </c>
      <c r="D644" s="55" t="s">
        <v>116</v>
      </c>
      <c r="E644" s="89">
        <v>0</v>
      </c>
    </row>
    <row r="645" spans="3:5" x14ac:dyDescent="0.25">
      <c r="C645" s="55" t="s">
        <v>754</v>
      </c>
      <c r="D645" s="55" t="s">
        <v>116</v>
      </c>
      <c r="E645" s="89">
        <v>0</v>
      </c>
    </row>
    <row r="646" spans="3:5" x14ac:dyDescent="0.25">
      <c r="C646" s="55" t="s">
        <v>755</v>
      </c>
      <c r="D646" s="55" t="s">
        <v>116</v>
      </c>
      <c r="E646" s="89">
        <v>0</v>
      </c>
    </row>
    <row r="647" spans="3:5" x14ac:dyDescent="0.25">
      <c r="C647" s="55" t="s">
        <v>756</v>
      </c>
      <c r="D647" s="55" t="s">
        <v>116</v>
      </c>
      <c r="E647" s="89">
        <v>0</v>
      </c>
    </row>
    <row r="648" spans="3:5" x14ac:dyDescent="0.25">
      <c r="C648" s="55" t="s">
        <v>757</v>
      </c>
      <c r="D648" s="55" t="s">
        <v>116</v>
      </c>
      <c r="E648" s="89">
        <v>-6497289.8954959298</v>
      </c>
    </row>
    <row r="649" spans="3:5" x14ac:dyDescent="0.25">
      <c r="C649" s="55" t="s">
        <v>758</v>
      </c>
      <c r="D649" s="55" t="s">
        <v>116</v>
      </c>
      <c r="E649" s="89">
        <v>0</v>
      </c>
    </row>
    <row r="650" spans="3:5" x14ac:dyDescent="0.25">
      <c r="C650" s="55" t="s">
        <v>759</v>
      </c>
      <c r="D650" s="55" t="s">
        <v>116</v>
      </c>
      <c r="E650" s="89">
        <v>0</v>
      </c>
    </row>
    <row r="651" spans="3:5" x14ac:dyDescent="0.25">
      <c r="C651" s="55" t="s">
        <v>760</v>
      </c>
      <c r="D651" s="55" t="s">
        <v>116</v>
      </c>
      <c r="E651" s="89">
        <v>7602.8738456880101</v>
      </c>
    </row>
    <row r="652" spans="3:5" x14ac:dyDescent="0.25">
      <c r="C652" s="55" t="s">
        <v>761</v>
      </c>
      <c r="D652" s="55" t="s">
        <v>116</v>
      </c>
      <c r="E652" s="89">
        <v>0</v>
      </c>
    </row>
    <row r="653" spans="3:5" x14ac:dyDescent="0.25">
      <c r="C653" s="55" t="s">
        <v>762</v>
      </c>
      <c r="D653" s="55" t="s">
        <v>116</v>
      </c>
      <c r="E653" s="89">
        <v>0</v>
      </c>
    </row>
    <row r="654" spans="3:5" x14ac:dyDescent="0.25">
      <c r="C654" s="55" t="s">
        <v>763</v>
      </c>
      <c r="D654" s="55" t="s">
        <v>116</v>
      </c>
      <c r="E654" s="89">
        <v>0</v>
      </c>
    </row>
    <row r="655" spans="3:5" x14ac:dyDescent="0.25">
      <c r="C655" s="55" t="s">
        <v>764</v>
      </c>
      <c r="D655" s="55" t="s">
        <v>116</v>
      </c>
      <c r="E655" s="89">
        <v>0</v>
      </c>
    </row>
    <row r="656" spans="3:5" x14ac:dyDescent="0.25">
      <c r="C656" s="55" t="s">
        <v>765</v>
      </c>
      <c r="D656" s="55" t="s">
        <v>116</v>
      </c>
      <c r="E656" s="89">
        <v>0</v>
      </c>
    </row>
    <row r="657" spans="3:5" x14ac:dyDescent="0.25">
      <c r="C657" s="55" t="s">
        <v>766</v>
      </c>
      <c r="D657" s="55" t="s">
        <v>116</v>
      </c>
      <c r="E657" s="89">
        <v>0</v>
      </c>
    </row>
    <row r="658" spans="3:5" x14ac:dyDescent="0.25">
      <c r="C658" s="55" t="s">
        <v>767</v>
      </c>
      <c r="D658" s="55" t="s">
        <v>116</v>
      </c>
      <c r="E658" s="89">
        <v>0</v>
      </c>
    </row>
    <row r="659" spans="3:5" x14ac:dyDescent="0.25">
      <c r="C659" s="55" t="s">
        <v>768</v>
      </c>
      <c r="D659" s="55" t="s">
        <v>116</v>
      </c>
      <c r="E659" s="89">
        <v>-7547.0017338244397</v>
      </c>
    </row>
    <row r="660" spans="3:5" x14ac:dyDescent="0.25">
      <c r="C660" s="55" t="s">
        <v>769</v>
      </c>
      <c r="D660" s="55" t="s">
        <v>116</v>
      </c>
      <c r="E660" s="89">
        <v>0</v>
      </c>
    </row>
    <row r="661" spans="3:5" x14ac:dyDescent="0.25">
      <c r="C661" s="55" t="s">
        <v>770</v>
      </c>
      <c r="D661" s="55" t="s">
        <v>116</v>
      </c>
      <c r="E661" s="89">
        <v>0</v>
      </c>
    </row>
    <row r="662" spans="3:5" x14ac:dyDescent="0.25">
      <c r="C662" s="55" t="s">
        <v>771</v>
      </c>
      <c r="D662" s="55" t="s">
        <v>116</v>
      </c>
      <c r="E662" s="89">
        <v>0</v>
      </c>
    </row>
    <row r="663" spans="3:5" x14ac:dyDescent="0.25">
      <c r="C663" s="55" t="s">
        <v>772</v>
      </c>
      <c r="D663" s="55" t="s">
        <v>116</v>
      </c>
      <c r="E663" s="89">
        <v>0</v>
      </c>
    </row>
    <row r="664" spans="3:5" x14ac:dyDescent="0.25">
      <c r="C664" s="55" t="s">
        <v>773</v>
      </c>
      <c r="D664" s="55" t="s">
        <v>116</v>
      </c>
      <c r="E664" s="89">
        <v>0</v>
      </c>
    </row>
    <row r="665" spans="3:5" x14ac:dyDescent="0.25">
      <c r="C665" s="55" t="s">
        <v>774</v>
      </c>
      <c r="D665" s="55" t="s">
        <v>116</v>
      </c>
      <c r="E665" s="89">
        <v>0</v>
      </c>
    </row>
    <row r="666" spans="3:5" x14ac:dyDescent="0.25">
      <c r="C666" s="55" t="s">
        <v>775</v>
      </c>
      <c r="D666" s="55" t="s">
        <v>116</v>
      </c>
      <c r="E666" s="89">
        <v>0</v>
      </c>
    </row>
    <row r="667" spans="3:5" x14ac:dyDescent="0.25">
      <c r="C667" s="55" t="s">
        <v>776</v>
      </c>
      <c r="D667" s="55" t="s">
        <v>116</v>
      </c>
      <c r="E667" s="89">
        <v>0</v>
      </c>
    </row>
    <row r="668" spans="3:5" x14ac:dyDescent="0.25">
      <c r="C668" s="55" t="s">
        <v>777</v>
      </c>
      <c r="D668" s="55" t="s">
        <v>116</v>
      </c>
      <c r="E668" s="89">
        <v>0</v>
      </c>
    </row>
    <row r="669" spans="3:5" x14ac:dyDescent="0.25">
      <c r="C669" s="55" t="s">
        <v>778</v>
      </c>
      <c r="D669" s="55" t="s">
        <v>116</v>
      </c>
      <c r="E669" s="89">
        <v>52.0084318758677</v>
      </c>
    </row>
    <row r="670" spans="3:5" x14ac:dyDescent="0.25">
      <c r="C670" s="55" t="s">
        <v>779</v>
      </c>
      <c r="D670" s="55" t="s">
        <v>116</v>
      </c>
      <c r="E670" s="89">
        <v>13.623013917026601</v>
      </c>
    </row>
    <row r="671" spans="3:5" x14ac:dyDescent="0.25">
      <c r="C671" s="55" t="s">
        <v>780</v>
      </c>
      <c r="D671" s="55" t="s">
        <v>116</v>
      </c>
      <c r="E671" s="89">
        <v>557.01449245588003</v>
      </c>
    </row>
    <row r="672" spans="3:5" x14ac:dyDescent="0.25">
      <c r="C672" s="55" t="s">
        <v>781</v>
      </c>
      <c r="D672" s="55" t="s">
        <v>116</v>
      </c>
      <c r="E672" s="89">
        <v>24.6443141825239</v>
      </c>
    </row>
    <row r="673" spans="3:5" x14ac:dyDescent="0.25">
      <c r="C673" s="55" t="s">
        <v>782</v>
      </c>
      <c r="D673" s="55" t="s">
        <v>116</v>
      </c>
      <c r="E673" s="89">
        <v>8.8604616287852895</v>
      </c>
    </row>
    <row r="674" spans="3:5" x14ac:dyDescent="0.25">
      <c r="C674" s="55" t="s">
        <v>783</v>
      </c>
      <c r="D674" s="55" t="s">
        <v>116</v>
      </c>
      <c r="E674" s="89">
        <v>-58.967250621276399</v>
      </c>
    </row>
    <row r="675" spans="3:5" x14ac:dyDescent="0.25">
      <c r="C675" s="55" t="s">
        <v>784</v>
      </c>
      <c r="D675" s="55" t="s">
        <v>116</v>
      </c>
      <c r="E675" s="89">
        <v>1152.5915225208901</v>
      </c>
    </row>
    <row r="676" spans="3:5" x14ac:dyDescent="0.25">
      <c r="C676" s="55" t="s">
        <v>785</v>
      </c>
      <c r="D676" s="55" t="s">
        <v>116</v>
      </c>
      <c r="E676" s="89">
        <v>0</v>
      </c>
    </row>
    <row r="677" spans="3:5" x14ac:dyDescent="0.25">
      <c r="C677" s="55" t="s">
        <v>786</v>
      </c>
      <c r="D677" s="55" t="s">
        <v>116</v>
      </c>
      <c r="E677" s="89">
        <v>0</v>
      </c>
    </row>
    <row r="678" spans="3:5" x14ac:dyDescent="0.25">
      <c r="C678" s="55" t="s">
        <v>787</v>
      </c>
      <c r="D678" s="55" t="s">
        <v>116</v>
      </c>
      <c r="E678" s="89">
        <v>0</v>
      </c>
    </row>
    <row r="679" spans="3:5" x14ac:dyDescent="0.25">
      <c r="C679" s="55" t="s">
        <v>788</v>
      </c>
      <c r="D679" s="55" t="s">
        <v>116</v>
      </c>
      <c r="E679" s="89">
        <v>12.637808591171099</v>
      </c>
    </row>
    <row r="680" spans="3:5" x14ac:dyDescent="0.25">
      <c r="C680" s="55" t="s">
        <v>789</v>
      </c>
      <c r="D680" s="55" t="s">
        <v>116</v>
      </c>
      <c r="E680" s="89">
        <v>0</v>
      </c>
    </row>
    <row r="681" spans="3:5" x14ac:dyDescent="0.25">
      <c r="C681" s="55" t="s">
        <v>790</v>
      </c>
      <c r="D681" s="55" t="s">
        <v>116</v>
      </c>
      <c r="E681" s="89">
        <v>2.1741600676250502E-3</v>
      </c>
    </row>
    <row r="682" spans="3:5" x14ac:dyDescent="0.25">
      <c r="C682" s="55" t="s">
        <v>791</v>
      </c>
      <c r="D682" s="55" t="s">
        <v>116</v>
      </c>
      <c r="E682" s="89">
        <v>2.1765411588603499E-3</v>
      </c>
    </row>
    <row r="683" spans="3:5" x14ac:dyDescent="0.25">
      <c r="C683" s="55" t="s">
        <v>792</v>
      </c>
      <c r="D683" s="55" t="s">
        <v>116</v>
      </c>
      <c r="E683" s="89">
        <v>-328.450783063556</v>
      </c>
    </row>
    <row r="684" spans="3:5" x14ac:dyDescent="0.25">
      <c r="C684" s="55" t="s">
        <v>793</v>
      </c>
      <c r="D684" s="55" t="s">
        <v>116</v>
      </c>
      <c r="E684" s="89">
        <v>194.16961816422099</v>
      </c>
    </row>
    <row r="685" spans="3:5" x14ac:dyDescent="0.25">
      <c r="C685" s="55" t="s">
        <v>794</v>
      </c>
      <c r="D685" s="55" t="s">
        <v>116</v>
      </c>
      <c r="E685" s="89">
        <v>-999.66269474839498</v>
      </c>
    </row>
    <row r="686" spans="3:5" x14ac:dyDescent="0.25">
      <c r="C686" s="55" t="s">
        <v>795</v>
      </c>
      <c r="D686" s="55" t="s">
        <v>116</v>
      </c>
      <c r="E686" s="89">
        <v>-7962.7267989916299</v>
      </c>
    </row>
    <row r="687" spans="3:5" x14ac:dyDescent="0.25">
      <c r="C687" s="55" t="s">
        <v>796</v>
      </c>
      <c r="D687" s="55" t="s">
        <v>116</v>
      </c>
      <c r="E687" s="89">
        <v>26715.516925107899</v>
      </c>
    </row>
    <row r="688" spans="3:5" x14ac:dyDescent="0.25">
      <c r="C688" s="55" t="s">
        <v>797</v>
      </c>
      <c r="D688" s="55" t="s">
        <v>116</v>
      </c>
      <c r="E688" s="89">
        <v>1.0274091843484701</v>
      </c>
    </row>
    <row r="689" spans="3:5" x14ac:dyDescent="0.25">
      <c r="C689" s="55" t="s">
        <v>798</v>
      </c>
      <c r="D689" s="55" t="s">
        <v>116</v>
      </c>
      <c r="E689" s="89">
        <v>2.1764301550319899E-3</v>
      </c>
    </row>
    <row r="690" spans="3:5" x14ac:dyDescent="0.25">
      <c r="C690" s="55" t="s">
        <v>799</v>
      </c>
      <c r="D690" s="55" t="s">
        <v>116</v>
      </c>
      <c r="E690" s="89">
        <v>2.1764301550319899E-3</v>
      </c>
    </row>
    <row r="691" spans="3:5" x14ac:dyDescent="0.25">
      <c r="C691" s="55" t="s">
        <v>800</v>
      </c>
      <c r="D691" s="55" t="s">
        <v>116</v>
      </c>
      <c r="E691" s="89">
        <v>1123.6068950455001</v>
      </c>
    </row>
    <row r="692" spans="3:5" x14ac:dyDescent="0.25">
      <c r="C692" s="55" t="s">
        <v>801</v>
      </c>
      <c r="D692" s="55" t="s">
        <v>116</v>
      </c>
      <c r="E692" s="89">
        <v>0.55260665758396499</v>
      </c>
    </row>
    <row r="693" spans="3:5" x14ac:dyDescent="0.25">
      <c r="C693" s="55" t="s">
        <v>802</v>
      </c>
      <c r="D693" s="55" t="s">
        <v>116</v>
      </c>
      <c r="E693" s="89">
        <v>0</v>
      </c>
    </row>
    <row r="694" spans="3:5" x14ac:dyDescent="0.25">
      <c r="C694" s="55" t="s">
        <v>803</v>
      </c>
      <c r="D694" s="55" t="s">
        <v>116</v>
      </c>
      <c r="E694" s="89">
        <v>36874.4261650849</v>
      </c>
    </row>
    <row r="695" spans="3:5" x14ac:dyDescent="0.25">
      <c r="C695" s="55" t="s">
        <v>804</v>
      </c>
      <c r="D695" s="55" t="s">
        <v>116</v>
      </c>
      <c r="E695" s="89">
        <v>1.0045755312603399</v>
      </c>
    </row>
    <row r="696" spans="3:5" x14ac:dyDescent="0.25">
      <c r="C696" s="55" t="s">
        <v>805</v>
      </c>
      <c r="D696" s="55" t="s">
        <v>116</v>
      </c>
      <c r="E696" s="89">
        <v>-6.7772582180623404</v>
      </c>
    </row>
    <row r="697" spans="3:5" x14ac:dyDescent="0.25">
      <c r="C697" s="55" t="s">
        <v>806</v>
      </c>
      <c r="D697" s="55" t="s">
        <v>116</v>
      </c>
      <c r="E697" s="89">
        <v>-0.68014852586202301</v>
      </c>
    </row>
    <row r="698" spans="3:5" x14ac:dyDescent="0.25">
      <c r="C698" s="55" t="s">
        <v>807</v>
      </c>
      <c r="D698" s="55" t="s">
        <v>116</v>
      </c>
      <c r="E698" s="89">
        <v>76301.697220528004</v>
      </c>
    </row>
    <row r="699" spans="3:5" x14ac:dyDescent="0.25">
      <c r="C699" s="55" t="s">
        <v>808</v>
      </c>
      <c r="D699" s="55" t="s">
        <v>116</v>
      </c>
      <c r="E699" s="89">
        <v>0</v>
      </c>
    </row>
    <row r="700" spans="3:5" x14ac:dyDescent="0.25">
      <c r="C700" s="55" t="s">
        <v>809</v>
      </c>
      <c r="D700" s="55" t="s">
        <v>116</v>
      </c>
      <c r="E700" s="89">
        <v>0</v>
      </c>
    </row>
    <row r="701" spans="3:5" x14ac:dyDescent="0.25">
      <c r="C701" s="55" t="s">
        <v>810</v>
      </c>
      <c r="D701" s="55" t="s">
        <v>116</v>
      </c>
      <c r="E701" s="89">
        <v>0</v>
      </c>
    </row>
    <row r="702" spans="3:5" x14ac:dyDescent="0.25">
      <c r="C702" s="55" t="s">
        <v>811</v>
      </c>
      <c r="D702" s="55" t="s">
        <v>116</v>
      </c>
      <c r="E702" s="89">
        <v>9.5050381787586992E-3</v>
      </c>
    </row>
    <row r="703" spans="3:5" x14ac:dyDescent="0.25">
      <c r="C703" s="55" t="s">
        <v>812</v>
      </c>
      <c r="D703" s="55" t="s">
        <v>116</v>
      </c>
      <c r="E703" s="89">
        <v>0</v>
      </c>
    </row>
    <row r="704" spans="3:5" x14ac:dyDescent="0.25">
      <c r="C704" s="55" t="s">
        <v>813</v>
      </c>
      <c r="D704" s="55" t="s">
        <v>116</v>
      </c>
      <c r="E704" s="89">
        <v>-7.0307412650436198</v>
      </c>
    </row>
    <row r="705" spans="3:5" x14ac:dyDescent="0.25">
      <c r="C705" s="55" t="s">
        <v>814</v>
      </c>
      <c r="D705" s="55" t="s">
        <v>116</v>
      </c>
      <c r="E705" s="89">
        <v>-26.7100683588069</v>
      </c>
    </row>
    <row r="706" spans="3:5" x14ac:dyDescent="0.25">
      <c r="C706" s="55" t="s">
        <v>815</v>
      </c>
      <c r="D706" s="55" t="s">
        <v>116</v>
      </c>
      <c r="E706" s="89">
        <v>-113.59895798887</v>
      </c>
    </row>
    <row r="707" spans="3:5" x14ac:dyDescent="0.25">
      <c r="C707" s="55" t="s">
        <v>816</v>
      </c>
      <c r="D707" s="55" t="s">
        <v>116</v>
      </c>
      <c r="E707" s="89">
        <v>-266.83599425814498</v>
      </c>
    </row>
    <row r="708" spans="3:5" x14ac:dyDescent="0.25">
      <c r="C708" s="55" t="s">
        <v>817</v>
      </c>
      <c r="D708" s="55" t="s">
        <v>116</v>
      </c>
      <c r="E708" s="89">
        <v>-24994.688199130898</v>
      </c>
    </row>
    <row r="709" spans="3:5" x14ac:dyDescent="0.25">
      <c r="C709" s="55" t="s">
        <v>818</v>
      </c>
      <c r="D709" s="55" t="s">
        <v>116</v>
      </c>
      <c r="E709" s="89">
        <v>-24592.018420664699</v>
      </c>
    </row>
    <row r="710" spans="3:5" x14ac:dyDescent="0.25">
      <c r="C710" s="55" t="s">
        <v>819</v>
      </c>
      <c r="D710" s="55" t="s">
        <v>116</v>
      </c>
      <c r="E710" s="89">
        <v>195.91274253834899</v>
      </c>
    </row>
    <row r="711" spans="3:5" x14ac:dyDescent="0.25">
      <c r="C711" s="55" t="s">
        <v>820</v>
      </c>
      <c r="D711" s="55" t="s">
        <v>116</v>
      </c>
      <c r="E711" s="89">
        <v>0.51556827165768504</v>
      </c>
    </row>
    <row r="712" spans="3:5" x14ac:dyDescent="0.25">
      <c r="C712" s="55" t="s">
        <v>821</v>
      </c>
      <c r="D712" s="55" t="s">
        <v>116</v>
      </c>
      <c r="E712" s="89">
        <v>0.44546913777594499</v>
      </c>
    </row>
    <row r="713" spans="3:5" x14ac:dyDescent="0.25">
      <c r="C713" s="55" t="s">
        <v>822</v>
      </c>
      <c r="D713" s="55" t="s">
        <v>116</v>
      </c>
      <c r="E713" s="89">
        <v>0.44546913777594499</v>
      </c>
    </row>
    <row r="714" spans="3:5" x14ac:dyDescent="0.25">
      <c r="C714" s="55" t="s">
        <v>823</v>
      </c>
      <c r="D714" s="55" t="s">
        <v>116</v>
      </c>
      <c r="E714" s="89">
        <v>73742.094812085605</v>
      </c>
    </row>
    <row r="715" spans="3:5" x14ac:dyDescent="0.25">
      <c r="C715" s="55" t="s">
        <v>824</v>
      </c>
      <c r="D715" s="55" t="s">
        <v>116</v>
      </c>
      <c r="E715" s="89">
        <v>17161.757633220801</v>
      </c>
    </row>
    <row r="716" spans="3:5" x14ac:dyDescent="0.25">
      <c r="C716" s="55" t="s">
        <v>825</v>
      </c>
      <c r="D716" s="55" t="s">
        <v>116</v>
      </c>
      <c r="E716" s="89">
        <v>-3.5964054381565802</v>
      </c>
    </row>
    <row r="717" spans="3:5" x14ac:dyDescent="0.25">
      <c r="C717" s="55" t="s">
        <v>826</v>
      </c>
      <c r="D717" s="55" t="s">
        <v>116</v>
      </c>
      <c r="E717" s="89">
        <v>-12.496675714328401</v>
      </c>
    </row>
    <row r="718" spans="3:5" x14ac:dyDescent="0.25">
      <c r="C718" s="55" t="s">
        <v>827</v>
      </c>
      <c r="D718" s="55" t="s">
        <v>116</v>
      </c>
      <c r="E718" s="89">
        <v>-50.140598867164996</v>
      </c>
    </row>
    <row r="719" spans="3:5" x14ac:dyDescent="0.25">
      <c r="C719" s="55" t="s">
        <v>828</v>
      </c>
      <c r="D719" s="55" t="s">
        <v>116</v>
      </c>
      <c r="E719" s="89">
        <v>-114.248850230592</v>
      </c>
    </row>
    <row r="720" spans="3:5" x14ac:dyDescent="0.25">
      <c r="C720" s="55" t="s">
        <v>829</v>
      </c>
      <c r="D720" s="55" t="s">
        <v>116</v>
      </c>
      <c r="E720" s="89">
        <v>-83.137646931186296</v>
      </c>
    </row>
    <row r="721" spans="3:5" x14ac:dyDescent="0.25">
      <c r="C721" s="55" t="s">
        <v>830</v>
      </c>
      <c r="D721" s="55" t="s">
        <v>116</v>
      </c>
      <c r="E721" s="89">
        <v>-1.60753188538365E-8</v>
      </c>
    </row>
    <row r="722" spans="3:5" x14ac:dyDescent="0.25">
      <c r="C722" s="55" t="s">
        <v>831</v>
      </c>
      <c r="D722" s="55" t="s">
        <v>116</v>
      </c>
      <c r="E722" s="89">
        <v>-1.60753188538365E-8</v>
      </c>
    </row>
    <row r="723" spans="3:5" x14ac:dyDescent="0.25">
      <c r="C723" s="55" t="s">
        <v>832</v>
      </c>
      <c r="D723" s="55" t="s">
        <v>116</v>
      </c>
      <c r="E723" s="89">
        <v>-1.60753188538365E-8</v>
      </c>
    </row>
    <row r="724" spans="3:5" x14ac:dyDescent="0.25">
      <c r="C724" s="55" t="s">
        <v>833</v>
      </c>
      <c r="D724" s="55" t="s">
        <v>116</v>
      </c>
      <c r="E724" s="89">
        <v>-1.60753188538365E-8</v>
      </c>
    </row>
    <row r="725" spans="3:5" x14ac:dyDescent="0.25">
      <c r="C725" s="55" t="s">
        <v>834</v>
      </c>
      <c r="D725" s="55" t="s">
        <v>116</v>
      </c>
      <c r="E725" s="89">
        <v>-1.60753188538365E-8</v>
      </c>
    </row>
    <row r="726" spans="3:5" x14ac:dyDescent="0.25">
      <c r="C726" s="55" t="s">
        <v>835</v>
      </c>
      <c r="D726" s="55" t="s">
        <v>116</v>
      </c>
      <c r="E726" s="89">
        <v>3.2510469041198999</v>
      </c>
    </row>
    <row r="727" spans="3:5" x14ac:dyDescent="0.25">
      <c r="C727" s="55" t="s">
        <v>836</v>
      </c>
      <c r="D727" s="55" t="s">
        <v>116</v>
      </c>
      <c r="E727" s="89">
        <v>11.702923460620701</v>
      </c>
    </row>
    <row r="728" spans="3:5" x14ac:dyDescent="0.25">
      <c r="C728" s="55" t="s">
        <v>837</v>
      </c>
      <c r="D728" s="55" t="s">
        <v>116</v>
      </c>
      <c r="E728" s="89">
        <v>46.279034794065403</v>
      </c>
    </row>
    <row r="729" spans="3:5" x14ac:dyDescent="0.25">
      <c r="C729" s="55" t="s">
        <v>838</v>
      </c>
      <c r="D729" s="55" t="s">
        <v>116</v>
      </c>
      <c r="E729" s="89">
        <v>104.71125602046</v>
      </c>
    </row>
    <row r="730" spans="3:5" x14ac:dyDescent="0.25">
      <c r="C730" s="55" t="s">
        <v>839</v>
      </c>
      <c r="D730" s="55" t="s">
        <v>116</v>
      </c>
      <c r="E730" s="89">
        <v>89.280829795393402</v>
      </c>
    </row>
    <row r="731" spans="3:5" x14ac:dyDescent="0.25">
      <c r="C731" s="55" t="s">
        <v>840</v>
      </c>
      <c r="D731" s="55" t="s">
        <v>116</v>
      </c>
      <c r="E731" s="89">
        <v>-1.60753188538365E-8</v>
      </c>
    </row>
    <row r="732" spans="3:5" x14ac:dyDescent="0.25">
      <c r="C732" s="55" t="s">
        <v>841</v>
      </c>
      <c r="D732" s="55" t="s">
        <v>116</v>
      </c>
      <c r="E732" s="89">
        <v>-1.60753188538365E-8</v>
      </c>
    </row>
    <row r="733" spans="3:5" x14ac:dyDescent="0.25">
      <c r="C733" s="55" t="s">
        <v>842</v>
      </c>
      <c r="D733" s="55" t="s">
        <v>116</v>
      </c>
      <c r="E733" s="89">
        <v>-1.60753188538365E-8</v>
      </c>
    </row>
    <row r="734" spans="3:5" x14ac:dyDescent="0.25">
      <c r="C734" s="55" t="s">
        <v>843</v>
      </c>
      <c r="D734" s="55" t="s">
        <v>116</v>
      </c>
      <c r="E734" s="89">
        <v>-1.60753188538365E-8</v>
      </c>
    </row>
    <row r="735" spans="3:5" x14ac:dyDescent="0.25">
      <c r="C735" s="55" t="s">
        <v>844</v>
      </c>
      <c r="D735" s="55" t="s">
        <v>116</v>
      </c>
      <c r="E735" s="89">
        <v>-1.60753188538365E-8</v>
      </c>
    </row>
    <row r="736" spans="3:5" x14ac:dyDescent="0.25">
      <c r="C736" s="55" t="s">
        <v>845</v>
      </c>
      <c r="D736" s="55" t="s">
        <v>116</v>
      </c>
      <c r="E736" s="89">
        <v>-398862.52933307597</v>
      </c>
    </row>
    <row r="737" spans="3:5" x14ac:dyDescent="0.25">
      <c r="C737" s="55" t="s">
        <v>846</v>
      </c>
      <c r="D737" s="55" t="s">
        <v>116</v>
      </c>
      <c r="E737" s="89">
        <v>31.3643840432633</v>
      </c>
    </row>
    <row r="738" spans="3:5" x14ac:dyDescent="0.25">
      <c r="C738" s="55" t="s">
        <v>847</v>
      </c>
      <c r="D738" s="55" t="s">
        <v>116</v>
      </c>
      <c r="E738" s="89">
        <v>111.63078185054501</v>
      </c>
    </row>
    <row r="739" spans="3:5" x14ac:dyDescent="0.25">
      <c r="C739" s="55" t="s">
        <v>848</v>
      </c>
      <c r="D739" s="55" t="s">
        <v>116</v>
      </c>
      <c r="E739" s="89">
        <v>444.655397243332</v>
      </c>
    </row>
    <row r="740" spans="3:5" x14ac:dyDescent="0.25">
      <c r="C740" s="55" t="s">
        <v>849</v>
      </c>
      <c r="D740" s="55" t="s">
        <v>116</v>
      </c>
      <c r="E740" s="89">
        <v>1012.31698874035</v>
      </c>
    </row>
    <row r="741" spans="3:5" x14ac:dyDescent="0.25">
      <c r="C741" s="55" t="s">
        <v>850</v>
      </c>
      <c r="D741" s="55" t="s">
        <v>116</v>
      </c>
      <c r="E741" s="89">
        <v>2516.44638563739</v>
      </c>
    </row>
    <row r="742" spans="3:5" x14ac:dyDescent="0.25">
      <c r="C742" s="55" t="s">
        <v>851</v>
      </c>
      <c r="D742" s="55" t="s">
        <v>116</v>
      </c>
      <c r="E742" s="89">
        <v>10454.303216922601</v>
      </c>
    </row>
    <row r="743" spans="3:5" x14ac:dyDescent="0.25">
      <c r="C743" s="55" t="s">
        <v>852</v>
      </c>
      <c r="D743" s="55" t="s">
        <v>116</v>
      </c>
      <c r="E743" s="89">
        <v>258932.86625974599</v>
      </c>
    </row>
    <row r="744" spans="3:5" x14ac:dyDescent="0.25">
      <c r="C744" s="55" t="s">
        <v>853</v>
      </c>
      <c r="D744" s="55" t="s">
        <v>116</v>
      </c>
      <c r="E744" s="89">
        <v>0</v>
      </c>
    </row>
    <row r="745" spans="3:5" x14ac:dyDescent="0.25">
      <c r="C745" s="55" t="s">
        <v>854</v>
      </c>
      <c r="D745" s="55" t="s">
        <v>116</v>
      </c>
      <c r="E745" s="89">
        <v>0</v>
      </c>
    </row>
    <row r="746" spans="3:5" x14ac:dyDescent="0.25">
      <c r="C746" s="55" t="s">
        <v>855</v>
      </c>
      <c r="D746" s="55" t="s">
        <v>116</v>
      </c>
      <c r="E746" s="89">
        <v>0</v>
      </c>
    </row>
    <row r="747" spans="3:5" x14ac:dyDescent="0.25">
      <c r="C747" s="55" t="s">
        <v>856</v>
      </c>
      <c r="D747" s="55" t="s">
        <v>116</v>
      </c>
      <c r="E747" s="89">
        <v>7.2685172199271605E-2</v>
      </c>
    </row>
    <row r="748" spans="3:5" x14ac:dyDescent="0.25">
      <c r="C748" s="55" t="s">
        <v>857</v>
      </c>
      <c r="D748" s="55" t="s">
        <v>116</v>
      </c>
      <c r="E748" s="89">
        <v>152.90145971812299</v>
      </c>
    </row>
    <row r="749" spans="3:5" x14ac:dyDescent="0.25">
      <c r="C749" s="55" t="s">
        <v>858</v>
      </c>
      <c r="D749" s="55" t="s">
        <v>116</v>
      </c>
      <c r="E749" s="89">
        <v>567.00053797685496</v>
      </c>
    </row>
    <row r="750" spans="3:5" x14ac:dyDescent="0.25">
      <c r="C750" s="55" t="s">
        <v>859</v>
      </c>
      <c r="D750" s="55" t="s">
        <v>116</v>
      </c>
      <c r="E750" s="89">
        <v>1272.5721130642301</v>
      </c>
    </row>
    <row r="751" spans="3:5" x14ac:dyDescent="0.25">
      <c r="C751" s="55" t="s">
        <v>860</v>
      </c>
      <c r="D751" s="55" t="s">
        <v>116</v>
      </c>
      <c r="E751" s="89">
        <v>3134.68965818174</v>
      </c>
    </row>
    <row r="752" spans="3:5" x14ac:dyDescent="0.25">
      <c r="C752" s="55" t="s">
        <v>861</v>
      </c>
      <c r="D752" s="55" t="s">
        <v>116</v>
      </c>
      <c r="E752" s="89">
        <v>68744.751339289403</v>
      </c>
    </row>
    <row r="753" spans="3:5" x14ac:dyDescent="0.25">
      <c r="C753" s="55" t="s">
        <v>862</v>
      </c>
      <c r="D753" s="55" t="s">
        <v>116</v>
      </c>
      <c r="E753" s="89">
        <v>233636.71195232301</v>
      </c>
    </row>
    <row r="754" spans="3:5" x14ac:dyDescent="0.25">
      <c r="C754" s="55" t="s">
        <v>863</v>
      </c>
      <c r="D754" s="55" t="s">
        <v>116</v>
      </c>
      <c r="E754" s="89">
        <v>0</v>
      </c>
    </row>
    <row r="755" spans="3:5" x14ac:dyDescent="0.25">
      <c r="C755" s="55" t="s">
        <v>864</v>
      </c>
      <c r="D755" s="55" t="s">
        <v>116</v>
      </c>
      <c r="E755" s="89">
        <v>0</v>
      </c>
    </row>
    <row r="756" spans="3:5" x14ac:dyDescent="0.25">
      <c r="C756" s="55" t="s">
        <v>865</v>
      </c>
      <c r="D756" s="55" t="s">
        <v>116</v>
      </c>
      <c r="E756" s="89">
        <v>0</v>
      </c>
    </row>
    <row r="757" spans="3:5" x14ac:dyDescent="0.25">
      <c r="C757" s="55" t="s">
        <v>866</v>
      </c>
      <c r="D757" s="55" t="s">
        <v>116</v>
      </c>
      <c r="E757" s="89">
        <v>0</v>
      </c>
    </row>
    <row r="758" spans="3:5" x14ac:dyDescent="0.25">
      <c r="C758" s="55" t="s">
        <v>867</v>
      </c>
      <c r="D758" s="55" t="s">
        <v>116</v>
      </c>
      <c r="E758" s="89">
        <v>0</v>
      </c>
    </row>
    <row r="759" spans="3:5" x14ac:dyDescent="0.25">
      <c r="C759" s="55" t="s">
        <v>868</v>
      </c>
      <c r="D759" s="55" t="s">
        <v>116</v>
      </c>
      <c r="E759" s="89">
        <v>355886.347839339</v>
      </c>
    </row>
    <row r="760" spans="3:5" x14ac:dyDescent="0.25">
      <c r="C760" s="55" t="s">
        <v>869</v>
      </c>
      <c r="D760" s="55" t="s">
        <v>116</v>
      </c>
      <c r="E760" s="89">
        <v>-58155.000208261801</v>
      </c>
    </row>
    <row r="761" spans="3:5" x14ac:dyDescent="0.25">
      <c r="C761" s="55" t="s">
        <v>870</v>
      </c>
      <c r="D761" s="55" t="s">
        <v>116</v>
      </c>
      <c r="E761" s="89">
        <v>0</v>
      </c>
    </row>
    <row r="762" spans="3:5" x14ac:dyDescent="0.25">
      <c r="C762" s="55" t="s">
        <v>871</v>
      </c>
      <c r="D762" s="55" t="s">
        <v>116</v>
      </c>
      <c r="E762" s="89">
        <v>0</v>
      </c>
    </row>
    <row r="763" spans="3:5" x14ac:dyDescent="0.25">
      <c r="C763" s="55" t="s">
        <v>872</v>
      </c>
      <c r="D763" s="55" t="s">
        <v>116</v>
      </c>
      <c r="E763" s="89">
        <v>-224182.301746249</v>
      </c>
    </row>
    <row r="764" spans="3:5" x14ac:dyDescent="0.25">
      <c r="C764" s="55" t="s">
        <v>873</v>
      </c>
      <c r="D764" s="55" t="s">
        <v>116</v>
      </c>
      <c r="E764" s="89">
        <v>0</v>
      </c>
    </row>
    <row r="765" spans="3:5" x14ac:dyDescent="0.25">
      <c r="C765" s="55" t="s">
        <v>874</v>
      </c>
      <c r="D765" s="55" t="s">
        <v>116</v>
      </c>
      <c r="E765" s="89">
        <v>0</v>
      </c>
    </row>
    <row r="766" spans="3:5" x14ac:dyDescent="0.25">
      <c r="C766" s="55" t="s">
        <v>875</v>
      </c>
      <c r="D766" s="55" t="s">
        <v>116</v>
      </c>
      <c r="E766" s="89">
        <v>0</v>
      </c>
    </row>
    <row r="767" spans="3:5" x14ac:dyDescent="0.25">
      <c r="C767" s="55" t="s">
        <v>876</v>
      </c>
      <c r="D767" s="55" t="s">
        <v>116</v>
      </c>
      <c r="E767" s="89">
        <v>0</v>
      </c>
    </row>
    <row r="768" spans="3:5" x14ac:dyDescent="0.25">
      <c r="C768" s="55" t="s">
        <v>877</v>
      </c>
      <c r="D768" s="55" t="s">
        <v>116</v>
      </c>
      <c r="E768" s="89">
        <v>0</v>
      </c>
    </row>
    <row r="769" spans="3:5" x14ac:dyDescent="0.25">
      <c r="C769" s="55" t="s">
        <v>878</v>
      </c>
      <c r="D769" s="55" t="s">
        <v>116</v>
      </c>
      <c r="E769" s="89">
        <v>528.47610359549401</v>
      </c>
    </row>
    <row r="770" spans="3:5" x14ac:dyDescent="0.25">
      <c r="C770" s="55" t="s">
        <v>879</v>
      </c>
      <c r="D770" s="55" t="s">
        <v>116</v>
      </c>
      <c r="E770" s="89">
        <v>0</v>
      </c>
    </row>
    <row r="771" spans="3:5" x14ac:dyDescent="0.25">
      <c r="C771" s="55" t="s">
        <v>880</v>
      </c>
      <c r="D771" s="55" t="s">
        <v>116</v>
      </c>
      <c r="E771" s="89">
        <v>-6.9454360527743106E-2</v>
      </c>
    </row>
    <row r="772" spans="3:5" x14ac:dyDescent="0.25">
      <c r="C772" s="55" t="s">
        <v>881</v>
      </c>
      <c r="D772" s="55" t="s">
        <v>116</v>
      </c>
      <c r="E772" s="89">
        <v>-6.8641384132206399E-5</v>
      </c>
    </row>
    <row r="773" spans="3:5" x14ac:dyDescent="0.25">
      <c r="C773" s="55" t="s">
        <v>882</v>
      </c>
      <c r="D773" s="55" t="s">
        <v>116</v>
      </c>
      <c r="E773" s="89">
        <v>-9.6112489700317396E-5</v>
      </c>
    </row>
    <row r="774" spans="3:5" x14ac:dyDescent="0.25">
      <c r="C774" s="55" t="s">
        <v>883</v>
      </c>
      <c r="D774" s="55" t="s">
        <v>116</v>
      </c>
      <c r="E774" s="89">
        <v>1.6789381334092501E-4</v>
      </c>
    </row>
    <row r="775" spans="3:5" x14ac:dyDescent="0.25">
      <c r="C775" s="55" t="s">
        <v>884</v>
      </c>
      <c r="D775" s="55" t="s">
        <v>116</v>
      </c>
      <c r="E775" s="89">
        <v>0.69891481052764004</v>
      </c>
    </row>
    <row r="776" spans="3:5" x14ac:dyDescent="0.25">
      <c r="C776" s="55" t="s">
        <v>885</v>
      </c>
      <c r="D776" s="55" t="s">
        <v>116</v>
      </c>
      <c r="E776" s="89">
        <v>0</v>
      </c>
    </row>
    <row r="777" spans="3:5" x14ac:dyDescent="0.25">
      <c r="C777" s="55" t="s">
        <v>886</v>
      </c>
      <c r="D777" s="55" t="s">
        <v>116</v>
      </c>
      <c r="E777" s="89">
        <v>0</v>
      </c>
    </row>
    <row r="778" spans="3:5" x14ac:dyDescent="0.25">
      <c r="C778" s="55" t="s">
        <v>887</v>
      </c>
      <c r="D778" s="55" t="s">
        <v>116</v>
      </c>
      <c r="E778" s="89">
        <v>0</v>
      </c>
    </row>
    <row r="779" spans="3:5" x14ac:dyDescent="0.25">
      <c r="C779" s="55" t="s">
        <v>888</v>
      </c>
      <c r="D779" s="55" t="s">
        <v>116</v>
      </c>
      <c r="E779" s="89">
        <v>-19805.621029874299</v>
      </c>
    </row>
    <row r="780" spans="3:5" x14ac:dyDescent="0.25">
      <c r="C780" s="55" t="s">
        <v>889</v>
      </c>
      <c r="D780" s="55" t="s">
        <v>116</v>
      </c>
      <c r="E780" s="89">
        <v>0</v>
      </c>
    </row>
    <row r="781" spans="3:5" x14ac:dyDescent="0.25">
      <c r="C781" s="55" t="s">
        <v>890</v>
      </c>
      <c r="D781" s="55" t="s">
        <v>116</v>
      </c>
      <c r="E781" s="89">
        <v>0</v>
      </c>
    </row>
    <row r="782" spans="3:5" x14ac:dyDescent="0.25">
      <c r="C782" s="55" t="s">
        <v>891</v>
      </c>
      <c r="D782" s="55" t="s">
        <v>116</v>
      </c>
      <c r="E782" s="89">
        <v>0</v>
      </c>
    </row>
    <row r="783" spans="3:5" x14ac:dyDescent="0.25">
      <c r="C783" s="55" t="s">
        <v>892</v>
      </c>
      <c r="D783" s="55" t="s">
        <v>116</v>
      </c>
      <c r="E783" s="89">
        <v>0</v>
      </c>
    </row>
    <row r="784" spans="3:5" x14ac:dyDescent="0.25">
      <c r="C784" s="55" t="s">
        <v>893</v>
      </c>
      <c r="D784" s="55" t="s">
        <v>116</v>
      </c>
      <c r="E784" s="89">
        <v>0</v>
      </c>
    </row>
    <row r="785" spans="3:5" x14ac:dyDescent="0.25">
      <c r="C785" s="55" t="s">
        <v>894</v>
      </c>
      <c r="D785" s="55" t="s">
        <v>116</v>
      </c>
      <c r="E785" s="89">
        <v>-516.31500324256206</v>
      </c>
    </row>
    <row r="786" spans="3:5" x14ac:dyDescent="0.25">
      <c r="C786" s="55" t="s">
        <v>895</v>
      </c>
      <c r="D786" s="55" t="s">
        <v>116</v>
      </c>
      <c r="E786" s="89">
        <v>0</v>
      </c>
    </row>
    <row r="787" spans="3:5" x14ac:dyDescent="0.25">
      <c r="C787" s="55" t="s">
        <v>896</v>
      </c>
      <c r="D787" s="55" t="s">
        <v>116</v>
      </c>
      <c r="E787" s="89">
        <v>-2.2708733013132601E-2</v>
      </c>
    </row>
    <row r="788" spans="3:5" x14ac:dyDescent="0.25">
      <c r="C788" s="55" t="s">
        <v>897</v>
      </c>
      <c r="D788" s="55" t="s">
        <v>116</v>
      </c>
      <c r="E788" s="89">
        <v>6.3428160501644005E-7</v>
      </c>
    </row>
    <row r="789" spans="3:5" x14ac:dyDescent="0.25">
      <c r="C789" s="55" t="s">
        <v>898</v>
      </c>
      <c r="D789" s="55" t="s">
        <v>116</v>
      </c>
      <c r="E789" s="89">
        <v>-1.49029801832512E-6</v>
      </c>
    </row>
    <row r="790" spans="3:5" x14ac:dyDescent="0.25">
      <c r="C790" s="55" t="s">
        <v>899</v>
      </c>
      <c r="D790" s="55" t="s">
        <v>116</v>
      </c>
      <c r="E790" s="89">
        <v>2.49601725954562E-6</v>
      </c>
    </row>
    <row r="791" spans="3:5" x14ac:dyDescent="0.25">
      <c r="C791" s="55" t="s">
        <v>900</v>
      </c>
      <c r="D791" s="55" t="s">
        <v>116</v>
      </c>
      <c r="E791" s="89">
        <v>0.23276457814063201</v>
      </c>
    </row>
    <row r="792" spans="3:5" x14ac:dyDescent="0.25">
      <c r="C792" s="55" t="s">
        <v>901</v>
      </c>
      <c r="D792" s="55" t="s">
        <v>116</v>
      </c>
      <c r="E792" s="89">
        <v>0</v>
      </c>
    </row>
    <row r="793" spans="3:5" x14ac:dyDescent="0.25">
      <c r="C793" s="55" t="s">
        <v>902</v>
      </c>
      <c r="D793" s="55" t="s">
        <v>116</v>
      </c>
      <c r="E793" s="89">
        <v>0</v>
      </c>
    </row>
    <row r="794" spans="3:5" x14ac:dyDescent="0.25">
      <c r="C794" s="55" t="s">
        <v>903</v>
      </c>
      <c r="D794" s="55" t="s">
        <v>116</v>
      </c>
      <c r="E794" s="89">
        <v>0</v>
      </c>
    </row>
    <row r="795" spans="3:5" x14ac:dyDescent="0.25">
      <c r="C795" s="55" t="s">
        <v>904</v>
      </c>
      <c r="D795" s="55" t="s">
        <v>116</v>
      </c>
      <c r="E795" s="89">
        <v>-19806.1770508927</v>
      </c>
    </row>
    <row r="796" spans="3:5" x14ac:dyDescent="0.25">
      <c r="C796" s="55" t="s">
        <v>905</v>
      </c>
      <c r="D796" s="55" t="s">
        <v>116</v>
      </c>
      <c r="E796" s="89">
        <v>48833085.954765797</v>
      </c>
    </row>
    <row r="797" spans="3:5" x14ac:dyDescent="0.25">
      <c r="C797" s="55" t="s">
        <v>906</v>
      </c>
      <c r="D797" s="55" t="s">
        <v>116</v>
      </c>
      <c r="E797" s="89">
        <v>-0.19311454379931101</v>
      </c>
    </row>
    <row r="798" spans="3:5" x14ac:dyDescent="0.25">
      <c r="C798" s="55" t="s">
        <v>907</v>
      </c>
      <c r="D798" s="55" t="s">
        <v>116</v>
      </c>
      <c r="E798" s="89">
        <v>-216733.81832817101</v>
      </c>
    </row>
    <row r="799" spans="3:5" x14ac:dyDescent="0.25">
      <c r="C799" s="55" t="s">
        <v>908</v>
      </c>
      <c r="D799" s="55" t="s">
        <v>116</v>
      </c>
      <c r="E799" s="89">
        <v>-108368.11159127401</v>
      </c>
    </row>
    <row r="800" spans="3:5" x14ac:dyDescent="0.25">
      <c r="C800" s="55" t="s">
        <v>909</v>
      </c>
      <c r="D800" s="55" t="s">
        <v>116</v>
      </c>
      <c r="E800" s="89">
        <v>0</v>
      </c>
    </row>
    <row r="801" spans="3:5" x14ac:dyDescent="0.25">
      <c r="C801" s="55" t="s">
        <v>910</v>
      </c>
      <c r="D801" s="55" t="s">
        <v>116</v>
      </c>
      <c r="E801" s="89">
        <v>0</v>
      </c>
    </row>
    <row r="802" spans="3:5" x14ac:dyDescent="0.25">
      <c r="C802" s="55" t="s">
        <v>911</v>
      </c>
      <c r="D802" s="55" t="s">
        <v>116</v>
      </c>
      <c r="E802" s="89">
        <v>0</v>
      </c>
    </row>
    <row r="803" spans="3:5" x14ac:dyDescent="0.25">
      <c r="C803" s="55" t="s">
        <v>912</v>
      </c>
      <c r="D803" s="55" t="s">
        <v>116</v>
      </c>
      <c r="E803" s="89">
        <v>0</v>
      </c>
    </row>
    <row r="804" spans="3:5" x14ac:dyDescent="0.25">
      <c r="C804" s="55" t="s">
        <v>913</v>
      </c>
      <c r="D804" s="55" t="s">
        <v>116</v>
      </c>
      <c r="E804" s="89">
        <v>0</v>
      </c>
    </row>
    <row r="805" spans="3:5" x14ac:dyDescent="0.25">
      <c r="C805" s="55" t="s">
        <v>914</v>
      </c>
      <c r="D805" s="55" t="s">
        <v>116</v>
      </c>
      <c r="E805" s="89">
        <v>0</v>
      </c>
    </row>
    <row r="806" spans="3:5" x14ac:dyDescent="0.25">
      <c r="C806" s="55" t="s">
        <v>915</v>
      </c>
      <c r="D806" s="55" t="s">
        <v>116</v>
      </c>
      <c r="E806" s="89">
        <v>0</v>
      </c>
    </row>
    <row r="807" spans="3:5" x14ac:dyDescent="0.25">
      <c r="C807" s="55" t="s">
        <v>916</v>
      </c>
      <c r="D807" s="55" t="s">
        <v>116</v>
      </c>
      <c r="E807" s="89">
        <v>9.4342522788792793E-2</v>
      </c>
    </row>
    <row r="808" spans="3:5" x14ac:dyDescent="0.25">
      <c r="C808" s="55" t="s">
        <v>917</v>
      </c>
      <c r="D808" s="55" t="s">
        <v>116</v>
      </c>
      <c r="E808" s="89">
        <v>219218.122262997</v>
      </c>
    </row>
    <row r="809" spans="3:5" x14ac:dyDescent="0.25">
      <c r="C809" s="55" t="s">
        <v>918</v>
      </c>
      <c r="D809" s="55" t="s">
        <v>116</v>
      </c>
      <c r="E809" s="89">
        <v>109610.277342703</v>
      </c>
    </row>
    <row r="810" spans="3:5" x14ac:dyDescent="0.25">
      <c r="C810" s="55" t="s">
        <v>919</v>
      </c>
      <c r="D810" s="55" t="s">
        <v>116</v>
      </c>
      <c r="E810" s="89">
        <v>0</v>
      </c>
    </row>
    <row r="811" spans="3:5" x14ac:dyDescent="0.25">
      <c r="C811" s="55" t="s">
        <v>920</v>
      </c>
      <c r="D811" s="55" t="s">
        <v>116</v>
      </c>
      <c r="E811" s="89">
        <v>0</v>
      </c>
    </row>
    <row r="812" spans="3:5" x14ac:dyDescent="0.25">
      <c r="C812" s="55" t="s">
        <v>921</v>
      </c>
      <c r="D812" s="55" t="s">
        <v>116</v>
      </c>
      <c r="E812" s="89">
        <v>0</v>
      </c>
    </row>
    <row r="813" spans="3:5" x14ac:dyDescent="0.25">
      <c r="C813" s="55" t="s">
        <v>922</v>
      </c>
      <c r="D813" s="55" t="s">
        <v>116</v>
      </c>
      <c r="E813" s="89">
        <v>0</v>
      </c>
    </row>
    <row r="814" spans="3:5" x14ac:dyDescent="0.25">
      <c r="C814" s="55" t="s">
        <v>923</v>
      </c>
      <c r="D814" s="55" t="s">
        <v>116</v>
      </c>
      <c r="E814" s="89">
        <v>0</v>
      </c>
    </row>
    <row r="815" spans="3:5" x14ac:dyDescent="0.25">
      <c r="C815" s="55" t="s">
        <v>924</v>
      </c>
      <c r="D815" s="55" t="s">
        <v>116</v>
      </c>
      <c r="E815" s="89">
        <v>0</v>
      </c>
    </row>
    <row r="816" spans="3:5" x14ac:dyDescent="0.25">
      <c r="C816" s="55" t="s">
        <v>925</v>
      </c>
      <c r="D816" s="55" t="s">
        <v>116</v>
      </c>
      <c r="E816" s="89">
        <v>0</v>
      </c>
    </row>
    <row r="817" spans="3:5" x14ac:dyDescent="0.25">
      <c r="C817" s="55" t="s">
        <v>926</v>
      </c>
      <c r="D817" s="55" t="s">
        <v>116</v>
      </c>
      <c r="E817" s="89">
        <v>-32569288.608814601</v>
      </c>
    </row>
    <row r="818" spans="3:5" x14ac:dyDescent="0.25">
      <c r="C818" s="55" t="s">
        <v>927</v>
      </c>
      <c r="D818" s="55" t="s">
        <v>116</v>
      </c>
      <c r="E818" s="89">
        <v>3.8787856465205599E-2</v>
      </c>
    </row>
    <row r="819" spans="3:5" x14ac:dyDescent="0.25">
      <c r="C819" s="55" t="s">
        <v>928</v>
      </c>
      <c r="D819" s="55" t="s">
        <v>116</v>
      </c>
      <c r="E819" s="89">
        <v>121576.088805648</v>
      </c>
    </row>
    <row r="820" spans="3:5" x14ac:dyDescent="0.25">
      <c r="C820" s="55" t="s">
        <v>929</v>
      </c>
      <c r="D820" s="55" t="s">
        <v>116</v>
      </c>
      <c r="E820" s="89">
        <v>122912.06457176</v>
      </c>
    </row>
    <row r="821" spans="3:5" x14ac:dyDescent="0.25">
      <c r="C821" s="55" t="s">
        <v>930</v>
      </c>
      <c r="D821" s="55" t="s">
        <v>116</v>
      </c>
      <c r="E821" s="89">
        <v>0</v>
      </c>
    </row>
    <row r="822" spans="3:5" x14ac:dyDescent="0.25">
      <c r="C822" s="55" t="s">
        <v>931</v>
      </c>
      <c r="D822" s="55" t="s">
        <v>116</v>
      </c>
      <c r="E822" s="89">
        <v>0</v>
      </c>
    </row>
    <row r="823" spans="3:5" x14ac:dyDescent="0.25">
      <c r="C823" s="55" t="s">
        <v>932</v>
      </c>
      <c r="D823" s="55" t="s">
        <v>116</v>
      </c>
      <c r="E823" s="89">
        <v>0</v>
      </c>
    </row>
    <row r="824" spans="3:5" x14ac:dyDescent="0.25">
      <c r="C824" s="55" t="s">
        <v>933</v>
      </c>
      <c r="D824" s="55" t="s">
        <v>116</v>
      </c>
      <c r="E824" s="89">
        <v>0</v>
      </c>
    </row>
    <row r="825" spans="3:5" x14ac:dyDescent="0.25">
      <c r="C825" s="55" t="s">
        <v>934</v>
      </c>
      <c r="D825" s="55" t="s">
        <v>116</v>
      </c>
      <c r="E825" s="89">
        <v>0</v>
      </c>
    </row>
    <row r="826" spans="3:5" x14ac:dyDescent="0.25">
      <c r="C826" s="55" t="s">
        <v>935</v>
      </c>
      <c r="D826" s="55" t="s">
        <v>116</v>
      </c>
      <c r="E826" s="89">
        <v>0</v>
      </c>
    </row>
    <row r="827" spans="3:5" x14ac:dyDescent="0.25">
      <c r="C827" s="55" t="s">
        <v>936</v>
      </c>
      <c r="D827" s="55" t="s">
        <v>116</v>
      </c>
      <c r="E827" s="89">
        <v>0</v>
      </c>
    </row>
    <row r="828" spans="3:5" x14ac:dyDescent="0.25">
      <c r="C828" s="55" t="s">
        <v>937</v>
      </c>
      <c r="D828" s="55" t="s">
        <v>116</v>
      </c>
      <c r="E828" s="89">
        <v>-6.8907061358913793E-2</v>
      </c>
    </row>
    <row r="829" spans="3:5" x14ac:dyDescent="0.25">
      <c r="C829" s="55" t="s">
        <v>938</v>
      </c>
      <c r="D829" s="55" t="s">
        <v>116</v>
      </c>
      <c r="E829" s="89">
        <v>-119677.71986011601</v>
      </c>
    </row>
    <row r="830" spans="3:5" x14ac:dyDescent="0.25">
      <c r="C830" s="55" t="s">
        <v>939</v>
      </c>
      <c r="D830" s="55" t="s">
        <v>116</v>
      </c>
      <c r="E830" s="89">
        <v>-120992.834823072</v>
      </c>
    </row>
    <row r="831" spans="3:5" x14ac:dyDescent="0.25">
      <c r="C831" s="55" t="s">
        <v>940</v>
      </c>
      <c r="D831" s="55" t="s">
        <v>116</v>
      </c>
      <c r="E831" s="89">
        <v>0</v>
      </c>
    </row>
    <row r="832" spans="3:5" x14ac:dyDescent="0.25">
      <c r="C832" s="55" t="s">
        <v>941</v>
      </c>
      <c r="D832" s="55" t="s">
        <v>116</v>
      </c>
      <c r="E832" s="89">
        <v>0</v>
      </c>
    </row>
    <row r="833" spans="3:5" x14ac:dyDescent="0.25">
      <c r="C833" s="55" t="s">
        <v>942</v>
      </c>
      <c r="D833" s="55" t="s">
        <v>116</v>
      </c>
      <c r="E833" s="89">
        <v>0</v>
      </c>
    </row>
    <row r="834" spans="3:5" x14ac:dyDescent="0.25">
      <c r="C834" s="55" t="s">
        <v>943</v>
      </c>
      <c r="D834" s="55" t="s">
        <v>116</v>
      </c>
      <c r="E834" s="89">
        <v>0</v>
      </c>
    </row>
    <row r="835" spans="3:5" x14ac:dyDescent="0.25">
      <c r="C835" s="55" t="s">
        <v>944</v>
      </c>
      <c r="D835" s="55" t="s">
        <v>116</v>
      </c>
      <c r="E835" s="89">
        <v>0</v>
      </c>
    </row>
    <row r="836" spans="3:5" x14ac:dyDescent="0.25">
      <c r="C836" s="55" t="s">
        <v>945</v>
      </c>
      <c r="D836" s="55" t="s">
        <v>116</v>
      </c>
      <c r="E836" s="89">
        <v>0</v>
      </c>
    </row>
    <row r="837" spans="3:5" x14ac:dyDescent="0.25">
      <c r="C837" s="55" t="s">
        <v>946</v>
      </c>
      <c r="D837" s="55" t="s">
        <v>116</v>
      </c>
      <c r="E837" s="89">
        <v>0</v>
      </c>
    </row>
    <row r="838" spans="3:5" x14ac:dyDescent="0.25">
      <c r="C838" s="55" t="s">
        <v>947</v>
      </c>
      <c r="D838" s="55" t="s">
        <v>116</v>
      </c>
      <c r="E838" s="89">
        <v>-133343.061222277</v>
      </c>
    </row>
    <row r="839" spans="3:5" x14ac:dyDescent="0.25">
      <c r="C839" s="55" t="s">
        <v>948</v>
      </c>
      <c r="D839" s="55" t="s">
        <v>116</v>
      </c>
      <c r="E839" s="89">
        <v>74779.915949598901</v>
      </c>
    </row>
    <row r="840" spans="3:5" x14ac:dyDescent="0.25">
      <c r="C840" s="55" t="s">
        <v>949</v>
      </c>
      <c r="D840" s="55" t="s">
        <v>116</v>
      </c>
      <c r="E840" s="89">
        <v>-2313574.6415112498</v>
      </c>
    </row>
    <row r="841" spans="3:5" x14ac:dyDescent="0.25">
      <c r="C841" s="55" t="s">
        <v>950</v>
      </c>
      <c r="D841" s="55" t="s">
        <v>116</v>
      </c>
      <c r="E841" s="89">
        <v>1063865.45981545</v>
      </c>
    </row>
    <row r="842" spans="3:5" x14ac:dyDescent="0.25">
      <c r="C842" s="55" t="s">
        <v>951</v>
      </c>
      <c r="D842" s="55" t="s">
        <v>116</v>
      </c>
      <c r="E842" s="89">
        <v>-11969.176981155</v>
      </c>
    </row>
    <row r="843" spans="3:5" x14ac:dyDescent="0.25">
      <c r="C843" s="55" t="s">
        <v>952</v>
      </c>
      <c r="D843" s="55" t="s">
        <v>116</v>
      </c>
      <c r="E843" s="89">
        <v>69219.145535529999</v>
      </c>
    </row>
    <row r="844" spans="3:5" x14ac:dyDescent="0.25">
      <c r="C844" s="55" t="s">
        <v>953</v>
      </c>
      <c r="D844" s="55" t="s">
        <v>116</v>
      </c>
      <c r="E844" s="89">
        <v>3645378.8592906101</v>
      </c>
    </row>
    <row r="845" spans="3:5" x14ac:dyDescent="0.25">
      <c r="C845" s="55" t="s">
        <v>954</v>
      </c>
      <c r="D845" s="55" t="s">
        <v>116</v>
      </c>
      <c r="E845" s="89">
        <v>0</v>
      </c>
    </row>
    <row r="846" spans="3:5" x14ac:dyDescent="0.25">
      <c r="C846" s="55" t="s">
        <v>955</v>
      </c>
      <c r="D846" s="55" t="s">
        <v>116</v>
      </c>
      <c r="E846" s="89">
        <v>0</v>
      </c>
    </row>
    <row r="847" spans="3:5" x14ac:dyDescent="0.25">
      <c r="C847" s="55" t="s">
        <v>956</v>
      </c>
      <c r="D847" s="55" t="s">
        <v>116</v>
      </c>
      <c r="E847" s="89">
        <v>0</v>
      </c>
    </row>
    <row r="848" spans="3:5" x14ac:dyDescent="0.25">
      <c r="C848" s="55" t="s">
        <v>957</v>
      </c>
      <c r="D848" s="55" t="s">
        <v>116</v>
      </c>
      <c r="E848" s="89">
        <v>12.460817396640801</v>
      </c>
    </row>
    <row r="849" spans="3:5" x14ac:dyDescent="0.25">
      <c r="C849" s="55" t="s">
        <v>958</v>
      </c>
      <c r="D849" s="55" t="s">
        <v>116</v>
      </c>
      <c r="E849" s="89">
        <v>0</v>
      </c>
    </row>
    <row r="850" spans="3:5" x14ac:dyDescent="0.25">
      <c r="C850" s="55" t="s">
        <v>959</v>
      </c>
      <c r="D850" s="55" t="s">
        <v>116</v>
      </c>
      <c r="E850" s="89">
        <v>-3386.5222239517602</v>
      </c>
    </row>
    <row r="851" spans="3:5" x14ac:dyDescent="0.25">
      <c r="C851" s="55" t="s">
        <v>960</v>
      </c>
      <c r="D851" s="55" t="s">
        <v>116</v>
      </c>
      <c r="E851" s="89">
        <v>-1824.0401873488699</v>
      </c>
    </row>
    <row r="852" spans="3:5" x14ac:dyDescent="0.25">
      <c r="C852" s="55" t="s">
        <v>961</v>
      </c>
      <c r="D852" s="55" t="s">
        <v>116</v>
      </c>
      <c r="E852" s="89">
        <v>-3695.1538140077901</v>
      </c>
    </row>
    <row r="853" spans="3:5" x14ac:dyDescent="0.25">
      <c r="C853" s="55" t="s">
        <v>962</v>
      </c>
      <c r="D853" s="55" t="s">
        <v>116</v>
      </c>
      <c r="E853" s="89">
        <v>4578.2028986592204</v>
      </c>
    </row>
    <row r="854" spans="3:5" x14ac:dyDescent="0.25">
      <c r="C854" s="55" t="s">
        <v>963</v>
      </c>
      <c r="D854" s="55" t="s">
        <v>116</v>
      </c>
      <c r="E854" s="89">
        <v>1682.41505905899</v>
      </c>
    </row>
    <row r="855" spans="3:5" x14ac:dyDescent="0.25">
      <c r="C855" s="55" t="s">
        <v>964</v>
      </c>
      <c r="D855" s="55" t="s">
        <v>116</v>
      </c>
      <c r="E855" s="89">
        <v>-216.24400705550201</v>
      </c>
    </row>
    <row r="856" spans="3:5" x14ac:dyDescent="0.25">
      <c r="C856" s="55" t="s">
        <v>965</v>
      </c>
      <c r="D856" s="55" t="s">
        <v>116</v>
      </c>
      <c r="E856" s="89">
        <v>-126815.83142369799</v>
      </c>
    </row>
    <row r="857" spans="3:5" x14ac:dyDescent="0.25">
      <c r="C857" s="55" t="s">
        <v>966</v>
      </c>
      <c r="D857" s="55" t="s">
        <v>116</v>
      </c>
      <c r="E857" s="89">
        <v>-2465.63399002189</v>
      </c>
    </row>
    <row r="858" spans="3:5" x14ac:dyDescent="0.25">
      <c r="C858" s="55" t="s">
        <v>967</v>
      </c>
      <c r="D858" s="55" t="s">
        <v>116</v>
      </c>
      <c r="E858" s="89">
        <v>-130.376705629897</v>
      </c>
    </row>
    <row r="859" spans="3:5" x14ac:dyDescent="0.25">
      <c r="C859" s="55" t="s">
        <v>968</v>
      </c>
      <c r="D859" s="55" t="s">
        <v>116</v>
      </c>
      <c r="E859" s="89">
        <v>-130.376705629897</v>
      </c>
    </row>
    <row r="860" spans="3:5" x14ac:dyDescent="0.25">
      <c r="C860" s="55" t="s">
        <v>969</v>
      </c>
      <c r="D860" s="55" t="s">
        <v>116</v>
      </c>
      <c r="E860" s="89">
        <v>124708.565297194</v>
      </c>
    </row>
    <row r="861" spans="3:5" x14ac:dyDescent="0.25">
      <c r="C861" s="55" t="s">
        <v>970</v>
      </c>
      <c r="D861" s="55" t="s">
        <v>116</v>
      </c>
      <c r="E861" s="89">
        <v>0</v>
      </c>
    </row>
    <row r="862" spans="3:5" x14ac:dyDescent="0.25">
      <c r="C862" s="55" t="s">
        <v>971</v>
      </c>
      <c r="D862" s="55" t="s">
        <v>116</v>
      </c>
      <c r="E862" s="89">
        <v>0</v>
      </c>
    </row>
    <row r="863" spans="3:5" x14ac:dyDescent="0.25">
      <c r="C863" s="55" t="s">
        <v>972</v>
      </c>
      <c r="D863" s="55" t="s">
        <v>116</v>
      </c>
      <c r="E863" s="89">
        <v>0</v>
      </c>
    </row>
    <row r="864" spans="3:5" x14ac:dyDescent="0.25">
      <c r="C864" s="55" t="s">
        <v>973</v>
      </c>
      <c r="D864" s="55" t="s">
        <v>116</v>
      </c>
      <c r="E864" s="89">
        <v>1.1310598718409901</v>
      </c>
    </row>
    <row r="865" spans="3:5" x14ac:dyDescent="0.25">
      <c r="C865" s="55" t="s">
        <v>974</v>
      </c>
      <c r="D865" s="55" t="s">
        <v>116</v>
      </c>
      <c r="E865" s="89">
        <v>0</v>
      </c>
    </row>
    <row r="866" spans="3:5" x14ac:dyDescent="0.25">
      <c r="C866" s="55" t="s">
        <v>975</v>
      </c>
      <c r="D866" s="55" t="s">
        <v>116</v>
      </c>
      <c r="E866" s="89">
        <v>3066.7272542384999</v>
      </c>
    </row>
    <row r="867" spans="3:5" x14ac:dyDescent="0.25">
      <c r="C867" s="55" t="s">
        <v>976</v>
      </c>
      <c r="D867" s="55" t="s">
        <v>116</v>
      </c>
      <c r="E867" s="89">
        <v>1597.9454195512501</v>
      </c>
    </row>
    <row r="868" spans="3:5" x14ac:dyDescent="0.25">
      <c r="C868" s="55" t="s">
        <v>977</v>
      </c>
      <c r="D868" s="55" t="s">
        <v>116</v>
      </c>
      <c r="E868" s="89">
        <v>-1294.9713662266699</v>
      </c>
    </row>
    <row r="869" spans="3:5" x14ac:dyDescent="0.25">
      <c r="C869" s="55" t="s">
        <v>978</v>
      </c>
      <c r="D869" s="55" t="s">
        <v>116</v>
      </c>
      <c r="E869" s="89">
        <v>2163.5078473344001</v>
      </c>
    </row>
    <row r="870" spans="3:5" x14ac:dyDescent="0.25">
      <c r="C870" s="55" t="s">
        <v>979</v>
      </c>
      <c r="D870" s="55" t="s">
        <v>116</v>
      </c>
      <c r="E870" s="89">
        <v>-369.26605716435</v>
      </c>
    </row>
    <row r="871" spans="3:5" x14ac:dyDescent="0.25">
      <c r="C871" s="55" t="s">
        <v>980</v>
      </c>
      <c r="D871" s="55" t="s">
        <v>116</v>
      </c>
      <c r="E871" s="89">
        <v>8471.3862744967591</v>
      </c>
    </row>
    <row r="872" spans="3:5" x14ac:dyDescent="0.25">
      <c r="C872" s="55" t="s">
        <v>981</v>
      </c>
      <c r="D872" s="55" t="s">
        <v>116</v>
      </c>
      <c r="E872" s="89">
        <v>128421.153987748</v>
      </c>
    </row>
    <row r="873" spans="3:5" x14ac:dyDescent="0.25">
      <c r="C873" s="55" t="s">
        <v>982</v>
      </c>
      <c r="D873" s="55" t="s">
        <v>116</v>
      </c>
      <c r="E873" s="89">
        <v>-2.0027430851769199</v>
      </c>
    </row>
    <row r="874" spans="3:5" x14ac:dyDescent="0.25">
      <c r="C874" s="55" t="s">
        <v>983</v>
      </c>
      <c r="D874" s="55" t="s">
        <v>116</v>
      </c>
      <c r="E874" s="89">
        <v>5.8283297606976703</v>
      </c>
    </row>
    <row r="875" spans="3:5" x14ac:dyDescent="0.25">
      <c r="C875" s="55" t="s">
        <v>984</v>
      </c>
      <c r="D875" s="55" t="s">
        <v>116</v>
      </c>
      <c r="E875" s="89">
        <v>5.8283297606976703</v>
      </c>
    </row>
    <row r="876" spans="3:5" x14ac:dyDescent="0.25">
      <c r="C876" s="55" t="s">
        <v>985</v>
      </c>
      <c r="D876" s="55" t="s">
        <v>116</v>
      </c>
      <c r="E876" s="89">
        <v>124653.015316643</v>
      </c>
    </row>
    <row r="877" spans="3:5" x14ac:dyDescent="0.25">
      <c r="C877" s="55" t="s">
        <v>986</v>
      </c>
      <c r="D877" s="55" t="s">
        <v>116</v>
      </c>
      <c r="E877" s="89">
        <v>0</v>
      </c>
    </row>
    <row r="878" spans="3:5" x14ac:dyDescent="0.25">
      <c r="C878" s="55" t="s">
        <v>987</v>
      </c>
      <c r="D878" s="55" t="s">
        <v>116</v>
      </c>
      <c r="E878" s="89">
        <v>0</v>
      </c>
    </row>
    <row r="879" spans="3:5" x14ac:dyDescent="0.25">
      <c r="C879" s="55" t="s">
        <v>988</v>
      </c>
      <c r="D879" s="55" t="s">
        <v>116</v>
      </c>
      <c r="E879" s="89">
        <v>0</v>
      </c>
    </row>
    <row r="880" spans="3:5" x14ac:dyDescent="0.25">
      <c r="C880" s="55" t="s">
        <v>989</v>
      </c>
      <c r="D880" s="55" t="s">
        <v>116</v>
      </c>
      <c r="E880" s="89">
        <v>135.716035225778</v>
      </c>
    </row>
    <row r="881" spans="3:5" x14ac:dyDescent="0.25">
      <c r="C881" s="55" t="s">
        <v>990</v>
      </c>
      <c r="D881" s="55" t="s">
        <v>116</v>
      </c>
      <c r="E881" s="89">
        <v>0</v>
      </c>
    </row>
    <row r="882" spans="3:5" x14ac:dyDescent="0.25">
      <c r="C882" s="55" t="s">
        <v>991</v>
      </c>
      <c r="D882" s="55" t="s">
        <v>116</v>
      </c>
      <c r="E882" s="89">
        <v>12.171419579681199</v>
      </c>
    </row>
    <row r="883" spans="3:5" x14ac:dyDescent="0.25">
      <c r="C883" s="55" t="s">
        <v>992</v>
      </c>
      <c r="D883" s="55" t="s">
        <v>116</v>
      </c>
      <c r="E883" s="89">
        <v>12.171417257923199</v>
      </c>
    </row>
    <row r="884" spans="3:5" x14ac:dyDescent="0.25">
      <c r="C884" s="55" t="s">
        <v>993</v>
      </c>
      <c r="D884" s="55" t="s">
        <v>116</v>
      </c>
      <c r="E884" s="89">
        <v>4330.7801250473904</v>
      </c>
    </row>
    <row r="885" spans="3:5" x14ac:dyDescent="0.25">
      <c r="C885" s="55" t="s">
        <v>994</v>
      </c>
      <c r="D885" s="55" t="s">
        <v>116</v>
      </c>
      <c r="E885" s="89">
        <v>1871.15664184203</v>
      </c>
    </row>
    <row r="886" spans="3:5" x14ac:dyDescent="0.25">
      <c r="C886" s="55" t="s">
        <v>995</v>
      </c>
      <c r="D886" s="55" t="s">
        <v>116</v>
      </c>
      <c r="E886" s="89">
        <v>-2799.6014587679401</v>
      </c>
    </row>
    <row r="887" spans="3:5" x14ac:dyDescent="0.25">
      <c r="C887" s="55" t="s">
        <v>996</v>
      </c>
      <c r="D887" s="55" t="s">
        <v>116</v>
      </c>
      <c r="E887" s="89">
        <v>-31637.983316928501</v>
      </c>
    </row>
    <row r="888" spans="3:5" x14ac:dyDescent="0.25">
      <c r="C888" s="55" t="s">
        <v>997</v>
      </c>
      <c r="D888" s="55" t="s">
        <v>116</v>
      </c>
      <c r="E888" s="89">
        <v>17078.841302161902</v>
      </c>
    </row>
    <row r="889" spans="3:5" x14ac:dyDescent="0.25">
      <c r="C889" s="55" t="s">
        <v>998</v>
      </c>
      <c r="D889" s="55" t="s">
        <v>116</v>
      </c>
      <c r="E889" s="89">
        <v>8.5774082690477407</v>
      </c>
    </row>
    <row r="890" spans="3:5" x14ac:dyDescent="0.25">
      <c r="C890" s="55" t="s">
        <v>999</v>
      </c>
      <c r="D890" s="55" t="s">
        <v>116</v>
      </c>
      <c r="E890" s="89">
        <v>12.171417635909201</v>
      </c>
    </row>
    <row r="891" spans="3:5" x14ac:dyDescent="0.25">
      <c r="C891" s="55" t="s">
        <v>1000</v>
      </c>
      <c r="D891" s="55" t="s">
        <v>116</v>
      </c>
      <c r="E891" s="89">
        <v>12.171417635909201</v>
      </c>
    </row>
    <row r="892" spans="3:5" x14ac:dyDescent="0.25">
      <c r="C892" s="55" t="s">
        <v>1001</v>
      </c>
      <c r="D892" s="55" t="s">
        <v>116</v>
      </c>
      <c r="E892" s="89">
        <v>38242.777302343398</v>
      </c>
    </row>
    <row r="893" spans="3:5" x14ac:dyDescent="0.25">
      <c r="C893" s="55" t="s">
        <v>1002</v>
      </c>
      <c r="D893" s="55" t="s">
        <v>116</v>
      </c>
      <c r="E893" s="89">
        <v>0</v>
      </c>
    </row>
    <row r="894" spans="3:5" x14ac:dyDescent="0.25">
      <c r="C894" s="55" t="s">
        <v>1003</v>
      </c>
      <c r="D894" s="55" t="s">
        <v>116</v>
      </c>
      <c r="E894" s="89">
        <v>0</v>
      </c>
    </row>
    <row r="895" spans="3:5" x14ac:dyDescent="0.25">
      <c r="C895" s="55" t="s">
        <v>1004</v>
      </c>
      <c r="D895" s="55" t="s">
        <v>116</v>
      </c>
      <c r="E895" s="89">
        <v>0</v>
      </c>
    </row>
    <row r="896" spans="3:5" x14ac:dyDescent="0.25">
      <c r="C896" s="55" t="s">
        <v>1005</v>
      </c>
      <c r="D896" s="55" t="s">
        <v>116</v>
      </c>
      <c r="E896" s="89">
        <v>0.26500456385747401</v>
      </c>
    </row>
    <row r="897" spans="3:5" x14ac:dyDescent="0.25">
      <c r="C897" s="55" t="s">
        <v>1006</v>
      </c>
      <c r="D897" s="55" t="s">
        <v>116</v>
      </c>
      <c r="E897" s="89">
        <v>0</v>
      </c>
    </row>
    <row r="898" spans="3:5" x14ac:dyDescent="0.25">
      <c r="C898" s="55" t="s">
        <v>1007</v>
      </c>
      <c r="D898" s="55" t="s">
        <v>116</v>
      </c>
      <c r="E898" s="89">
        <v>91.182429739251305</v>
      </c>
    </row>
    <row r="899" spans="3:5" x14ac:dyDescent="0.25">
      <c r="C899" s="55" t="s">
        <v>1008</v>
      </c>
      <c r="D899" s="55" t="s">
        <v>116</v>
      </c>
      <c r="E899" s="89">
        <v>372.793650704784</v>
      </c>
    </row>
    <row r="900" spans="3:5" x14ac:dyDescent="0.25">
      <c r="C900" s="55" t="s">
        <v>1009</v>
      </c>
      <c r="D900" s="55" t="s">
        <v>116</v>
      </c>
      <c r="E900" s="89">
        <v>47.207920104801801</v>
      </c>
    </row>
    <row r="901" spans="3:5" x14ac:dyDescent="0.25">
      <c r="C901" s="55" t="s">
        <v>1010</v>
      </c>
      <c r="D901" s="55" t="s">
        <v>116</v>
      </c>
      <c r="E901" s="89">
        <v>1038.3661752317901</v>
      </c>
    </row>
    <row r="902" spans="3:5" x14ac:dyDescent="0.25">
      <c r="C902" s="55" t="s">
        <v>1011</v>
      </c>
      <c r="D902" s="55" t="s">
        <v>116</v>
      </c>
      <c r="E902" s="89">
        <v>-4887.97693421029</v>
      </c>
    </row>
    <row r="903" spans="3:5" x14ac:dyDescent="0.25">
      <c r="C903" s="55" t="s">
        <v>1012</v>
      </c>
      <c r="D903" s="55" t="s">
        <v>116</v>
      </c>
      <c r="E903" s="89">
        <v>2.2173697506786998</v>
      </c>
    </row>
    <row r="904" spans="3:5" x14ac:dyDescent="0.25">
      <c r="C904" s="55" t="s">
        <v>1013</v>
      </c>
      <c r="D904" s="55" t="s">
        <v>116</v>
      </c>
      <c r="E904" s="89">
        <v>2685.79769916041</v>
      </c>
    </row>
    <row r="905" spans="3:5" x14ac:dyDescent="0.25">
      <c r="C905" s="55" t="s">
        <v>1014</v>
      </c>
      <c r="D905" s="55" t="s">
        <v>116</v>
      </c>
      <c r="E905" s="89">
        <v>-6.2977810875963797E-2</v>
      </c>
    </row>
    <row r="906" spans="3:5" x14ac:dyDescent="0.25">
      <c r="C906" s="55" t="s">
        <v>1015</v>
      </c>
      <c r="D906" s="55" t="s">
        <v>116</v>
      </c>
      <c r="E906" s="89">
        <v>1.41457174904644</v>
      </c>
    </row>
    <row r="907" spans="3:5" x14ac:dyDescent="0.25">
      <c r="C907" s="55" t="s">
        <v>1016</v>
      </c>
      <c r="D907" s="55" t="s">
        <v>116</v>
      </c>
      <c r="E907" s="89">
        <v>1.41457174904644</v>
      </c>
    </row>
    <row r="908" spans="3:5" x14ac:dyDescent="0.25">
      <c r="C908" s="55" t="s">
        <v>1017</v>
      </c>
      <c r="D908" s="55" t="s">
        <v>116</v>
      </c>
      <c r="E908" s="89">
        <v>2756.28392913681</v>
      </c>
    </row>
    <row r="909" spans="3:5" x14ac:dyDescent="0.25">
      <c r="C909" s="55" t="s">
        <v>1018</v>
      </c>
      <c r="D909" s="55" t="s">
        <v>116</v>
      </c>
      <c r="E909" s="89">
        <v>16366.781159765</v>
      </c>
    </row>
    <row r="910" spans="3:5" x14ac:dyDescent="0.25">
      <c r="C910" s="55" t="s">
        <v>1019</v>
      </c>
      <c r="D910" s="55" t="s">
        <v>116</v>
      </c>
      <c r="E910" s="89">
        <v>-5.2998075261712101E-5</v>
      </c>
    </row>
    <row r="911" spans="3:5" x14ac:dyDescent="0.25">
      <c r="C911" s="55" t="s">
        <v>1020</v>
      </c>
      <c r="D911" s="55" t="s">
        <v>116</v>
      </c>
      <c r="E911" s="89">
        <v>-8.2074088044464606</v>
      </c>
    </row>
    <row r="912" spans="3:5" x14ac:dyDescent="0.25">
      <c r="C912" s="55" t="s">
        <v>1021</v>
      </c>
      <c r="D912" s="55" t="s">
        <v>116</v>
      </c>
      <c r="E912" s="89">
        <v>-28.834871674916901</v>
      </c>
    </row>
    <row r="913" spans="3:5" x14ac:dyDescent="0.25">
      <c r="C913" s="55" t="s">
        <v>1022</v>
      </c>
      <c r="D913" s="55" t="s">
        <v>116</v>
      </c>
      <c r="E913" s="89">
        <v>-65.605737273290302</v>
      </c>
    </row>
    <row r="914" spans="3:5" x14ac:dyDescent="0.25">
      <c r="C914" s="55" t="s">
        <v>1023</v>
      </c>
      <c r="D914" s="55" t="s">
        <v>116</v>
      </c>
      <c r="E914" s="89">
        <v>-163.28155266928701</v>
      </c>
    </row>
    <row r="915" spans="3:5" x14ac:dyDescent="0.25">
      <c r="C915" s="55" t="s">
        <v>1024</v>
      </c>
      <c r="D915" s="55" t="s">
        <v>116</v>
      </c>
      <c r="E915" s="89">
        <v>-182.99355702583901</v>
      </c>
    </row>
    <row r="916" spans="3:5" x14ac:dyDescent="0.25">
      <c r="C916" s="55" t="s">
        <v>1025</v>
      </c>
      <c r="D916" s="55" t="s">
        <v>116</v>
      </c>
      <c r="E916" s="89">
        <v>-7.27595761418343E-10</v>
      </c>
    </row>
    <row r="917" spans="3:5" x14ac:dyDescent="0.25">
      <c r="C917" s="55" t="s">
        <v>1026</v>
      </c>
      <c r="D917" s="55" t="s">
        <v>116</v>
      </c>
      <c r="E917" s="89">
        <v>-7.27595761418343E-10</v>
      </c>
    </row>
    <row r="918" spans="3:5" x14ac:dyDescent="0.25">
      <c r="C918" s="55" t="s">
        <v>1027</v>
      </c>
      <c r="D918" s="55" t="s">
        <v>116</v>
      </c>
      <c r="E918" s="89">
        <v>-7.27595761418343E-10</v>
      </c>
    </row>
    <row r="919" spans="3:5" x14ac:dyDescent="0.25">
      <c r="C919" s="55" t="s">
        <v>1028</v>
      </c>
      <c r="D919" s="55" t="s">
        <v>116</v>
      </c>
      <c r="E919" s="89">
        <v>-7.27595761418343E-10</v>
      </c>
    </row>
    <row r="920" spans="3:5" x14ac:dyDescent="0.25">
      <c r="C920" s="55" t="s">
        <v>1029</v>
      </c>
      <c r="D920" s="55" t="s">
        <v>116</v>
      </c>
      <c r="E920" s="89">
        <v>-1.09226311906241E-4</v>
      </c>
    </row>
    <row r="921" spans="3:5" x14ac:dyDescent="0.25">
      <c r="C921" s="55" t="s">
        <v>1030</v>
      </c>
      <c r="D921" s="55" t="s">
        <v>116</v>
      </c>
      <c r="E921" s="89">
        <v>-7.5998318458005096</v>
      </c>
    </row>
    <row r="922" spans="3:5" x14ac:dyDescent="0.25">
      <c r="C922" s="55" t="s">
        <v>1031</v>
      </c>
      <c r="D922" s="55" t="s">
        <v>116</v>
      </c>
      <c r="E922" s="89">
        <v>-26.558763653156301</v>
      </c>
    </row>
    <row r="923" spans="3:5" x14ac:dyDescent="0.25">
      <c r="C923" s="55" t="s">
        <v>1032</v>
      </c>
      <c r="D923" s="55" t="s">
        <v>116</v>
      </c>
      <c r="E923" s="89">
        <v>-60.042472556961002</v>
      </c>
    </row>
    <row r="924" spans="3:5" x14ac:dyDescent="0.25">
      <c r="C924" s="55" t="s">
        <v>1033</v>
      </c>
      <c r="D924" s="55" t="s">
        <v>116</v>
      </c>
      <c r="E924" s="89">
        <v>-147.904720258157</v>
      </c>
    </row>
    <row r="925" spans="3:5" x14ac:dyDescent="0.25">
      <c r="C925" s="55" t="s">
        <v>1034</v>
      </c>
      <c r="D925" s="55" t="s">
        <v>116</v>
      </c>
      <c r="E925" s="89">
        <v>-164.37683999611201</v>
      </c>
    </row>
    <row r="926" spans="3:5" x14ac:dyDescent="0.25">
      <c r="C926" s="55" t="s">
        <v>1035</v>
      </c>
      <c r="D926" s="55" t="s">
        <v>116</v>
      </c>
      <c r="E926" s="89">
        <v>-7.27595761418343E-10</v>
      </c>
    </row>
    <row r="927" spans="3:5" x14ac:dyDescent="0.25">
      <c r="C927" s="55" t="s">
        <v>1036</v>
      </c>
      <c r="D927" s="55" t="s">
        <v>116</v>
      </c>
      <c r="E927" s="89">
        <v>-7.27595761418343E-10</v>
      </c>
    </row>
    <row r="928" spans="3:5" x14ac:dyDescent="0.25">
      <c r="C928" s="55" t="s">
        <v>1037</v>
      </c>
      <c r="D928" s="55" t="s">
        <v>116</v>
      </c>
      <c r="E928" s="89">
        <v>-7.27595761418343E-10</v>
      </c>
    </row>
    <row r="929" spans="3:5" x14ac:dyDescent="0.25">
      <c r="C929" s="55" t="s">
        <v>1038</v>
      </c>
      <c r="D929" s="55" t="s">
        <v>116</v>
      </c>
      <c r="E929" s="89">
        <v>-7.27595761418343E-10</v>
      </c>
    </row>
    <row r="930" spans="3:5" x14ac:dyDescent="0.25">
      <c r="C930" s="55" t="s">
        <v>1039</v>
      </c>
      <c r="D930" s="55" t="s">
        <v>116</v>
      </c>
      <c r="E930" s="89">
        <v>15401.229121378001</v>
      </c>
    </row>
    <row r="931" spans="3:5" x14ac:dyDescent="0.25">
      <c r="C931" s="55" t="s">
        <v>1040</v>
      </c>
      <c r="D931" s="55" t="s">
        <v>116</v>
      </c>
      <c r="E931" s="89">
        <v>-1.18113722292037</v>
      </c>
    </row>
    <row r="932" spans="3:5" x14ac:dyDescent="0.25">
      <c r="C932" s="55" t="s">
        <v>1041</v>
      </c>
      <c r="D932" s="55" t="s">
        <v>116</v>
      </c>
      <c r="E932" s="89">
        <v>-4.2652622702007603</v>
      </c>
    </row>
    <row r="933" spans="3:5" x14ac:dyDescent="0.25">
      <c r="C933" s="55" t="s">
        <v>1042</v>
      </c>
      <c r="D933" s="55" t="s">
        <v>116</v>
      </c>
      <c r="E933" s="89">
        <v>-16.9627657503042</v>
      </c>
    </row>
    <row r="934" spans="3:5" x14ac:dyDescent="0.25">
      <c r="C934" s="55" t="s">
        <v>1043</v>
      </c>
      <c r="D934" s="55" t="s">
        <v>116</v>
      </c>
      <c r="E934" s="89">
        <v>-38.670996563359999</v>
      </c>
    </row>
    <row r="935" spans="3:5" x14ac:dyDescent="0.25">
      <c r="C935" s="55" t="s">
        <v>1044</v>
      </c>
      <c r="D935" s="55" t="s">
        <v>116</v>
      </c>
      <c r="E935" s="89">
        <v>-96.453107957540894</v>
      </c>
    </row>
    <row r="936" spans="3:5" x14ac:dyDescent="0.25">
      <c r="C936" s="55" t="s">
        <v>1045</v>
      </c>
      <c r="D936" s="55" t="s">
        <v>116</v>
      </c>
      <c r="E936" s="89">
        <v>-343.94606530163401</v>
      </c>
    </row>
    <row r="937" spans="3:5" x14ac:dyDescent="0.25">
      <c r="C937" s="55" t="s">
        <v>1046</v>
      </c>
      <c r="D937" s="55" t="s">
        <v>116</v>
      </c>
      <c r="E937" s="89">
        <v>-132.09792389907301</v>
      </c>
    </row>
    <row r="938" spans="3:5" x14ac:dyDescent="0.25">
      <c r="C938" s="55" t="s">
        <v>1047</v>
      </c>
      <c r="D938" s="55" t="s">
        <v>116</v>
      </c>
      <c r="E938" s="89">
        <v>-4.5474735088646399E-11</v>
      </c>
    </row>
    <row r="939" spans="3:5" x14ac:dyDescent="0.25">
      <c r="C939" s="55" t="s">
        <v>1048</v>
      </c>
      <c r="D939" s="55" t="s">
        <v>116</v>
      </c>
      <c r="E939" s="89">
        <v>-4.5474735088646399E-11</v>
      </c>
    </row>
    <row r="940" spans="3:5" x14ac:dyDescent="0.25">
      <c r="C940" s="55" t="s">
        <v>1049</v>
      </c>
      <c r="D940" s="55" t="s">
        <v>116</v>
      </c>
      <c r="E940" s="89">
        <v>-4.5474735088646399E-11</v>
      </c>
    </row>
    <row r="941" spans="3:5" x14ac:dyDescent="0.25">
      <c r="C941" s="55" t="s">
        <v>1050</v>
      </c>
      <c r="D941" s="55" t="s">
        <v>116</v>
      </c>
      <c r="E941" s="89">
        <v>1.38347922984394E-4</v>
      </c>
    </row>
    <row r="942" spans="3:5" x14ac:dyDescent="0.25">
      <c r="C942" s="55" t="s">
        <v>1051</v>
      </c>
      <c r="D942" s="55" t="s">
        <v>116</v>
      </c>
      <c r="E942" s="89">
        <v>4.1886286343924404</v>
      </c>
    </row>
    <row r="943" spans="3:5" x14ac:dyDescent="0.25">
      <c r="C943" s="55" t="s">
        <v>1052</v>
      </c>
      <c r="D943" s="55" t="s">
        <v>116</v>
      </c>
      <c r="E943" s="89">
        <v>14.6377972129358</v>
      </c>
    </row>
    <row r="944" spans="3:5" x14ac:dyDescent="0.25">
      <c r="C944" s="55" t="s">
        <v>1053</v>
      </c>
      <c r="D944" s="55" t="s">
        <v>116</v>
      </c>
      <c r="E944" s="89">
        <v>33.0922607332013</v>
      </c>
    </row>
    <row r="945" spans="3:5" x14ac:dyDescent="0.25">
      <c r="C945" s="55" t="s">
        <v>1054</v>
      </c>
      <c r="D945" s="55" t="s">
        <v>116</v>
      </c>
      <c r="E945" s="89">
        <v>81.517321988894807</v>
      </c>
    </row>
    <row r="946" spans="3:5" x14ac:dyDescent="0.25">
      <c r="C946" s="55" t="s">
        <v>1055</v>
      </c>
      <c r="D946" s="55" t="s">
        <v>116</v>
      </c>
      <c r="E946" s="89">
        <v>290.61510120513998</v>
      </c>
    </row>
    <row r="947" spans="3:5" x14ac:dyDescent="0.25">
      <c r="C947" s="55" t="s">
        <v>1056</v>
      </c>
      <c r="D947" s="55" t="s">
        <v>116</v>
      </c>
      <c r="E947" s="89">
        <v>117.535055009603</v>
      </c>
    </row>
    <row r="948" spans="3:5" x14ac:dyDescent="0.25">
      <c r="C948" s="55" t="s">
        <v>1057</v>
      </c>
      <c r="D948" s="55" t="s">
        <v>116</v>
      </c>
      <c r="E948" s="89">
        <v>-4.5474735088646399E-11</v>
      </c>
    </row>
    <row r="949" spans="3:5" x14ac:dyDescent="0.25">
      <c r="C949" s="55" t="s">
        <v>1058</v>
      </c>
      <c r="D949" s="55" t="s">
        <v>116</v>
      </c>
      <c r="E949" s="89">
        <v>-4.5474735088646399E-11</v>
      </c>
    </row>
    <row r="950" spans="3:5" x14ac:dyDescent="0.25">
      <c r="C950" s="55" t="s">
        <v>1059</v>
      </c>
      <c r="D950" s="55" t="s">
        <v>116</v>
      </c>
      <c r="E950" s="89">
        <v>-4.5474735088646399E-11</v>
      </c>
    </row>
    <row r="951" spans="3:5" x14ac:dyDescent="0.25">
      <c r="C951" s="55" t="s">
        <v>1060</v>
      </c>
      <c r="D951" s="55" t="s">
        <v>116</v>
      </c>
      <c r="E951" s="89">
        <v>139432.156739183</v>
      </c>
    </row>
    <row r="952" spans="3:5" x14ac:dyDescent="0.25">
      <c r="C952" s="55" t="s">
        <v>1061</v>
      </c>
      <c r="D952" s="55" t="s">
        <v>116</v>
      </c>
      <c r="E952" s="89">
        <v>-26.991488898056598</v>
      </c>
    </row>
    <row r="953" spans="3:5" x14ac:dyDescent="0.25">
      <c r="C953" s="55" t="s">
        <v>1062</v>
      </c>
      <c r="D953" s="55" t="s">
        <v>116</v>
      </c>
      <c r="E953" s="89">
        <v>-95.942605694290293</v>
      </c>
    </row>
    <row r="954" spans="3:5" x14ac:dyDescent="0.25">
      <c r="C954" s="55" t="s">
        <v>1063</v>
      </c>
      <c r="D954" s="55" t="s">
        <v>116</v>
      </c>
      <c r="E954" s="89">
        <v>-382.65526422183001</v>
      </c>
    </row>
    <row r="955" spans="3:5" x14ac:dyDescent="0.25">
      <c r="C955" s="55" t="s">
        <v>1064</v>
      </c>
      <c r="D955" s="55" t="s">
        <v>116</v>
      </c>
      <c r="E955" s="89">
        <v>-872.24468445638195</v>
      </c>
    </row>
    <row r="956" spans="3:5" x14ac:dyDescent="0.25">
      <c r="C956" s="55" t="s">
        <v>1065</v>
      </c>
      <c r="D956" s="55" t="s">
        <v>116</v>
      </c>
      <c r="E956" s="89">
        <v>-71403.087113576505</v>
      </c>
    </row>
    <row r="957" spans="3:5" x14ac:dyDescent="0.25">
      <c r="C957" s="55" t="s">
        <v>1066</v>
      </c>
      <c r="D957" s="55" t="s">
        <v>116</v>
      </c>
      <c r="E957" s="89">
        <v>-70289.604631153605</v>
      </c>
    </row>
    <row r="958" spans="3:5" x14ac:dyDescent="0.25">
      <c r="C958" s="55" t="s">
        <v>1067</v>
      </c>
      <c r="D958" s="55" t="s">
        <v>116</v>
      </c>
      <c r="E958" s="89">
        <v>0</v>
      </c>
    </row>
    <row r="959" spans="3:5" x14ac:dyDescent="0.25">
      <c r="C959" s="55" t="s">
        <v>1068</v>
      </c>
      <c r="D959" s="55" t="s">
        <v>116</v>
      </c>
      <c r="E959" s="89">
        <v>0</v>
      </c>
    </row>
    <row r="960" spans="3:5" x14ac:dyDescent="0.25">
      <c r="C960" s="55" t="s">
        <v>1069</v>
      </c>
      <c r="D960" s="55" t="s">
        <v>116</v>
      </c>
      <c r="E960" s="89">
        <v>0</v>
      </c>
    </row>
    <row r="961" spans="3:5" x14ac:dyDescent="0.25">
      <c r="C961" s="55" t="s">
        <v>1070</v>
      </c>
      <c r="D961" s="55" t="s">
        <v>116</v>
      </c>
      <c r="E961" s="89">
        <v>0</v>
      </c>
    </row>
    <row r="962" spans="3:5" x14ac:dyDescent="0.25">
      <c r="C962" s="55" t="s">
        <v>1071</v>
      </c>
      <c r="D962" s="55" t="s">
        <v>116</v>
      </c>
      <c r="E962" s="89">
        <v>180142.690927035</v>
      </c>
    </row>
    <row r="963" spans="3:5" x14ac:dyDescent="0.25">
      <c r="C963" s="55" t="s">
        <v>1072</v>
      </c>
      <c r="D963" s="55" t="s">
        <v>116</v>
      </c>
      <c r="E963" s="89">
        <v>-18.0276392144151</v>
      </c>
    </row>
    <row r="964" spans="3:5" x14ac:dyDescent="0.25">
      <c r="C964" s="55" t="s">
        <v>1073</v>
      </c>
      <c r="D964" s="55" t="s">
        <v>116</v>
      </c>
      <c r="E964" s="89">
        <v>-65.0750862114364</v>
      </c>
    </row>
    <row r="965" spans="3:5" x14ac:dyDescent="0.25">
      <c r="C965" s="55" t="s">
        <v>1074</v>
      </c>
      <c r="D965" s="55" t="s">
        <v>116</v>
      </c>
      <c r="E965" s="89">
        <v>-247.32933529012399</v>
      </c>
    </row>
    <row r="966" spans="3:5" x14ac:dyDescent="0.25">
      <c r="C966" s="55" t="s">
        <v>1075</v>
      </c>
      <c r="D966" s="55" t="s">
        <v>116</v>
      </c>
      <c r="E966" s="89">
        <v>-567.11336330336098</v>
      </c>
    </row>
    <row r="967" spans="3:5" x14ac:dyDescent="0.25">
      <c r="C967" s="55" t="s">
        <v>1076</v>
      </c>
      <c r="D967" s="55" t="s">
        <v>116</v>
      </c>
      <c r="E967" s="89">
        <v>-1412.6826582622</v>
      </c>
    </row>
    <row r="968" spans="3:5" x14ac:dyDescent="0.25">
      <c r="C968" s="55" t="s">
        <v>1077</v>
      </c>
      <c r="D968" s="55" t="s">
        <v>116</v>
      </c>
      <c r="E968" s="89">
        <v>-77188.133429153793</v>
      </c>
    </row>
    <row r="969" spans="3:5" x14ac:dyDescent="0.25">
      <c r="C969" s="55" t="s">
        <v>1078</v>
      </c>
      <c r="D969" s="55" t="s">
        <v>116</v>
      </c>
      <c r="E969" s="89">
        <v>-110246.015119588</v>
      </c>
    </row>
    <row r="970" spans="3:5" x14ac:dyDescent="0.25">
      <c r="C970" s="55" t="s">
        <v>1079</v>
      </c>
      <c r="D970" s="55" t="s">
        <v>116</v>
      </c>
      <c r="E970" s="89">
        <v>0</v>
      </c>
    </row>
    <row r="971" spans="3:5" x14ac:dyDescent="0.25">
      <c r="C971" s="55" t="s">
        <v>1080</v>
      </c>
      <c r="D971" s="55" t="s">
        <v>116</v>
      </c>
      <c r="E971" s="89">
        <v>0</v>
      </c>
    </row>
    <row r="972" spans="3:5" x14ac:dyDescent="0.25">
      <c r="C972" s="55" t="s">
        <v>1081</v>
      </c>
      <c r="D972" s="55" t="s">
        <v>116</v>
      </c>
      <c r="E972" s="89">
        <v>0</v>
      </c>
    </row>
    <row r="973" spans="3:5" x14ac:dyDescent="0.25">
      <c r="C973" s="55" t="s">
        <v>1082</v>
      </c>
      <c r="D973" s="55" t="s">
        <v>116</v>
      </c>
      <c r="E973" s="89">
        <v>-7.90566671639681E-2</v>
      </c>
    </row>
    <row r="974" spans="3:5" x14ac:dyDescent="0.25">
      <c r="C974" s="55" t="s">
        <v>1083</v>
      </c>
      <c r="D974" s="55" t="s">
        <v>116</v>
      </c>
      <c r="E974" s="89">
        <v>-54.931844980455899</v>
      </c>
    </row>
    <row r="975" spans="3:5" x14ac:dyDescent="0.25">
      <c r="C975" s="55" t="s">
        <v>1084</v>
      </c>
      <c r="D975" s="55" t="s">
        <v>116</v>
      </c>
      <c r="E975" s="89">
        <v>-127.791818248807</v>
      </c>
    </row>
    <row r="976" spans="3:5" x14ac:dyDescent="0.25">
      <c r="C976" s="55" t="s">
        <v>1085</v>
      </c>
      <c r="D976" s="55" t="s">
        <v>116</v>
      </c>
      <c r="E976" s="89">
        <v>-307.11553412838799</v>
      </c>
    </row>
    <row r="977" spans="3:5" x14ac:dyDescent="0.25">
      <c r="C977" s="55" t="s">
        <v>1086</v>
      </c>
      <c r="D977" s="55" t="s">
        <v>116</v>
      </c>
      <c r="E977" s="89">
        <v>-755.49360160948697</v>
      </c>
    </row>
    <row r="978" spans="3:5" x14ac:dyDescent="0.25">
      <c r="C978" s="55" t="s">
        <v>1087</v>
      </c>
      <c r="D978" s="55" t="s">
        <v>116</v>
      </c>
      <c r="E978" s="89">
        <v>-132009.850644547</v>
      </c>
    </row>
    <row r="979" spans="3:5" x14ac:dyDescent="0.25">
      <c r="C979" s="55" t="s">
        <v>1088</v>
      </c>
      <c r="D979" s="55" t="s">
        <v>116</v>
      </c>
      <c r="E979" s="89">
        <v>-195222.315570223</v>
      </c>
    </row>
    <row r="980" spans="3:5" x14ac:dyDescent="0.25">
      <c r="C980" s="55" t="s">
        <v>1089</v>
      </c>
      <c r="D980" s="55" t="s">
        <v>116</v>
      </c>
      <c r="E980" s="89">
        <v>0</v>
      </c>
    </row>
    <row r="981" spans="3:5" x14ac:dyDescent="0.25">
      <c r="C981" s="55" t="s">
        <v>1090</v>
      </c>
      <c r="D981" s="55" t="s">
        <v>116</v>
      </c>
      <c r="E981" s="89">
        <v>0</v>
      </c>
    </row>
    <row r="982" spans="3:5" x14ac:dyDescent="0.25">
      <c r="C982" s="55" t="s">
        <v>1091</v>
      </c>
      <c r="D982" s="55" t="s">
        <v>116</v>
      </c>
      <c r="E982" s="89">
        <v>0</v>
      </c>
    </row>
    <row r="983" spans="3:5" x14ac:dyDescent="0.25">
      <c r="C983" s="55" t="s">
        <v>1092</v>
      </c>
      <c r="D983" s="55" t="s">
        <v>116</v>
      </c>
      <c r="E983" s="89">
        <v>9.3235821623238702E-4</v>
      </c>
    </row>
    <row r="984" spans="3:5" x14ac:dyDescent="0.25">
      <c r="C984" s="55" t="s">
        <v>1093</v>
      </c>
      <c r="D984" s="55" t="s">
        <v>116</v>
      </c>
      <c r="E984" s="89">
        <v>0</v>
      </c>
    </row>
    <row r="985" spans="3:5" x14ac:dyDescent="0.25">
      <c r="C985" s="55" t="s">
        <v>1094</v>
      </c>
      <c r="D985" s="55" t="s">
        <v>116</v>
      </c>
      <c r="E985" s="89">
        <v>0</v>
      </c>
    </row>
    <row r="986" spans="3:5" x14ac:dyDescent="0.25">
      <c r="C986" s="55" t="s">
        <v>1095</v>
      </c>
      <c r="D986" s="55" t="s">
        <v>116</v>
      </c>
      <c r="E986" s="89">
        <v>0</v>
      </c>
    </row>
    <row r="987" spans="3:5" x14ac:dyDescent="0.25">
      <c r="C987" s="55" t="s">
        <v>1096</v>
      </c>
      <c r="D987" s="55" t="s">
        <v>116</v>
      </c>
      <c r="E987" s="89">
        <v>-2448.3711935428801</v>
      </c>
    </row>
    <row r="988" spans="3:5" x14ac:dyDescent="0.25">
      <c r="C988" s="55" t="s">
        <v>1097</v>
      </c>
      <c r="D988" s="55" t="s">
        <v>116</v>
      </c>
      <c r="E988" s="89">
        <v>6191.9439639594702</v>
      </c>
    </row>
    <row r="989" spans="3:5" x14ac:dyDescent="0.25">
      <c r="C989" s="55" t="s">
        <v>1098</v>
      </c>
      <c r="D989" s="55" t="s">
        <v>116</v>
      </c>
      <c r="E989" s="89">
        <v>0</v>
      </c>
    </row>
    <row r="990" spans="3:5" x14ac:dyDescent="0.25">
      <c r="C990" s="55" t="s">
        <v>1099</v>
      </c>
      <c r="D990" s="55" t="s">
        <v>116</v>
      </c>
      <c r="E990" s="89">
        <v>0</v>
      </c>
    </row>
    <row r="991" spans="3:5" x14ac:dyDescent="0.25">
      <c r="C991" s="55" t="s">
        <v>1100</v>
      </c>
      <c r="D991" s="55" t="s">
        <v>116</v>
      </c>
      <c r="E991" s="89">
        <v>0</v>
      </c>
    </row>
    <row r="992" spans="3:5" x14ac:dyDescent="0.25">
      <c r="C992" s="55" t="s">
        <v>1101</v>
      </c>
      <c r="D992" s="55" t="s">
        <v>116</v>
      </c>
      <c r="E992" s="89">
        <v>0</v>
      </c>
    </row>
    <row r="993" spans="3:5" x14ac:dyDescent="0.25">
      <c r="C993" s="55" t="s">
        <v>1102</v>
      </c>
      <c r="D993" s="55" t="s">
        <v>116</v>
      </c>
      <c r="E993" s="89">
        <v>-2.9762315534753699E-3</v>
      </c>
    </row>
    <row r="994" spans="3:5" x14ac:dyDescent="0.25">
      <c r="C994" s="55" t="s">
        <v>1103</v>
      </c>
      <c r="D994" s="55" t="s">
        <v>116</v>
      </c>
      <c r="E994" s="89">
        <v>1669.03140541635</v>
      </c>
    </row>
    <row r="995" spans="3:5" x14ac:dyDescent="0.25">
      <c r="C995" s="55" t="s">
        <v>1104</v>
      </c>
      <c r="D995" s="55" t="s">
        <v>116</v>
      </c>
      <c r="E995" s="89">
        <v>6774.6357124917304</v>
      </c>
    </row>
    <row r="996" spans="3:5" x14ac:dyDescent="0.25">
      <c r="C996" s="55" t="s">
        <v>1105</v>
      </c>
      <c r="D996" s="55" t="s">
        <v>116</v>
      </c>
      <c r="E996" s="89">
        <v>-19396.7537619172</v>
      </c>
    </row>
    <row r="997" spans="3:5" x14ac:dyDescent="0.25">
      <c r="C997" s="55" t="s">
        <v>1106</v>
      </c>
      <c r="D997" s="55" t="s">
        <v>116</v>
      </c>
      <c r="E997" s="89">
        <v>0</v>
      </c>
    </row>
    <row r="998" spans="3:5" x14ac:dyDescent="0.25">
      <c r="C998" s="55" t="s">
        <v>1107</v>
      </c>
      <c r="D998" s="55" t="s">
        <v>116</v>
      </c>
      <c r="E998" s="89">
        <v>0</v>
      </c>
    </row>
    <row r="999" spans="3:5" x14ac:dyDescent="0.25">
      <c r="C999" s="55" t="s">
        <v>1108</v>
      </c>
      <c r="D999" s="55" t="s">
        <v>116</v>
      </c>
      <c r="E999" s="89">
        <v>0</v>
      </c>
    </row>
    <row r="1000" spans="3:5" x14ac:dyDescent="0.25">
      <c r="C1000" s="55" t="s">
        <v>1109</v>
      </c>
      <c r="D1000" s="55" t="s">
        <v>116</v>
      </c>
      <c r="E1000" s="89">
        <v>0</v>
      </c>
    </row>
    <row r="1001" spans="3:5" x14ac:dyDescent="0.25">
      <c r="C1001" s="55" t="s">
        <v>1110</v>
      </c>
      <c r="D1001" s="55" t="s">
        <v>116</v>
      </c>
      <c r="E1001" s="89">
        <v>0</v>
      </c>
    </row>
    <row r="1002" spans="3:5" x14ac:dyDescent="0.25">
      <c r="C1002" s="55" t="s">
        <v>1111</v>
      </c>
      <c r="D1002" s="55" t="s">
        <v>116</v>
      </c>
      <c r="E1002" s="89">
        <v>0</v>
      </c>
    </row>
    <row r="1003" spans="3:5" x14ac:dyDescent="0.25">
      <c r="C1003" s="55" t="s">
        <v>1112</v>
      </c>
      <c r="D1003" s="55" t="s">
        <v>116</v>
      </c>
      <c r="E1003" s="89">
        <v>1.35364827656304E-2</v>
      </c>
    </row>
    <row r="1004" spans="3:5" x14ac:dyDescent="0.25">
      <c r="C1004" s="55" t="s">
        <v>1113</v>
      </c>
      <c r="D1004" s="55" t="s">
        <v>116</v>
      </c>
      <c r="E1004" s="89">
        <v>-21877.326420484002</v>
      </c>
    </row>
    <row r="1005" spans="3:5" x14ac:dyDescent="0.25">
      <c r="C1005" s="55" t="s">
        <v>1114</v>
      </c>
      <c r="D1005" s="55" t="s">
        <v>116</v>
      </c>
      <c r="E1005" s="89">
        <v>16469.645182689299</v>
      </c>
    </row>
    <row r="1006" spans="3:5" x14ac:dyDescent="0.25">
      <c r="C1006" s="55" t="s">
        <v>1115</v>
      </c>
      <c r="D1006" s="55" t="s">
        <v>116</v>
      </c>
      <c r="E1006" s="89">
        <v>54590.693001322601</v>
      </c>
    </row>
    <row r="1007" spans="3:5" x14ac:dyDescent="0.25">
      <c r="C1007" s="55" t="s">
        <v>1116</v>
      </c>
      <c r="D1007" s="55" t="s">
        <v>116</v>
      </c>
      <c r="E1007" s="89">
        <v>0</v>
      </c>
    </row>
    <row r="1008" spans="3:5" x14ac:dyDescent="0.25">
      <c r="C1008" s="55" t="s">
        <v>1117</v>
      </c>
      <c r="D1008" s="55" t="s">
        <v>116</v>
      </c>
      <c r="E1008" s="89">
        <v>0</v>
      </c>
    </row>
    <row r="1009" spans="3:5" x14ac:dyDescent="0.25">
      <c r="C1009" s="55" t="s">
        <v>1118</v>
      </c>
      <c r="D1009" s="55" t="s">
        <v>116</v>
      </c>
      <c r="E1009" s="89">
        <v>0</v>
      </c>
    </row>
    <row r="1010" spans="3:5" x14ac:dyDescent="0.25">
      <c r="C1010" s="55" t="s">
        <v>1119</v>
      </c>
      <c r="D1010" s="55" t="s">
        <v>116</v>
      </c>
      <c r="E1010" s="89">
        <v>0</v>
      </c>
    </row>
    <row r="1011" spans="3:5" x14ac:dyDescent="0.25">
      <c r="C1011" s="55" t="s">
        <v>1120</v>
      </c>
      <c r="D1011" s="55" t="s">
        <v>116</v>
      </c>
      <c r="E1011" s="89">
        <v>0</v>
      </c>
    </row>
    <row r="1012" spans="3:5" x14ac:dyDescent="0.25">
      <c r="C1012" s="55" t="s">
        <v>1121</v>
      </c>
      <c r="D1012" s="55" t="s">
        <v>116</v>
      </c>
      <c r="E1012" s="89">
        <v>0</v>
      </c>
    </row>
    <row r="1013" spans="3:5" x14ac:dyDescent="0.25">
      <c r="C1013" s="55" t="s">
        <v>1122</v>
      </c>
      <c r="D1013" s="55" t="s">
        <v>116</v>
      </c>
      <c r="E1013" s="89">
        <v>-2598.3863477917998</v>
      </c>
    </row>
    <row r="1014" spans="3:5" x14ac:dyDescent="0.25">
      <c r="C1014" s="55" t="s">
        <v>1123</v>
      </c>
      <c r="D1014" s="55" t="s">
        <v>116</v>
      </c>
      <c r="E1014" s="89">
        <v>8.1832104115164795E-4</v>
      </c>
    </row>
    <row r="1015" spans="3:5" x14ac:dyDescent="0.25">
      <c r="C1015" s="55" t="s">
        <v>1124</v>
      </c>
      <c r="D1015" s="55" t="s">
        <v>116</v>
      </c>
      <c r="E1015" s="89">
        <v>0</v>
      </c>
    </row>
    <row r="1016" spans="3:5" x14ac:dyDescent="0.25">
      <c r="C1016" s="55" t="s">
        <v>1125</v>
      </c>
      <c r="D1016" s="55" t="s">
        <v>116</v>
      </c>
      <c r="E1016" s="89">
        <v>-6787.94802739644</v>
      </c>
    </row>
    <row r="1017" spans="3:5" x14ac:dyDescent="0.25">
      <c r="C1017" s="55" t="s">
        <v>1126</v>
      </c>
      <c r="D1017" s="55" t="s">
        <v>116</v>
      </c>
      <c r="E1017" s="89">
        <v>12275.313722462601</v>
      </c>
    </row>
    <row r="1018" spans="3:5" x14ac:dyDescent="0.25">
      <c r="C1018" s="55" t="s">
        <v>1127</v>
      </c>
      <c r="D1018" s="55" t="s">
        <v>116</v>
      </c>
      <c r="E1018" s="89">
        <v>0</v>
      </c>
    </row>
    <row r="1019" spans="3:5" x14ac:dyDescent="0.25">
      <c r="C1019" s="55" t="s">
        <v>1128</v>
      </c>
      <c r="D1019" s="55" t="s">
        <v>116</v>
      </c>
      <c r="E1019" s="89">
        <v>0</v>
      </c>
    </row>
    <row r="1020" spans="3:5" x14ac:dyDescent="0.25">
      <c r="C1020" s="55" t="s">
        <v>1129</v>
      </c>
      <c r="D1020" s="55" t="s">
        <v>116</v>
      </c>
      <c r="E1020" s="89">
        <v>0</v>
      </c>
    </row>
    <row r="1021" spans="3:5" x14ac:dyDescent="0.25">
      <c r="C1021" s="55" t="s">
        <v>1130</v>
      </c>
      <c r="D1021" s="55" t="s">
        <v>116</v>
      </c>
      <c r="E1021" s="89">
        <v>0</v>
      </c>
    </row>
    <row r="1022" spans="3:5" x14ac:dyDescent="0.25">
      <c r="C1022" s="55" t="s">
        <v>1131</v>
      </c>
      <c r="D1022" s="55" t="s">
        <v>116</v>
      </c>
      <c r="E1022" s="89">
        <v>0</v>
      </c>
    </row>
    <row r="1023" spans="3:5" x14ac:dyDescent="0.25">
      <c r="C1023" s="54" t="s">
        <v>1132</v>
      </c>
      <c r="D1023" s="54" t="s">
        <v>116</v>
      </c>
      <c r="E1023" s="86">
        <v>0</v>
      </c>
    </row>
  </sheetData>
  <hyperlinks>
    <hyperlink ref="A3" location="'Trades'!A1" display="'Trades'!A1" xr:uid="{00000000-0004-0000-2500-000000000000}"/>
    <hyperlink ref="A5" location="'SimPV_Curvature'!A1" display="'SimPV_Curvature'!A1" xr:uid="{00000000-0004-0000-2500-000001000000}"/>
    <hyperlink ref="A4" location="Bucket_Curvature!A1" display="One level Up" xr:uid="{00000000-0004-0000-2500-000002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1D627210-2997-4A68-B399-7EA662E32D4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
  <dimension ref="A1:O40"/>
  <sheetViews>
    <sheetView zoomScale="85" zoomScaleNormal="85" workbookViewId="0"/>
  </sheetViews>
  <sheetFormatPr defaultRowHeight="15" x14ac:dyDescent="0.25"/>
  <cols>
    <col min="1" max="1" width="13.7109375" style="16" customWidth="1"/>
    <col min="2" max="2" width="2.7109375" customWidth="1"/>
    <col min="3" max="3" width="23.28515625" bestFit="1" customWidth="1"/>
    <col min="4" max="4" width="12.7109375" bestFit="1" customWidth="1"/>
    <col min="5" max="5" width="15" bestFit="1" customWidth="1"/>
  </cols>
  <sheetData>
    <row r="1" spans="1:6" s="32" customFormat="1" ht="14.25" x14ac:dyDescent="0.2">
      <c r="C1" s="33" t="s">
        <v>1253</v>
      </c>
    </row>
    <row r="3" spans="1:6" s="35" customFormat="1" ht="18.75" x14ac:dyDescent="0.3">
      <c r="A3" s="34" t="s">
        <v>93</v>
      </c>
      <c r="C3" s="36" t="s">
        <v>1231</v>
      </c>
    </row>
    <row r="4" spans="1:6" s="35" customFormat="1" ht="18" customHeight="1" x14ac:dyDescent="0.3">
      <c r="A4" s="34" t="s">
        <v>95</v>
      </c>
      <c r="C4" s="37" t="s">
        <v>1223</v>
      </c>
    </row>
    <row r="5" spans="1:6" s="35" customFormat="1" x14ac:dyDescent="0.25">
      <c r="A5" s="34" t="s">
        <v>94</v>
      </c>
      <c r="C5" s="35" t="s">
        <v>1226</v>
      </c>
    </row>
    <row r="7" spans="1:6" x14ac:dyDescent="0.25">
      <c r="C7" s="46" t="s">
        <v>60</v>
      </c>
      <c r="D7" s="46" t="s">
        <v>1158</v>
      </c>
      <c r="E7" s="46" t="s">
        <v>1159</v>
      </c>
      <c r="F7" s="60" t="s">
        <v>1157</v>
      </c>
    </row>
    <row r="8" spans="1:6" x14ac:dyDescent="0.25">
      <c r="C8" s="55" t="s">
        <v>1162</v>
      </c>
      <c r="D8" s="55">
        <v>-1176569.5560105499</v>
      </c>
      <c r="E8" s="55">
        <v>3648797.7103376398</v>
      </c>
      <c r="F8" s="115">
        <v>425815.141606925</v>
      </c>
    </row>
    <row r="9" spans="1:6" x14ac:dyDescent="0.25">
      <c r="A9" s="18"/>
      <c r="C9" s="55" t="s">
        <v>1163</v>
      </c>
      <c r="D9" s="55">
        <v>-29375.9190199689</v>
      </c>
      <c r="E9" s="55">
        <v>-19420.785132320401</v>
      </c>
      <c r="F9" s="115">
        <v>-24435.6024631234</v>
      </c>
    </row>
    <row r="10" spans="1:6" x14ac:dyDescent="0.25">
      <c r="C10" s="55" t="s">
        <v>1164</v>
      </c>
      <c r="D10" s="55">
        <v>-23926.031586294899</v>
      </c>
      <c r="E10" s="55">
        <v>-25571.135856164499</v>
      </c>
      <c r="F10" s="115">
        <v>-24763.7453275146</v>
      </c>
    </row>
    <row r="11" spans="1:6" x14ac:dyDescent="0.25">
      <c r="C11" s="55" t="s">
        <v>1165</v>
      </c>
      <c r="D11" s="55">
        <v>-302682.41341564897</v>
      </c>
      <c r="E11" s="55">
        <v>-5.2741947972352104E-3</v>
      </c>
      <c r="F11" s="115">
        <v>-22916.1320004585</v>
      </c>
    </row>
    <row r="12" spans="1:6" x14ac:dyDescent="0.25">
      <c r="C12" s="55" t="s">
        <v>1166</v>
      </c>
      <c r="D12" s="55">
        <v>-22890.256405009801</v>
      </c>
      <c r="E12" s="55">
        <v>-22941.418453246399</v>
      </c>
      <c r="F12" s="115">
        <v>-22916.1320004585</v>
      </c>
    </row>
    <row r="13" spans="1:6" x14ac:dyDescent="0.25">
      <c r="C13" s="55" t="s">
        <v>1167</v>
      </c>
      <c r="D13" s="55">
        <v>49.309623885897501</v>
      </c>
      <c r="E13" s="55">
        <v>221072.24526068501</v>
      </c>
      <c r="F13" s="115">
        <v>32278.529818822601</v>
      </c>
    </row>
    <row r="14" spans="1:6" x14ac:dyDescent="0.25">
      <c r="C14" s="54" t="s">
        <v>1168</v>
      </c>
      <c r="D14" s="54">
        <v>32294.532364980099</v>
      </c>
      <c r="E14" s="54">
        <v>32262.9066678854</v>
      </c>
      <c r="F14" s="53">
        <v>32278.529818822601</v>
      </c>
    </row>
    <row r="40" spans="15:15" ht="18.75" x14ac:dyDescent="0.3">
      <c r="O40" s="6"/>
    </row>
  </sheetData>
  <hyperlinks>
    <hyperlink ref="A3" location="'Sensitivities'!A1" display="'Sensitivities'!A1" xr:uid="{00000000-0004-0000-2600-000000000000}"/>
    <hyperlink ref="A5" location="'RiskTypeLow'!A1" display="'RiskTypeLow'!A1" xr:uid="{00000000-0004-0000-2600-000001000000}"/>
    <hyperlink ref="A4" location="Bucket_Curvature!A1" display="One level Up" xr:uid="{00000000-0004-0000-2600-000002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7762AFC9-C6D4-46A0-9354-746B74AC44D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0"/>
  <dimension ref="A1:G61"/>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27.5703125" customWidth="1"/>
    <col min="4" max="4" width="18.5703125" customWidth="1"/>
    <col min="5" max="5" width="23.85546875" customWidth="1"/>
    <col min="6" max="6" width="20.28515625" customWidth="1"/>
    <col min="7" max="7" width="18.5703125" customWidth="1"/>
    <col min="8" max="8" width="12.85546875" customWidth="1"/>
    <col min="9" max="9" width="16.425781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105</v>
      </c>
    </row>
    <row r="5" spans="1:7" s="35" customFormat="1" x14ac:dyDescent="0.25">
      <c r="A5" s="34" t="s">
        <v>94</v>
      </c>
      <c r="C5" s="35" t="s">
        <v>1226</v>
      </c>
    </row>
    <row r="6" spans="1:7" x14ac:dyDescent="0.25">
      <c r="A6" s="18"/>
      <c r="C6" s="17"/>
    </row>
    <row r="7" spans="1:7" ht="18.75" x14ac:dyDescent="0.3">
      <c r="C7" s="6" t="s">
        <v>71</v>
      </c>
      <c r="F7" s="7"/>
      <c r="G7" s="7"/>
    </row>
    <row r="8" spans="1:7" x14ac:dyDescent="0.25">
      <c r="F8" s="7"/>
      <c r="G8" s="7"/>
    </row>
    <row r="9" spans="1:7" x14ac:dyDescent="0.25">
      <c r="F9" s="8"/>
      <c r="G9" s="7"/>
    </row>
    <row r="10" spans="1:7" x14ac:dyDescent="0.25">
      <c r="F10" s="7"/>
      <c r="G10" s="7"/>
    </row>
    <row r="11" spans="1:7" x14ac:dyDescent="0.25">
      <c r="F11" s="7"/>
      <c r="G11" s="7"/>
    </row>
    <row r="12" spans="1:7" ht="69.75" customHeight="1" x14ac:dyDescent="0.25">
      <c r="F12" s="7"/>
      <c r="G12" s="7"/>
    </row>
    <row r="13" spans="1:7" x14ac:dyDescent="0.25">
      <c r="F13" s="7"/>
      <c r="G13" s="7"/>
    </row>
    <row r="14" spans="1:7" x14ac:dyDescent="0.25">
      <c r="F14" s="7"/>
      <c r="G14" s="7"/>
    </row>
    <row r="15" spans="1:7" x14ac:dyDescent="0.25">
      <c r="F15" s="7"/>
      <c r="G15" s="7"/>
    </row>
    <row r="16" spans="1:7" ht="18.75" x14ac:dyDescent="0.3">
      <c r="C16" s="6"/>
    </row>
    <row r="17" spans="3:5" ht="15" customHeight="1" x14ac:dyDescent="0.25">
      <c r="C17" s="46" t="s">
        <v>112</v>
      </c>
      <c r="D17" s="46" t="s">
        <v>1181</v>
      </c>
      <c r="E17" s="60" t="s">
        <v>96</v>
      </c>
    </row>
    <row r="18" spans="3:5" ht="29.25" customHeight="1" x14ac:dyDescent="0.3">
      <c r="C18" s="79"/>
      <c r="D18" s="149">
        <f>SQRT(D19+D20)</f>
        <v>2541.1347043304104</v>
      </c>
      <c r="E18" s="150">
        <f>SQRT(E19+E20)</f>
        <v>2464036.3965552151</v>
      </c>
    </row>
    <row r="19" spans="3:5" x14ac:dyDescent="0.25">
      <c r="C19" s="77" t="s">
        <v>73</v>
      </c>
      <c r="D19" s="80">
        <f>SUM(Curvature_RiskType_GIRR!D16:H16)</f>
        <v>6457365.5855524018</v>
      </c>
      <c r="E19" s="83">
        <f>SUM(Curvature_RiskType_FX!D16:G16)</f>
        <v>6443104882737.7744</v>
      </c>
    </row>
    <row r="20" spans="3:5" x14ac:dyDescent="0.25">
      <c r="C20" s="58" t="s">
        <v>74</v>
      </c>
      <c r="D20" s="57">
        <f>SUM(Curvature_RiskType_GIRR!D34:H38)</f>
        <v>0</v>
      </c>
      <c r="E20" s="48">
        <f>SUM(Curvature_RiskType_FX!D32:G35)</f>
        <v>-371629519188.96594</v>
      </c>
    </row>
    <row r="22" spans="3:5" ht="18.75" x14ac:dyDescent="0.3">
      <c r="C22" s="6"/>
    </row>
    <row r="61" spans="3:3" x14ac:dyDescent="0.25">
      <c r="C61" s="4"/>
    </row>
  </sheetData>
  <hyperlinks>
    <hyperlink ref="A3" location="'RiskType'!A1" display="'RiskType'!A1" xr:uid="{00000000-0004-0000-0300-000000000000}"/>
    <hyperlink ref="A5" location="'DRC'!A1" display="'DRC'!A1" xr:uid="{00000000-0004-0000-0300-000001000000}"/>
    <hyperlink ref="A4" location="Summary!A1" display="Summary!A1" xr:uid="{00000000-0004-0000-0300-000002000000}"/>
    <hyperlink ref="D19" location="Curvature_RiskType_GIRR!D16:H16" display="Curvature_RiskType_GIRR!D16:H16" xr:uid="{00000000-0004-0000-0300-000003000000}"/>
    <hyperlink ref="E19" location="Curvature_RiskType_FX!D16:G16" display="Curvature_RiskType_FX!D16:G16" xr:uid="{00000000-0004-0000-0300-000004000000}"/>
    <hyperlink ref="D20" location="Curvature_RiskType_GIRR!D34:H38" display="Curvature_RiskType_GIRR!D34:H38" xr:uid="{00000000-0004-0000-0300-000005000000}"/>
    <hyperlink ref="E20" location="Curvature_RiskType_FX!D32:G35" display="Curvature_RiskType_FX!D32:G35" xr:uid="{00000000-0004-0000-0300-00000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F0053110-EE70-4C27-8775-432FE36D114A}"/>
  </hyperlinks>
  <pageMargins left="0.7" right="0.7" top="0.75" bottom="0.75" header="0.3" footer="0.3"/>
  <pageSetup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9"/>
  <dimension ref="A1:G6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27.5703125" customWidth="1"/>
    <col min="4" max="4" width="18.5703125" customWidth="1"/>
    <col min="5" max="5" width="23.85546875" customWidth="1"/>
    <col min="6" max="6" width="20.28515625" customWidth="1"/>
    <col min="7" max="7" width="18.5703125" customWidth="1"/>
    <col min="8" max="8" width="12.85546875" customWidth="1"/>
    <col min="9" max="9" width="16.425781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105</v>
      </c>
    </row>
    <row r="5" spans="1:7" s="35" customFormat="1" x14ac:dyDescent="0.25">
      <c r="A5" s="34" t="s">
        <v>94</v>
      </c>
      <c r="C5" s="35" t="s">
        <v>1226</v>
      </c>
    </row>
    <row r="6" spans="1:7" x14ac:dyDescent="0.25">
      <c r="A6" s="18"/>
      <c r="C6" s="17"/>
    </row>
    <row r="7" spans="1:7" ht="18.75" x14ac:dyDescent="0.3">
      <c r="C7" s="6" t="s">
        <v>71</v>
      </c>
      <c r="F7" s="7"/>
      <c r="G7" s="7"/>
    </row>
    <row r="8" spans="1:7" x14ac:dyDescent="0.25">
      <c r="F8" s="7"/>
      <c r="G8" s="7"/>
    </row>
    <row r="9" spans="1:7" x14ac:dyDescent="0.25">
      <c r="F9" s="8"/>
      <c r="G9" s="7"/>
    </row>
    <row r="10" spans="1:7" x14ac:dyDescent="0.25">
      <c r="F10" s="7"/>
      <c r="G10" s="7"/>
    </row>
    <row r="11" spans="1:7" x14ac:dyDescent="0.25">
      <c r="F11" s="7"/>
      <c r="G11" s="7"/>
    </row>
    <row r="12" spans="1:7" ht="69.75" customHeight="1" x14ac:dyDescent="0.25">
      <c r="F12" s="7"/>
      <c r="G12" s="7"/>
    </row>
    <row r="13" spans="1:7" x14ac:dyDescent="0.25">
      <c r="F13" s="7"/>
      <c r="G13" s="7"/>
    </row>
    <row r="14" spans="1:7" x14ac:dyDescent="0.25">
      <c r="F14" s="7"/>
      <c r="G14" s="7"/>
    </row>
    <row r="15" spans="1:7" x14ac:dyDescent="0.25">
      <c r="F15" s="7"/>
      <c r="G15" s="7"/>
    </row>
    <row r="16" spans="1:7" ht="18.75" x14ac:dyDescent="0.3">
      <c r="C16" s="6"/>
    </row>
    <row r="17" spans="3:5" ht="15" customHeight="1" x14ac:dyDescent="0.25">
      <c r="C17" s="46" t="s">
        <v>101</v>
      </c>
      <c r="D17" s="46" t="s">
        <v>1181</v>
      </c>
      <c r="E17" s="60" t="s">
        <v>96</v>
      </c>
    </row>
    <row r="18" spans="3:5" ht="29.25" customHeight="1" x14ac:dyDescent="0.3">
      <c r="C18" s="79"/>
      <c r="D18" s="82">
        <f>SQRT(D19+D20)</f>
        <v>6260.2649983349975</v>
      </c>
      <c r="E18" s="81">
        <f>SQRT(E19+E20)</f>
        <v>7804818.1205327865</v>
      </c>
    </row>
    <row r="19" spans="3:5" x14ac:dyDescent="0.25">
      <c r="C19" s="118" t="s">
        <v>73</v>
      </c>
      <c r="D19" s="80">
        <f>SUM(Delta_RiskType_GIRRLow!D14:H14)</f>
        <v>69775088.092118323</v>
      </c>
      <c r="E19" s="83">
        <f>SUM(Delta_RiskType_FXLow!D14:G14)</f>
        <v>97734203115472.188</v>
      </c>
    </row>
    <row r="20" spans="3:5" x14ac:dyDescent="0.25">
      <c r="C20" s="118" t="s">
        <v>74</v>
      </c>
      <c r="D20" s="57">
        <f>SUM(Delta_RiskType_GIRRLow!D25:H29)</f>
        <v>-30584170.242740035</v>
      </c>
      <c r="E20" s="48">
        <f>SUM(Delta_RiskType_FXLow!D24:G27)</f>
        <v>-36819017220875.25</v>
      </c>
    </row>
    <row r="22" spans="3:5" ht="18.75" x14ac:dyDescent="0.3">
      <c r="C22" s="6"/>
    </row>
    <row r="23" spans="3:5" x14ac:dyDescent="0.25">
      <c r="C23" s="46" t="s">
        <v>103</v>
      </c>
      <c r="D23" s="46" t="s">
        <v>1181</v>
      </c>
      <c r="E23" s="60" t="s">
        <v>96</v>
      </c>
    </row>
    <row r="24" spans="3:5" ht="18.75" x14ac:dyDescent="0.3">
      <c r="C24" s="79"/>
      <c r="D24" s="82">
        <f>SQRT(D25+D26)</f>
        <v>260.76605140962198</v>
      </c>
      <c r="E24" s="81">
        <f>SQRT(E25+E26)</f>
        <v>668953.30826674495</v>
      </c>
    </row>
    <row r="25" spans="3:5" x14ac:dyDescent="0.25">
      <c r="C25" s="118" t="s">
        <v>73</v>
      </c>
      <c r="D25" s="80">
        <f>SUM(Vega_RiskType_GIRRLow!D14:H14)</f>
        <v>65123.869154480089</v>
      </c>
      <c r="E25" s="83">
        <f>SUM(Vega_RiskType_FXLow!D14:G14)</f>
        <v>534273052505.46716</v>
      </c>
    </row>
    <row r="26" spans="3:5" x14ac:dyDescent="0.25">
      <c r="C26" s="118" t="s">
        <v>74</v>
      </c>
      <c r="D26" s="57">
        <f>SUM(Vega_RiskType_GIRRLow!D25:H29)</f>
        <v>2875.0644132855091</v>
      </c>
      <c r="E26" s="48">
        <f>SUM(Vega_RiskType_FXLow!D24:G27)</f>
        <v>-86774523864.444534</v>
      </c>
    </row>
    <row r="65" spans="3:3" x14ac:dyDescent="0.25">
      <c r="C65" s="4"/>
    </row>
  </sheetData>
  <hyperlinks>
    <hyperlink ref="A3" location="'SimPV_Curvature'!A1" display="'SimPV_Curvature'!A1" xr:uid="{00000000-0004-0000-2700-000000000000}"/>
    <hyperlink ref="A5" location="'RiskType_CurvatureLow'!A1" display="'RiskType_CurvatureLow'!A1" xr:uid="{00000000-0004-0000-2700-000001000000}"/>
    <hyperlink ref="A4" location="Summary!A1" display="Summary!A1" xr:uid="{00000000-0004-0000-2700-000002000000}"/>
    <hyperlink ref="D19" location="Delta_RiskType_GIRRLow!D14:H14" display="Delta_RiskType_GIRRLow!D14:H14" xr:uid="{00000000-0004-0000-2700-000003000000}"/>
    <hyperlink ref="E19" location="Delta_RiskType_FXLow!D14:G14" display="Delta_RiskType_FXLow!D14:G14" xr:uid="{00000000-0004-0000-2700-000004000000}"/>
    <hyperlink ref="D20" location="Delta_RiskType_GIRRLow!D25:H29" display="Delta_RiskType_GIRRLow!D25:H29" xr:uid="{00000000-0004-0000-2700-000005000000}"/>
    <hyperlink ref="E20" location="Delta_RiskType_FXLow!D24:G27" display="Delta_RiskType_FXLow!D24:G27" xr:uid="{00000000-0004-0000-2700-000006000000}"/>
    <hyperlink ref="D25" location="Vega_RiskType_GIRRLow!D14:H14" display="Vega_RiskType_GIRRLow!D14:H14" xr:uid="{00000000-0004-0000-2700-000007000000}"/>
    <hyperlink ref="E25" location="Vega_RiskType_FXLow!D14:G14" display="Vega_RiskType_FXLow!D14:G14" xr:uid="{00000000-0004-0000-2700-000008000000}"/>
    <hyperlink ref="D26" location="Vega_RiskType_GIRRLow!D25:H29" display="Vega_RiskType_GIRRLow!D25:H29" xr:uid="{00000000-0004-0000-2700-000009000000}"/>
    <hyperlink ref="E26" location="Vega_RiskType_FXLow!D24:G27" display="Vega_RiskType_FXLow!D24:G27" xr:uid="{00000000-0004-0000-2700-00000A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3C228117-664D-496C-B6BC-90FAE8AA22BD}"/>
  </hyperlinks>
  <pageMargins left="0.7" right="0.7" top="0.75" bottom="0.75" header="0.3" footer="0.3"/>
  <pageSetup orientation="portrait"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0"/>
  <dimension ref="A1:G61"/>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27.5703125" customWidth="1"/>
    <col min="4" max="4" width="18.5703125" customWidth="1"/>
    <col min="5" max="5" width="23.85546875" customWidth="1"/>
    <col min="6" max="6" width="20.28515625" customWidth="1"/>
    <col min="7" max="7" width="18.5703125" customWidth="1"/>
    <col min="8" max="8" width="12.85546875" customWidth="1"/>
    <col min="9" max="9" width="16.425781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105</v>
      </c>
    </row>
    <row r="5" spans="1:7" s="35" customFormat="1" x14ac:dyDescent="0.25">
      <c r="A5" s="34" t="s">
        <v>94</v>
      </c>
      <c r="C5" s="35" t="s">
        <v>1226</v>
      </c>
    </row>
    <row r="6" spans="1:7" x14ac:dyDescent="0.25">
      <c r="A6" s="18"/>
      <c r="C6" s="17"/>
    </row>
    <row r="7" spans="1:7" ht="18.75" x14ac:dyDescent="0.3">
      <c r="C7" s="6" t="s">
        <v>71</v>
      </c>
      <c r="F7" s="7"/>
      <c r="G7" s="7"/>
    </row>
    <row r="8" spans="1:7" x14ac:dyDescent="0.25">
      <c r="F8" s="7"/>
      <c r="G8" s="7"/>
    </row>
    <row r="9" spans="1:7" x14ac:dyDescent="0.25">
      <c r="F9" s="8"/>
      <c r="G9" s="7"/>
    </row>
    <row r="10" spans="1:7" x14ac:dyDescent="0.25">
      <c r="F10" s="7"/>
      <c r="G10" s="7"/>
    </row>
    <row r="11" spans="1:7" x14ac:dyDescent="0.25">
      <c r="F11" s="7"/>
      <c r="G11" s="7"/>
    </row>
    <row r="12" spans="1:7" ht="69.75" customHeight="1" x14ac:dyDescent="0.25">
      <c r="F12" s="7"/>
      <c r="G12" s="7"/>
    </row>
    <row r="13" spans="1:7" x14ac:dyDescent="0.25">
      <c r="F13" s="7"/>
      <c r="G13" s="7"/>
    </row>
    <row r="14" spans="1:7" x14ac:dyDescent="0.25">
      <c r="F14" s="7"/>
      <c r="G14" s="7"/>
    </row>
    <row r="15" spans="1:7" x14ac:dyDescent="0.25">
      <c r="F15" s="7"/>
      <c r="G15" s="7"/>
    </row>
    <row r="16" spans="1:7" ht="18.75" x14ac:dyDescent="0.3">
      <c r="C16" s="6"/>
    </row>
    <row r="17" spans="3:5" ht="15" customHeight="1" x14ac:dyDescent="0.25">
      <c r="C17" s="46" t="s">
        <v>112</v>
      </c>
      <c r="D17" s="46" t="s">
        <v>1181</v>
      </c>
      <c r="E17" s="60" t="s">
        <v>96</v>
      </c>
    </row>
    <row r="18" spans="3:5" ht="29.25" customHeight="1" x14ac:dyDescent="0.3">
      <c r="C18" s="79"/>
      <c r="D18" s="82">
        <f>SQRT(D19+D20)</f>
        <v>2642.2732634307017</v>
      </c>
      <c r="E18" s="81">
        <f>SQRT(E19+E20)</f>
        <v>964731.94403678086</v>
      </c>
    </row>
    <row r="19" spans="3:5" x14ac:dyDescent="0.25">
      <c r="C19" s="118" t="s">
        <v>73</v>
      </c>
      <c r="D19" s="80">
        <f>SUM(Curvature_RiskType_GIRRLow!D16:H16)</f>
        <v>6075839.0643538386</v>
      </c>
      <c r="E19" s="83">
        <f>SUM(Curvature_RiskType_FXLow!D16:G16)</f>
        <v>872746704774.90613</v>
      </c>
    </row>
    <row r="20" spans="3:5" x14ac:dyDescent="0.25">
      <c r="C20" s="118" t="s">
        <v>74</v>
      </c>
      <c r="D20" s="57">
        <f>SUM(Curvature_RiskType_GIRRLow!D34:H38)</f>
        <v>905768.93428689288</v>
      </c>
      <c r="E20" s="48">
        <f>SUM(Curvature_RiskType_FXLow!D32:G35)</f>
        <v>57961019070.080429</v>
      </c>
    </row>
    <row r="22" spans="3:5" ht="18.75" x14ac:dyDescent="0.3">
      <c r="C22" s="6"/>
    </row>
    <row r="61" spans="3:3" x14ac:dyDescent="0.25">
      <c r="C61" s="4"/>
    </row>
  </sheetData>
  <hyperlinks>
    <hyperlink ref="A3" location="'RiskTypeLow'!A1" display="'RiskTypeLow'!A1" xr:uid="{00000000-0004-0000-2800-000000000000}"/>
    <hyperlink ref="A5" location="'DRCLow'!A1" display="'DRCLow'!A1" xr:uid="{00000000-0004-0000-2800-000001000000}"/>
    <hyperlink ref="A4" location="Summary!A1" display="Summary!A1" xr:uid="{00000000-0004-0000-2800-000002000000}"/>
    <hyperlink ref="D19" location="Curvature_RiskType_GIRRLow!D16:H16" display="Curvature_RiskType_GIRRLow!D16:H16" xr:uid="{00000000-0004-0000-2800-000003000000}"/>
    <hyperlink ref="E19" location="Curvature_RiskType_FXLow!D16:G16" display="Curvature_RiskType_FXLow!D16:G16" xr:uid="{00000000-0004-0000-2800-000004000000}"/>
    <hyperlink ref="D20" location="Curvature_RiskType_GIRRLow!D34:H38" display="Curvature_RiskType_GIRRLow!D34:H38" xr:uid="{00000000-0004-0000-2800-000005000000}"/>
    <hyperlink ref="E20" location="Curvature_RiskType_FXLow!D32:G35" display="Curvature_RiskType_FXLow!D32:G35" xr:uid="{00000000-0004-0000-2800-00000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348AF641-4DD4-4860-A199-3C9296835613}"/>
  </hyperlinks>
  <pageMargins left="0.7" right="0.7" top="0.75" bottom="0.75" header="0.3" footer="0.3"/>
  <pageSetup orientation="portrait"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1"/>
  <dimension ref="A1:G57"/>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27.5703125" customWidth="1"/>
    <col min="4" max="4" width="18.5703125" customWidth="1"/>
    <col min="5" max="5" width="23.85546875" customWidth="1"/>
    <col min="6" max="6" width="20.28515625" customWidth="1"/>
    <col min="7" max="7" width="18.5703125" customWidth="1"/>
    <col min="8" max="8" width="12.85546875" customWidth="1"/>
    <col min="9" max="9" width="16.425781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105</v>
      </c>
    </row>
    <row r="5" spans="1:7" s="35" customFormat="1" x14ac:dyDescent="0.25">
      <c r="A5" s="34" t="s">
        <v>94</v>
      </c>
      <c r="C5" s="35" t="s">
        <v>1226</v>
      </c>
    </row>
    <row r="6" spans="1:7" x14ac:dyDescent="0.25">
      <c r="A6" s="18"/>
      <c r="C6" s="17"/>
    </row>
    <row r="7" spans="1:7" ht="18.75" x14ac:dyDescent="0.3">
      <c r="C7" s="6" t="s">
        <v>71</v>
      </c>
      <c r="F7" s="7"/>
      <c r="G7" s="7"/>
    </row>
    <row r="8" spans="1:7" x14ac:dyDescent="0.25">
      <c r="F8" s="7"/>
      <c r="G8" s="7"/>
    </row>
    <row r="9" spans="1:7" x14ac:dyDescent="0.25">
      <c r="F9" s="8"/>
      <c r="G9" s="7"/>
    </row>
    <row r="10" spans="1:7" x14ac:dyDescent="0.25">
      <c r="F10" s="7"/>
      <c r="G10" s="7"/>
    </row>
    <row r="11" spans="1:7" x14ac:dyDescent="0.25">
      <c r="F11" s="7"/>
      <c r="G11" s="7"/>
    </row>
    <row r="12" spans="1:7" ht="18.75" x14ac:dyDescent="0.3">
      <c r="C12" s="6"/>
    </row>
    <row r="13" spans="1:7" ht="15" customHeight="1" x14ac:dyDescent="0.25">
      <c r="C13" s="46"/>
      <c r="D13" s="60" t="s">
        <v>113</v>
      </c>
    </row>
    <row r="14" spans="1:7" ht="29.25" customHeight="1" x14ac:dyDescent="0.3">
      <c r="C14" s="79"/>
      <c r="D14" s="81">
        <f>MAX(0,D15-D16*D17)</f>
        <v>35954.12577432485</v>
      </c>
    </row>
    <row r="15" spans="1:7" x14ac:dyDescent="0.25">
      <c r="C15" s="118" t="s">
        <v>73</v>
      </c>
      <c r="D15" s="83">
        <f>SUM(DRC_Trades!O25:O74)</f>
        <v>73268.98601091301</v>
      </c>
    </row>
    <row r="16" spans="1:7" x14ac:dyDescent="0.25">
      <c r="C16" s="118" t="s">
        <v>74</v>
      </c>
      <c r="D16" s="50">
        <f>SUM(DRC_Trades!K25:K74)/(SUM(DRC_Trades!K25:K74)+SUM(DRC_Trades!M25:M74))</f>
        <v>0.15084519517597803</v>
      </c>
    </row>
    <row r="17" spans="3:4" x14ac:dyDescent="0.25">
      <c r="C17" s="118" t="s">
        <v>75</v>
      </c>
      <c r="D17" s="48">
        <f>SUM(DRC_Trades!P25:P74)</f>
        <v>247371.88475281658</v>
      </c>
    </row>
    <row r="18" spans="3:4" ht="18.75" x14ac:dyDescent="0.3">
      <c r="C18" s="6"/>
    </row>
    <row r="57" spans="3:3" x14ac:dyDescent="0.25">
      <c r="C57" s="4"/>
    </row>
  </sheetData>
  <hyperlinks>
    <hyperlink ref="A3" location="'RiskType_CurvatureLow'!A1" display="'RiskType_CurvatureLow'!A1" xr:uid="{00000000-0004-0000-2900-000000000000}"/>
    <hyperlink ref="A5" location="'RRAOLow'!A1" display="'RRAOLow'!A1" xr:uid="{00000000-0004-0000-2900-000001000000}"/>
    <hyperlink ref="A4" location="Summary!A1" display="Summary!A1" xr:uid="{00000000-0004-0000-2900-000002000000}"/>
    <hyperlink ref="D15" location="DRC_Trades!O25:O74" display="DRC_Trades!O25:O74" xr:uid="{00000000-0004-0000-2900-000003000000}"/>
    <hyperlink ref="D17" location="DRC_Trades!P25:P74" display="DRC_Trades!P25:P74" xr:uid="{00000000-0004-0000-2900-000004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2499619A-071E-42FE-ACE7-48A3A24CBA57}"/>
  </hyperlinks>
  <pageMargins left="0.7" right="0.7" top="0.75" bottom="0.75" header="0.3" footer="0.3"/>
  <pageSetup orientation="portrait"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2"/>
  <dimension ref="A1:G54"/>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27.5703125" customWidth="1"/>
    <col min="4" max="4" width="21.140625" customWidth="1"/>
    <col min="5" max="5" width="23.85546875" customWidth="1"/>
    <col min="6" max="6" width="20.28515625" customWidth="1"/>
    <col min="7" max="7" width="18.5703125" customWidth="1"/>
    <col min="8" max="8" width="12.85546875" customWidth="1"/>
    <col min="9" max="9" width="16.425781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105</v>
      </c>
    </row>
    <row r="5" spans="1:7" s="35" customFormat="1" x14ac:dyDescent="0.25">
      <c r="A5" s="34" t="s">
        <v>94</v>
      </c>
      <c r="C5" s="35" t="s">
        <v>1226</v>
      </c>
    </row>
    <row r="6" spans="1:7" x14ac:dyDescent="0.25">
      <c r="A6" s="18"/>
      <c r="C6" s="17"/>
    </row>
    <row r="7" spans="1:7" ht="18.75" x14ac:dyDescent="0.3">
      <c r="C7" s="6" t="s">
        <v>71</v>
      </c>
      <c r="F7" s="7"/>
      <c r="G7" s="7"/>
    </row>
    <row r="8" spans="1:7" x14ac:dyDescent="0.25">
      <c r="F8" s="7"/>
      <c r="G8" s="7"/>
    </row>
    <row r="9" spans="1:7" x14ac:dyDescent="0.25">
      <c r="F9" s="8"/>
      <c r="G9" s="7"/>
    </row>
    <row r="10" spans="1:7" x14ac:dyDescent="0.25">
      <c r="F10" s="7"/>
      <c r="G10" s="7"/>
    </row>
    <row r="11" spans="1:7" x14ac:dyDescent="0.25">
      <c r="F11" s="7"/>
      <c r="G11" s="7"/>
    </row>
    <row r="12" spans="1:7" ht="18.75" x14ac:dyDescent="0.3">
      <c r="C12" s="6"/>
    </row>
    <row r="13" spans="1:7" ht="15" customHeight="1" x14ac:dyDescent="0.25">
      <c r="C13" s="46"/>
      <c r="D13" s="60" t="s">
        <v>113</v>
      </c>
    </row>
    <row r="14" spans="1:7" ht="29.25" customHeight="1" x14ac:dyDescent="0.3">
      <c r="C14" s="78" t="s">
        <v>115</v>
      </c>
      <c r="D14" s="84">
        <f>SUM(RAO_Trades!H16:H65)</f>
        <v>6736784.3631999996</v>
      </c>
    </row>
    <row r="15" spans="1:7" ht="18.75" x14ac:dyDescent="0.3">
      <c r="C15" s="6"/>
    </row>
    <row r="54" spans="3:3" x14ac:dyDescent="0.25">
      <c r="C54" s="4"/>
    </row>
  </sheetData>
  <hyperlinks>
    <hyperlink ref="A3" location="'DRCLow'!A1" display="'DRCLow'!A1" xr:uid="{00000000-0004-0000-2A00-000000000000}"/>
    <hyperlink ref="A5" location="'Delta_RiskType_GIRRLow'!A1" display="'Delta_RiskType_GIRRLow'!A1" xr:uid="{00000000-0004-0000-2A00-000001000000}"/>
    <hyperlink ref="A4" location="Summary!A1" display="Summary!A1" xr:uid="{00000000-0004-0000-2A00-000002000000}"/>
    <hyperlink ref="D14" location="RAO_Trades!H16:H65" display="RAO_Trades!H16:H65" xr:uid="{00000000-0004-0000-2A00-000003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9B50C63C-E86A-4EE4-A31C-96ACAEF6E21D}"/>
  </hyperlinks>
  <pageMargins left="0.7" right="0.7" top="0.75" bottom="0.75" header="0.3" footer="0.3"/>
  <pageSetup orientation="portrait" r:id="rId2"/>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3"/>
  <dimension ref="A1:H29"/>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s>
  <sheetData>
    <row r="1" spans="1:8" s="32" customFormat="1" ht="14.25" x14ac:dyDescent="0.2">
      <c r="C1" s="33" t="s">
        <v>1253</v>
      </c>
    </row>
    <row r="3" spans="1:8" s="35" customFormat="1" ht="18.75" x14ac:dyDescent="0.3">
      <c r="A3" s="34" t="s">
        <v>93</v>
      </c>
      <c r="C3" s="36" t="s">
        <v>1231</v>
      </c>
    </row>
    <row r="4" spans="1:8" s="35" customFormat="1" ht="18" customHeight="1" x14ac:dyDescent="0.3">
      <c r="A4" s="34" t="s">
        <v>95</v>
      </c>
      <c r="C4" s="37" t="s">
        <v>1210</v>
      </c>
    </row>
    <row r="5" spans="1:8" s="35" customFormat="1" x14ac:dyDescent="0.25">
      <c r="A5" s="34" t="s">
        <v>94</v>
      </c>
      <c r="C5" s="35" t="s">
        <v>1226</v>
      </c>
    </row>
    <row r="7" spans="1:8" ht="18.75" x14ac:dyDescent="0.3">
      <c r="C7" s="6" t="s">
        <v>69</v>
      </c>
    </row>
    <row r="8" spans="1:8" x14ac:dyDescent="0.25">
      <c r="C8" s="46" t="s">
        <v>80</v>
      </c>
      <c r="D8" s="46" t="s">
        <v>59</v>
      </c>
      <c r="E8" s="60" t="s">
        <v>70</v>
      </c>
    </row>
    <row r="9" spans="1:8" x14ac:dyDescent="0.25">
      <c r="C9" s="54" t="s">
        <v>97</v>
      </c>
      <c r="D9" s="54">
        <f>MAX(2*0.5-1,0.5*0.75)</f>
        <v>0.375</v>
      </c>
      <c r="E9" s="53" t="s">
        <v>1232</v>
      </c>
    </row>
    <row r="11" spans="1:8" ht="18.75" x14ac:dyDescent="0.3">
      <c r="C11" s="6" t="s">
        <v>109</v>
      </c>
    </row>
    <row r="13" spans="1:8" x14ac:dyDescent="0.25">
      <c r="C13" s="138" t="s">
        <v>67</v>
      </c>
      <c r="D13" s="46" t="s">
        <v>77</v>
      </c>
      <c r="E13" s="46" t="s">
        <v>82</v>
      </c>
      <c r="F13" s="46" t="s">
        <v>83</v>
      </c>
      <c r="G13" s="46" t="s">
        <v>84</v>
      </c>
      <c r="H13" s="60" t="s">
        <v>85</v>
      </c>
    </row>
    <row r="14" spans="1:8" ht="28.5" customHeight="1" x14ac:dyDescent="0.25">
      <c r="C14" s="57"/>
      <c r="D14" s="59">
        <f>BucketLow!D16^2</f>
        <v>36666358.814750679</v>
      </c>
      <c r="E14" s="59">
        <f>BucketLow!E16^2</f>
        <v>4038236.2312100441</v>
      </c>
      <c r="F14" s="59">
        <f>BucketLow!F16^2</f>
        <v>4456057.5200228393</v>
      </c>
      <c r="G14" s="59">
        <f>BucketLow!G16^2</f>
        <v>104450.44707686828</v>
      </c>
      <c r="H14" s="50">
        <f>BucketLow!H16^2</f>
        <v>24509985.079057895</v>
      </c>
    </row>
    <row r="15" spans="1:8" ht="36.75" customHeight="1" x14ac:dyDescent="0.25">
      <c r="C15" s="57"/>
      <c r="D15" s="57">
        <f>SUM(Delta_GIRR!F25,Delta_GIRR!F78,Delta_GIRR!F131,Delta_GIRR!F184,Delta_GIRR!F237,Delta_GIRR!F290,Delta_GIRR!F343,Delta_GIRR!F396,Delta_GIRR!F449,Delta_GIRR!F502)</f>
        <v>6324.7272779363357</v>
      </c>
      <c r="E15" s="57">
        <f>SUM(Delta_GIRR!F558,Delta_GIRR!F611,Delta_GIRR!F664,Delta_GIRR!F717,Delta_GIRR!F770,Delta_GIRR!F823,Delta_GIRR!F876,Delta_GIRR!F929,Delta_GIRR!F982,Delta_GIRR!F1035)</f>
        <v>-1913.5061828868054</v>
      </c>
      <c r="F15" s="57">
        <f>SUM(Delta_GIRR!F1091,Delta_GIRR!F1144,Delta_GIRR!F1197,Delta_GIRR!F1250,Delta_GIRR!F1303,Delta_GIRR!F1356,Delta_GIRR!F1409,Delta_GIRR!F1462,Delta_GIRR!F1515,Delta_GIRR!F1568)</f>
        <v>2161.3097059413321</v>
      </c>
      <c r="G15" s="57">
        <f>SUM(Delta_GIRR!F1624,Delta_GIRR!F1677,Delta_GIRR!F1730,Delta_GIRR!F1783,Delta_GIRR!F1836,Delta_GIRR!F1889,Delta_GIRR!F1942,Delta_GIRR!F1995,Delta_GIRR!F2048,Delta_GIRR!F2101)</f>
        <v>199.09362368473401</v>
      </c>
      <c r="H15" s="48">
        <f>SUM(Delta_GIRR!F2157,Delta_GIRR!F2210,Delta_GIRR!F2263,Delta_GIRR!F2316,Delta_GIRR!F2369,Delta_GIRR!F2422,Delta_GIRR!F2475,Delta_GIRR!F2528,Delta_GIRR!F2581,Delta_GIRR!F2634)</f>
        <v>-5835.9782481894517</v>
      </c>
    </row>
    <row r="16" spans="1:8" ht="15.75" thickBot="1" x14ac:dyDescent="0.3"/>
    <row r="17" spans="3:8" ht="30" customHeight="1" thickTop="1" thickBot="1" x14ac:dyDescent="0.3">
      <c r="C17" s="119"/>
      <c r="D17" s="129" t="s">
        <v>77</v>
      </c>
      <c r="E17" s="136" t="s">
        <v>82</v>
      </c>
      <c r="F17" s="136" t="s">
        <v>83</v>
      </c>
      <c r="G17" s="136" t="s">
        <v>84</v>
      </c>
      <c r="H17" s="137" t="s">
        <v>85</v>
      </c>
    </row>
    <row r="18" spans="3:8" ht="15.75" thickTop="1" x14ac:dyDescent="0.25">
      <c r="C18" s="134" t="s">
        <v>77</v>
      </c>
      <c r="D18" s="61"/>
      <c r="E18" s="121">
        <f>HLOOKUP($C18,$D$13:$H$15,3,0)*HLOOKUP(E$17,$D$13:$H$15,3,0)</f>
        <v>-12102404.751404013</v>
      </c>
      <c r="F18" s="80">
        <f>HLOOKUP($C18,$D$13:$H$15,3,0)*HLOOKUP(F$17,$D$13:$H$15,3,0)</f>
        <v>13669694.453235704</v>
      </c>
      <c r="G18" s="80">
        <f>HLOOKUP($C18,$D$13:$H$15,3,0)*HLOOKUP(G$17,$D$13:$H$15,3,0)</f>
        <v>1259212.8725820289</v>
      </c>
      <c r="H18" s="83">
        <f>HLOOKUP($C18,$D$13:$H$15,3,0)*HLOOKUP(H$17,$D$13:$H$15,3,0)</f>
        <v>-36910970.819766939</v>
      </c>
    </row>
    <row r="19" spans="3:8" x14ac:dyDescent="0.25">
      <c r="C19" s="135" t="s">
        <v>82</v>
      </c>
      <c r="D19" s="50">
        <f>HLOOKUP($C19,$D$13:$H$15,3,0)*HLOOKUP(D$17,$D$13:$H$15,3,0)</f>
        <v>-12102404.751404013</v>
      </c>
      <c r="E19" s="62"/>
      <c r="F19" s="57">
        <f>HLOOKUP($C19,$D$13:$H$15,3,0)*HLOOKUP(F$17,$D$13:$H$15,3,0)</f>
        <v>-4135679.4854520024</v>
      </c>
      <c r="G19" s="59">
        <f>HLOOKUP($C19,$D$13:$H$15,3,0)*HLOOKUP(G$17,$D$13:$H$15,3,0)</f>
        <v>-380966.87989407743</v>
      </c>
      <c r="H19" s="50">
        <f>HLOOKUP($C19,$D$13:$H$15,3,0)*HLOOKUP(H$17,$D$13:$H$15,3,0)</f>
        <v>11167180.461103423</v>
      </c>
    </row>
    <row r="20" spans="3:8" x14ac:dyDescent="0.25">
      <c r="C20" s="135" t="s">
        <v>83</v>
      </c>
      <c r="D20" s="59">
        <f>HLOOKUP($C20,$D$13:$H$15,3,0)*HLOOKUP(D$17,$D$13:$H$15,3,0)</f>
        <v>13669694.453235704</v>
      </c>
      <c r="E20" s="50">
        <f>HLOOKUP($C20,$D$13:$H$15,3,0)*HLOOKUP(E$17,$D$13:$H$15,3,0)</f>
        <v>-4135679.4854520024</v>
      </c>
      <c r="F20" s="62"/>
      <c r="G20" s="57">
        <f>HLOOKUP($C20,$D$13:$H$15,3,0)*HLOOKUP(G$17,$D$13:$H$15,3,0)</f>
        <v>430302.98126084672</v>
      </c>
      <c r="H20" s="50">
        <f>HLOOKUP($C20,$D$13:$H$15,3,0)*HLOOKUP(H$17,$D$13:$H$15,3,0)</f>
        <v>-12613356.431474354</v>
      </c>
    </row>
    <row r="21" spans="3:8" x14ac:dyDescent="0.25">
      <c r="C21" s="135" t="s">
        <v>84</v>
      </c>
      <c r="D21" s="59">
        <f>HLOOKUP($C21,$D$13:$H$15,3,0)*HLOOKUP(D$17,$D$13:$H$15,3,0)</f>
        <v>1259212.8725820289</v>
      </c>
      <c r="E21" s="59">
        <f>HLOOKUP($C21,$D$13:$H$15,3,0)*HLOOKUP(E$17,$D$13:$H$15,3,0)</f>
        <v>-380966.87989407743</v>
      </c>
      <c r="F21" s="50">
        <f>HLOOKUP($C21,$D$13:$H$15,3,0)*HLOOKUP(F$17,$D$13:$H$15,3,0)</f>
        <v>430302.98126084672</v>
      </c>
      <c r="G21" s="62"/>
      <c r="H21" s="85">
        <f>HLOOKUP($C21,$D$13:$H$15,3,0)*HLOOKUP(H$17,$D$13:$H$15,3,0)</f>
        <v>-1161906.0571773238</v>
      </c>
    </row>
    <row r="22" spans="3:8" x14ac:dyDescent="0.25">
      <c r="C22" s="135" t="s">
        <v>85</v>
      </c>
      <c r="D22" s="57">
        <f>HLOOKUP($C22,$D$13:$H$15,3,0)*HLOOKUP(D$17,$D$13:$H$15,3,0)</f>
        <v>-36910970.819766939</v>
      </c>
      <c r="E22" s="57">
        <f>HLOOKUP($C22,$D$13:$H$15,3,0)*HLOOKUP(E$17,$D$13:$H$15,3,0)</f>
        <v>11167180.461103423</v>
      </c>
      <c r="F22" s="57">
        <f>HLOOKUP($C22,$D$13:$H$15,3,0)*HLOOKUP(F$17,$D$13:$H$15,3,0)</f>
        <v>-12613356.431474354</v>
      </c>
      <c r="G22" s="48">
        <f>HLOOKUP($C22,$D$13:$H$15,3,0)*HLOOKUP(G$17,$D$13:$H$15,3,0)</f>
        <v>-1161906.0571773238</v>
      </c>
      <c r="H22" s="61"/>
    </row>
    <row r="23" spans="3:8" ht="15.75" thickBot="1" x14ac:dyDescent="0.3"/>
    <row r="24" spans="3:8" ht="30" customHeight="1" thickTop="1" thickBot="1" x14ac:dyDescent="0.3">
      <c r="C24" s="119"/>
      <c r="D24" s="129" t="s">
        <v>77</v>
      </c>
      <c r="E24" s="136" t="s">
        <v>82</v>
      </c>
      <c r="F24" s="136" t="s">
        <v>83</v>
      </c>
      <c r="G24" s="136" t="s">
        <v>84</v>
      </c>
      <c r="H24" s="137" t="s">
        <v>85</v>
      </c>
    </row>
    <row r="25" spans="3:8" ht="15.75" thickTop="1" x14ac:dyDescent="0.25">
      <c r="C25" s="134" t="s">
        <v>77</v>
      </c>
      <c r="D25" s="61"/>
      <c r="E25" s="121">
        <f t="shared" ref="E25:H25" si="0">E18*$D$9</f>
        <v>-4538401.7817765046</v>
      </c>
      <c r="F25" s="80">
        <f t="shared" si="0"/>
        <v>5126135.4199633896</v>
      </c>
      <c r="G25" s="80">
        <f t="shared" si="0"/>
        <v>472204.82721826085</v>
      </c>
      <c r="H25" s="83">
        <f t="shared" si="0"/>
        <v>-13841614.057412602</v>
      </c>
    </row>
    <row r="26" spans="3:8" x14ac:dyDescent="0.25">
      <c r="C26" s="135" t="s">
        <v>82</v>
      </c>
      <c r="D26" s="50">
        <f t="shared" ref="D26:H29" si="1">D19*$D$9</f>
        <v>-4538401.7817765046</v>
      </c>
      <c r="E26" s="62"/>
      <c r="F26" s="57">
        <f t="shared" si="1"/>
        <v>-1550879.807044501</v>
      </c>
      <c r="G26" s="59">
        <f t="shared" si="1"/>
        <v>-142862.57996027905</v>
      </c>
      <c r="H26" s="50">
        <f t="shared" si="1"/>
        <v>4187692.6729137832</v>
      </c>
    </row>
    <row r="27" spans="3:8" x14ac:dyDescent="0.25">
      <c r="C27" s="135" t="s">
        <v>83</v>
      </c>
      <c r="D27" s="59">
        <f t="shared" si="1"/>
        <v>5126135.4199633896</v>
      </c>
      <c r="E27" s="50">
        <f t="shared" si="1"/>
        <v>-1550879.807044501</v>
      </c>
      <c r="F27" s="62"/>
      <c r="G27" s="57">
        <f t="shared" si="1"/>
        <v>161363.6179728175</v>
      </c>
      <c r="H27" s="50">
        <f t="shared" si="1"/>
        <v>-4730008.6618028823</v>
      </c>
    </row>
    <row r="28" spans="3:8" x14ac:dyDescent="0.25">
      <c r="C28" s="135" t="s">
        <v>84</v>
      </c>
      <c r="D28" s="59">
        <f t="shared" si="1"/>
        <v>472204.82721826085</v>
      </c>
      <c r="E28" s="59">
        <f t="shared" si="1"/>
        <v>-142862.57996027905</v>
      </c>
      <c r="F28" s="50">
        <f t="shared" si="1"/>
        <v>161363.6179728175</v>
      </c>
      <c r="G28" s="62"/>
      <c r="H28" s="85">
        <f t="shared" si="1"/>
        <v>-435714.77144149644</v>
      </c>
    </row>
    <row r="29" spans="3:8" x14ac:dyDescent="0.25">
      <c r="C29" s="135" t="s">
        <v>85</v>
      </c>
      <c r="D29" s="57">
        <f t="shared" si="1"/>
        <v>-13841614.057412602</v>
      </c>
      <c r="E29" s="57">
        <f t="shared" si="1"/>
        <v>4187692.6729137832</v>
      </c>
      <c r="F29" s="57">
        <f t="shared" si="1"/>
        <v>-4730008.6618028823</v>
      </c>
      <c r="G29" s="48">
        <f t="shared" si="1"/>
        <v>-435714.77144149644</v>
      </c>
      <c r="H29" s="61"/>
    </row>
  </sheetData>
  <hyperlinks>
    <hyperlink ref="A3" location="'RRAOLow'!A1" display="'RRAOLow'!A1" xr:uid="{00000000-0004-0000-2B00-000000000000}"/>
    <hyperlink ref="A4" location="RiskTypeLow!A1" display="One level Up" xr:uid="{00000000-0004-0000-2B00-000001000000}"/>
    <hyperlink ref="A5" location="'Delta_RiskType_FXLow'!A1" display="'Delta_RiskType_FXLow'!A1" xr:uid="{00000000-0004-0000-2B00-000002000000}"/>
    <hyperlink ref="D14" location="BucketLow!D16" display="BucketLow!D16" xr:uid="{00000000-0004-0000-2B00-000003000000}"/>
    <hyperlink ref="E14" location="BucketLow!E16" display="BucketLow!E16" xr:uid="{00000000-0004-0000-2B00-000004000000}"/>
    <hyperlink ref="F14" location="BucketLow!F16" display="BucketLow!F16" xr:uid="{00000000-0004-0000-2B00-000005000000}"/>
    <hyperlink ref="G14" location="BucketLow!G16" display="BucketLow!G16" xr:uid="{00000000-0004-0000-2B00-000006000000}"/>
    <hyperlink ref="H14" location="BucketLow!H16" display="BucketLow!H16" xr:uid="{00000000-0004-0000-2B00-000007000000}"/>
    <hyperlink ref="D15" location="Delta_GIRR!F25,Delta_GIRR!F78,Delta_GIRR!F131,Delta_GIRR!F184,Delta_GIRR!F237,Delta_GIRR!F290,Delta_GIRR!F343,Delta_GIRR!F396,Delta_GIRR!F449,Delta_GIRR!F502" display="Delta_GIRR!F25,Delta_GIRR!F78,Delta_GIRR!F131,Delta_GIRR!F184,Delta_GIRR!F237,Delta_GIRR!F290,Delta_GIRR!F343,Delta_GIRR!F396,Delta_GIRR!F449,Delta_GIRR!F502" xr:uid="{00000000-0004-0000-2B00-000008000000}"/>
    <hyperlink ref="E15" location="Delta_GIRR!F558,Delta_GIRR!F611,Delta_GIRR!F664,Delta_GIRR!F717,Delta_GIRR!F770,Delta_GIRR!F823,Delta_GIRR!F876,Delta_GIRR!F929,Delta_GIRR!F982,Delta_GIRR!F1035" display="Delta_GIRR!F558,Delta_GIRR!F611,Delta_GIRR!F664,Delta_GIRR!F717,Delta_GIRR!F770,Delta_GIRR!F823,Delta_GIRR!F876,Delta_GIRR!F929,Delta_GIRR!F982,Delta_GIRR!F1035" xr:uid="{00000000-0004-0000-2B00-000009000000}"/>
    <hyperlink ref="F15" location="Delta_GIRR!F1091,Delta_GIRR!F1144,Delta_GIRR!F1197,Delta_GIRR!F1250,Delta_GIRR!F1303,Delta_GIRR!F1356,Delta_GIRR!F1409,Delta_GIRR!F1462,Delta_GIRR!F1515,Delta_GIRR!F1568" display="Delta_GIRR!F1091,Delta_GIRR!F1144,Delta_GIRR!F1197,Delta_GIRR!F1250,Delta_GIRR!F1303,Delta_GIRR!F1356,Delta_GIRR!F1409,Delta_GIRR!F1462,Delta_GIRR!F1515,Delta_GIRR!F1568" xr:uid="{00000000-0004-0000-2B00-00000A000000}"/>
    <hyperlink ref="G15" location="Delta_GIRR!F1624,Delta_GIRR!F1677,Delta_GIRR!F1730,Delta_GIRR!F1783,Delta_GIRR!F1836,Delta_GIRR!F1889,Delta_GIRR!F1942,Delta_GIRR!F1995,Delta_GIRR!F2048,Delta_GIRR!F2101" display="Delta_GIRR!F1624,Delta_GIRR!F1677,Delta_GIRR!F1730,Delta_GIRR!F1783,Delta_GIRR!F1836,Delta_GIRR!F1889,Delta_GIRR!F1942,Delta_GIRR!F1995,Delta_GIRR!F2048,Delta_GIRR!F2101" xr:uid="{00000000-0004-0000-2B00-00000B000000}"/>
    <hyperlink ref="H15" location="Delta_GIRR!F2157,Delta_GIRR!F2210,Delta_GIRR!F2263,Delta_GIRR!F2316,Delta_GIRR!F2369,Delta_GIRR!F2422,Delta_GIRR!F2475,Delta_GIRR!F2528,Delta_GIRR!F2581,Delta_GIRR!F2634" display="Delta_GIRR!F2157,Delta_GIRR!F2210,Delta_GIRR!F2263,Delta_GIRR!F2316,Delta_GIRR!F2369,Delta_GIRR!F2422,Delta_GIRR!F2475,Delta_GIRR!F2528,Delta_GIRR!F2581,Delta_GIRR!F2634" xr:uid="{00000000-0004-0000-2B00-00000C000000}"/>
    <hyperlink ref="E18" location="$D$13:$H$15" display="$D$13:$H$15" xr:uid="{00000000-0004-0000-2B00-00000D000000}"/>
    <hyperlink ref="F18" location="$D$13:$H$15" display="$D$13:$H$15" xr:uid="{00000000-0004-0000-2B00-00000E000000}"/>
    <hyperlink ref="G18" location="$D$13:$H$15" display="$D$13:$H$15" xr:uid="{00000000-0004-0000-2B00-00000F000000}"/>
    <hyperlink ref="H18" location="$D$13:$H$15" display="$D$13:$H$15" xr:uid="{00000000-0004-0000-2B00-000010000000}"/>
    <hyperlink ref="D19" location="$D$13:$H$15" display="$D$13:$H$15" xr:uid="{00000000-0004-0000-2B00-000011000000}"/>
    <hyperlink ref="F19" location="$D$13:$H$15" display="$D$13:$H$15" xr:uid="{00000000-0004-0000-2B00-000012000000}"/>
    <hyperlink ref="G19" location="$D$13:$H$15" display="$D$13:$H$15" xr:uid="{00000000-0004-0000-2B00-000013000000}"/>
    <hyperlink ref="H19" location="$D$13:$H$15" display="$D$13:$H$15" xr:uid="{00000000-0004-0000-2B00-000014000000}"/>
    <hyperlink ref="D20" location="$D$13:$H$15" display="$D$13:$H$15" xr:uid="{00000000-0004-0000-2B00-000015000000}"/>
    <hyperlink ref="E20" location="$D$13:$H$15" display="$D$13:$H$15" xr:uid="{00000000-0004-0000-2B00-000016000000}"/>
    <hyperlink ref="G20" location="$D$13:$H$15" display="$D$13:$H$15" xr:uid="{00000000-0004-0000-2B00-000017000000}"/>
    <hyperlink ref="H20" location="$D$13:$H$15" display="$D$13:$H$15" xr:uid="{00000000-0004-0000-2B00-000018000000}"/>
    <hyperlink ref="D21" location="$D$13:$H$15" display="$D$13:$H$15" xr:uid="{00000000-0004-0000-2B00-000019000000}"/>
    <hyperlink ref="E21" location="$D$13:$H$15" display="$D$13:$H$15" xr:uid="{00000000-0004-0000-2B00-00001A000000}"/>
    <hyperlink ref="F21" location="$D$13:$H$15" display="$D$13:$H$15" xr:uid="{00000000-0004-0000-2B00-00001B000000}"/>
    <hyperlink ref="H21" location="$D$13:$H$15" display="$D$13:$H$15" xr:uid="{00000000-0004-0000-2B00-00001C000000}"/>
    <hyperlink ref="D22" location="$D$13:$H$15" display="$D$13:$H$15" xr:uid="{00000000-0004-0000-2B00-00001D000000}"/>
    <hyperlink ref="E22" location="$D$13:$H$15" display="$D$13:$H$15" xr:uid="{00000000-0004-0000-2B00-00001E000000}"/>
    <hyperlink ref="F22" location="$D$13:$H$15" display="$D$13:$H$15" xr:uid="{00000000-0004-0000-2B00-00001F000000}"/>
    <hyperlink ref="G22" location="$D$13:$H$15" display="$D$13:$H$15" xr:uid="{00000000-0004-0000-2B00-000020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291E8A7E-EDF4-498D-AAC6-0835CA7C4191}"/>
  </hyperlinks>
  <pageMargins left="0.7" right="0.7" top="0.75" bottom="0.75" header="0.3" footer="0.3"/>
  <pageSetup orientation="portrait"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4"/>
  <dimension ref="A1:G27"/>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1211</v>
      </c>
    </row>
    <row r="5" spans="1:7" s="35" customFormat="1" x14ac:dyDescent="0.25">
      <c r="A5" s="34" t="s">
        <v>94</v>
      </c>
      <c r="C5" s="35" t="s">
        <v>1226</v>
      </c>
    </row>
    <row r="7" spans="1:7" ht="18.75" x14ac:dyDescent="0.3">
      <c r="C7" s="6" t="s">
        <v>69</v>
      </c>
    </row>
    <row r="8" spans="1:7" x14ac:dyDescent="0.25">
      <c r="C8" s="46" t="s">
        <v>80</v>
      </c>
      <c r="D8" s="46" t="s">
        <v>59</v>
      </c>
      <c r="E8" s="60" t="s">
        <v>70</v>
      </c>
    </row>
    <row r="9" spans="1:7" x14ac:dyDescent="0.25">
      <c r="C9" s="54" t="s">
        <v>97</v>
      </c>
      <c r="D9" s="54">
        <f>MAX(0.6*2-1,0.6*0.75)</f>
        <v>0.44999999999999996</v>
      </c>
      <c r="E9" s="53" t="s">
        <v>1233</v>
      </c>
    </row>
    <row r="11" spans="1:7" ht="18.75" x14ac:dyDescent="0.3">
      <c r="C11" s="6" t="s">
        <v>109</v>
      </c>
    </row>
    <row r="13" spans="1:7" x14ac:dyDescent="0.25">
      <c r="C13" s="138" t="s">
        <v>67</v>
      </c>
      <c r="D13" s="46" t="s">
        <v>88</v>
      </c>
      <c r="E13" s="46" t="s">
        <v>89</v>
      </c>
      <c r="F13" s="46" t="s">
        <v>90</v>
      </c>
      <c r="G13" s="46" t="s">
        <v>91</v>
      </c>
    </row>
    <row r="14" spans="1:7" ht="28.5" customHeight="1" x14ac:dyDescent="0.25">
      <c r="C14" s="57"/>
      <c r="D14" s="59">
        <f>BucketLow!D21^2</f>
        <v>70006562427730.313</v>
      </c>
      <c r="E14" s="59">
        <f>BucketLow!E21^2</f>
        <v>910216259634.07202</v>
      </c>
      <c r="F14" s="59">
        <f>BucketLow!F21^2</f>
        <v>308383402302.32202</v>
      </c>
      <c r="G14" s="50">
        <f>BucketLow!G21^2</f>
        <v>26509041025805.469</v>
      </c>
    </row>
    <row r="15" spans="1:7" ht="36.75" customHeight="1" x14ac:dyDescent="0.25">
      <c r="C15" s="57"/>
      <c r="D15" s="57">
        <f>Delta_FX!F17</f>
        <v>-8366992.4362180652</v>
      </c>
      <c r="E15" s="57">
        <f>Delta_FX!F70</f>
        <v>-101192.55368298256</v>
      </c>
      <c r="F15" s="57">
        <f>Delta_FX!F123</f>
        <v>-555322.79108850018</v>
      </c>
      <c r="G15" s="48">
        <f>Delta_FX!F176</f>
        <v>5148693.1376617765</v>
      </c>
    </row>
    <row r="16" spans="1:7" ht="15.75" thickBot="1" x14ac:dyDescent="0.3"/>
    <row r="17" spans="3:7" ht="30" customHeight="1" thickTop="1" thickBot="1" x14ac:dyDescent="0.3">
      <c r="C17" s="119"/>
      <c r="D17" s="129" t="s">
        <v>88</v>
      </c>
      <c r="E17" s="136" t="s">
        <v>89</v>
      </c>
      <c r="F17" s="136" t="s">
        <v>90</v>
      </c>
      <c r="G17" s="136" t="s">
        <v>91</v>
      </c>
    </row>
    <row r="18" spans="3:7" ht="15.75" thickTop="1" x14ac:dyDescent="0.25">
      <c r="C18" s="134" t="s">
        <v>88</v>
      </c>
      <c r="D18" s="141"/>
      <c r="E18" s="140">
        <f>HLOOKUP($C18,$D$13:$G$15,3,0)*HLOOKUP(E$17,$D$13:$G$15,3,0)</f>
        <v>846677331267.10559</v>
      </c>
      <c r="F18" s="80">
        <f>HLOOKUP($C18,$D$13:$G$15,3,0)*HLOOKUP(F$17,$D$13:$G$15,3,0)</f>
        <v>4646381592696.9854</v>
      </c>
      <c r="G18" s="83">
        <f>HLOOKUP($C18,$D$13:$G$15,3,0)*HLOOKUP(G$17,$D$13:$G$15,3,0)</f>
        <v>-43079076539223.945</v>
      </c>
    </row>
    <row r="19" spans="3:7" x14ac:dyDescent="0.25">
      <c r="C19" s="135" t="s">
        <v>89</v>
      </c>
      <c r="D19" s="83">
        <f>HLOOKUP($C19,$D$13:$G$15,3,0)*HLOOKUP(D$17,$D$13:$G$15,3,0)</f>
        <v>846677331267.10559</v>
      </c>
      <c r="E19" s="62"/>
      <c r="F19" s="57">
        <f>HLOOKUP($C19,$D$13:$G$15,3,0)*HLOOKUP(F$17,$D$13:$G$15,3,0)</f>
        <v>56194531348.606766</v>
      </c>
      <c r="G19" s="50">
        <f>HLOOKUP($C19,$D$13:$G$15,3,0)*HLOOKUP(G$17,$D$13:$G$15,3,0)</f>
        <v>-521009406730.04321</v>
      </c>
    </row>
    <row r="20" spans="3:7" x14ac:dyDescent="0.25">
      <c r="C20" s="135" t="s">
        <v>90</v>
      </c>
      <c r="D20" s="59">
        <f>HLOOKUP($C20,$D$13:$G$15,3,0)*HLOOKUP(D$17,$D$13:$G$15,3,0)</f>
        <v>4646381592696.9854</v>
      </c>
      <c r="E20" s="50">
        <f>HLOOKUP($C20,$D$13:$G$15,3,0)*HLOOKUP(E$17,$D$13:$G$15,3,0)</f>
        <v>56194531348.606766</v>
      </c>
      <c r="F20" s="62"/>
      <c r="G20" s="48">
        <f>HLOOKUP($C20,$D$13:$G$15,3,0)*HLOOKUP(G$17,$D$13:$G$15,3,0)</f>
        <v>-2859186643664.5454</v>
      </c>
    </row>
    <row r="21" spans="3:7" x14ac:dyDescent="0.25">
      <c r="C21" s="135" t="s">
        <v>91</v>
      </c>
      <c r="D21" s="57">
        <f>HLOOKUP($C21,$D$13:$G$15,3,0)*HLOOKUP(D$17,$D$13:$G$15,3,0)</f>
        <v>-43079076539223.945</v>
      </c>
      <c r="E21" s="57">
        <f>HLOOKUP($C21,$D$13:$G$15,3,0)*HLOOKUP(E$17,$D$13:$G$15,3,0)</f>
        <v>-521009406730.04321</v>
      </c>
      <c r="F21" s="48">
        <f>HLOOKUP($C21,$D$13:$G$15,3,0)*HLOOKUP(F$17,$D$13:$G$15,3,0)</f>
        <v>-2859186643664.5454</v>
      </c>
      <c r="G21" s="139"/>
    </row>
    <row r="22" spans="3:7" ht="15.75" thickBot="1" x14ac:dyDescent="0.3"/>
    <row r="23" spans="3:7" ht="30" customHeight="1" thickTop="1" thickBot="1" x14ac:dyDescent="0.3">
      <c r="C23" s="119"/>
      <c r="D23" s="129" t="s">
        <v>88</v>
      </c>
      <c r="E23" s="136" t="s">
        <v>89</v>
      </c>
      <c r="F23" s="136" t="s">
        <v>90</v>
      </c>
      <c r="G23" s="136" t="s">
        <v>91</v>
      </c>
    </row>
    <row r="24" spans="3:7" ht="15.75" thickTop="1" x14ac:dyDescent="0.25">
      <c r="C24" s="134" t="s">
        <v>88</v>
      </c>
      <c r="D24" s="141"/>
      <c r="E24" s="140">
        <f>E18*$D$9</f>
        <v>381004799070.19745</v>
      </c>
      <c r="F24" s="80">
        <f>F18*$D$9</f>
        <v>2090871716713.6433</v>
      </c>
      <c r="G24" s="83">
        <f>G18*$D$9</f>
        <v>-19385584442650.773</v>
      </c>
    </row>
    <row r="25" spans="3:7" x14ac:dyDescent="0.25">
      <c r="C25" s="135" t="s">
        <v>89</v>
      </c>
      <c r="D25" s="83">
        <f>D19*$D$9</f>
        <v>381004799070.19745</v>
      </c>
      <c r="E25" s="62"/>
      <c r="F25" s="57">
        <f>F19*$D$9</f>
        <v>25287539106.873043</v>
      </c>
      <c r="G25" s="50">
        <f>G19*$D$9</f>
        <v>-234454233028.51941</v>
      </c>
    </row>
    <row r="26" spans="3:7" x14ac:dyDescent="0.25">
      <c r="C26" s="135" t="s">
        <v>90</v>
      </c>
      <c r="D26" s="59">
        <f>D20*$D$9</f>
        <v>2090871716713.6433</v>
      </c>
      <c r="E26" s="50">
        <f>E20*$D$9</f>
        <v>25287539106.873043</v>
      </c>
      <c r="F26" s="62"/>
      <c r="G26" s="48">
        <f>G20*$D$9</f>
        <v>-1286633989649.0454</v>
      </c>
    </row>
    <row r="27" spans="3:7" x14ac:dyDescent="0.25">
      <c r="C27" s="135" t="s">
        <v>91</v>
      </c>
      <c r="D27" s="57">
        <f>D21*$D$9</f>
        <v>-19385584442650.773</v>
      </c>
      <c r="E27" s="57">
        <f>E21*$D$9</f>
        <v>-234454233028.51941</v>
      </c>
      <c r="F27" s="48">
        <f>F21*$D$9</f>
        <v>-1286633989649.0454</v>
      </c>
      <c r="G27" s="139"/>
    </row>
  </sheetData>
  <hyperlinks>
    <hyperlink ref="A3" location="'Delta_RiskType_GIRRLow'!A1" display="'Delta_RiskType_GIRRLow'!A1" xr:uid="{00000000-0004-0000-2C00-000000000000}"/>
    <hyperlink ref="A5" location="'Vega_RiskType_GIRRLow'!A1" display="'Vega_RiskType_GIRRLow'!A1" xr:uid="{00000000-0004-0000-2C00-000001000000}"/>
    <hyperlink ref="D14" location="BucketLow!D21" display="BucketLow!D21" xr:uid="{00000000-0004-0000-2C00-000002000000}"/>
    <hyperlink ref="E14" location="BucketLow!E21" display="BucketLow!E21" xr:uid="{00000000-0004-0000-2C00-000003000000}"/>
    <hyperlink ref="F14" location="BucketLow!F21" display="BucketLow!F21" xr:uid="{00000000-0004-0000-2C00-000004000000}"/>
    <hyperlink ref="G14" location="BucketLow!G21" display="BucketLow!G21" xr:uid="{00000000-0004-0000-2C00-000005000000}"/>
    <hyperlink ref="D15" location="Delta_FX!F15" display="Delta_FX!F15" xr:uid="{00000000-0004-0000-2C00-000006000000}"/>
    <hyperlink ref="E15" location="Delta_FX!F68" display="Delta_FX!F68" xr:uid="{00000000-0004-0000-2C00-000007000000}"/>
    <hyperlink ref="F15" location="Delta_FX!F121" display="Delta_FX!F121" xr:uid="{00000000-0004-0000-2C00-000008000000}"/>
    <hyperlink ref="G15" location="Delta_FX!F174" display="Delta_FX!F174" xr:uid="{00000000-0004-0000-2C00-000009000000}"/>
    <hyperlink ref="E18" location="$D$13:$G$15" display="$D$13:$G$15" xr:uid="{00000000-0004-0000-2C00-00000A000000}"/>
    <hyperlink ref="F18" location="$D$13:$G$15" display="$D$13:$G$15" xr:uid="{00000000-0004-0000-2C00-00000B000000}"/>
    <hyperlink ref="G18" location="$D$13:$G$15" display="$D$13:$G$15" xr:uid="{00000000-0004-0000-2C00-00000C000000}"/>
    <hyperlink ref="D19" location="$D$13:$G$15" display="$D$13:$G$15" xr:uid="{00000000-0004-0000-2C00-00000D000000}"/>
    <hyperlink ref="F19" location="$D$13:$G$15" display="$D$13:$G$15" xr:uid="{00000000-0004-0000-2C00-00000E000000}"/>
    <hyperlink ref="G19" location="$D$13:$G$15" display="$D$13:$G$15" xr:uid="{00000000-0004-0000-2C00-00000F000000}"/>
    <hyperlink ref="D20" location="$D$13:$G$15" display="$D$13:$G$15" xr:uid="{00000000-0004-0000-2C00-000010000000}"/>
    <hyperlink ref="E20" location="$D$13:$G$15" display="$D$13:$G$15" xr:uid="{00000000-0004-0000-2C00-000011000000}"/>
    <hyperlink ref="G20" location="$D$13:$G$15" display="$D$13:$G$15" xr:uid="{00000000-0004-0000-2C00-000012000000}"/>
    <hyperlink ref="D21" location="$D$13:$G$15" display="$D$13:$G$15" xr:uid="{00000000-0004-0000-2C00-000013000000}"/>
    <hyperlink ref="E21" location="$D$13:$G$15" display="$D$13:$G$15" xr:uid="{00000000-0004-0000-2C00-000014000000}"/>
    <hyperlink ref="F21" location="$D$13:$G$15" display="$D$13:$G$15" xr:uid="{00000000-0004-0000-2C00-000015000000}"/>
    <hyperlink ref="A4" location="RiskTypeLow!A1" display="One level Up" xr:uid="{00000000-0004-0000-2C00-00001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7B1AF475-5399-45FB-88C8-25AB045A0C5C}"/>
  </hyperlinks>
  <pageMargins left="0.7" right="0.7" top="0.75" bottom="0.75" header="0.3" footer="0.3"/>
  <pageSetup orientation="portrait"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65"/>
  <dimension ref="A1:H29"/>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s>
  <sheetData>
    <row r="1" spans="1:8" s="32" customFormat="1" ht="14.25" x14ac:dyDescent="0.2">
      <c r="C1" s="33" t="s">
        <v>1253</v>
      </c>
    </row>
    <row r="3" spans="1:8" s="35" customFormat="1" ht="18.75" x14ac:dyDescent="0.3">
      <c r="A3" s="34" t="s">
        <v>93</v>
      </c>
      <c r="C3" s="36" t="s">
        <v>1231</v>
      </c>
    </row>
    <row r="4" spans="1:8" s="35" customFormat="1" ht="18" customHeight="1" x14ac:dyDescent="0.3">
      <c r="A4" s="34" t="s">
        <v>95</v>
      </c>
      <c r="C4" s="37" t="s">
        <v>1212</v>
      </c>
    </row>
    <row r="5" spans="1:8" s="35" customFormat="1" x14ac:dyDescent="0.25">
      <c r="A5" s="34" t="s">
        <v>94</v>
      </c>
      <c r="C5" s="35" t="s">
        <v>1226</v>
      </c>
    </row>
    <row r="7" spans="1:8" ht="18.75" x14ac:dyDescent="0.3">
      <c r="C7" s="6" t="s">
        <v>69</v>
      </c>
    </row>
    <row r="8" spans="1:8" x14ac:dyDescent="0.25">
      <c r="C8" s="46" t="s">
        <v>80</v>
      </c>
      <c r="D8" s="46" t="s">
        <v>59</v>
      </c>
      <c r="E8" s="60" t="s">
        <v>70</v>
      </c>
    </row>
    <row r="9" spans="1:8" x14ac:dyDescent="0.25">
      <c r="C9" s="54" t="s">
        <v>97</v>
      </c>
      <c r="D9" s="54">
        <f>MAX(2*0.5-1,0.5*0.75)</f>
        <v>0.375</v>
      </c>
      <c r="E9" s="53" t="s">
        <v>1232</v>
      </c>
    </row>
    <row r="11" spans="1:8" ht="18.75" x14ac:dyDescent="0.3">
      <c r="C11" s="6" t="s">
        <v>109</v>
      </c>
    </row>
    <row r="13" spans="1:8" x14ac:dyDescent="0.25">
      <c r="C13" s="138" t="s">
        <v>67</v>
      </c>
      <c r="D13" s="46" t="s">
        <v>77</v>
      </c>
      <c r="E13" s="46" t="s">
        <v>82</v>
      </c>
      <c r="F13" s="46" t="s">
        <v>83</v>
      </c>
      <c r="G13" s="46" t="s">
        <v>84</v>
      </c>
      <c r="H13" s="60" t="s">
        <v>85</v>
      </c>
    </row>
    <row r="14" spans="1:8" ht="28.5" customHeight="1" x14ac:dyDescent="0.25">
      <c r="C14" s="57"/>
      <c r="D14" s="59">
        <f>BucketLow!D26^2</f>
        <v>226.4358101926791</v>
      </c>
      <c r="E14" s="59">
        <f>BucketLow!E26^2</f>
        <v>64897.433344287412</v>
      </c>
      <c r="F14" s="59">
        <f>BucketLow!F26^2</f>
        <v>0</v>
      </c>
      <c r="G14" s="59">
        <f>BucketLow!G26^2</f>
        <v>0</v>
      </c>
      <c r="H14" s="50">
        <f>BucketLow!H26^2</f>
        <v>0</v>
      </c>
    </row>
    <row r="15" spans="1:8" ht="36.75" customHeight="1" x14ac:dyDescent="0.25">
      <c r="C15" s="57"/>
      <c r="D15" s="57">
        <f>SUM(Vega_GIRR!F21,Vega_GIRR!F74,Vega_GIRR!F127,Vega_GIRR!F180,Vega_GIRR!F233)</f>
        <v>15.04778422867231</v>
      </c>
      <c r="E15" s="57">
        <f>SUM(Vega_GIRR!F289,Vega_GIRR!F342,Vega_GIRR!F395,Vega_GIRR!F448,Vega_GIRR!F501)</f>
        <v>254.74974650485407</v>
      </c>
      <c r="F15" s="57">
        <f>SUM(Vega_GIRR!F558,Vega_GIRR!F611,Vega_GIRR!F664,Vega_GIRR!F717,Vega_GIRR!F770)</f>
        <v>0</v>
      </c>
      <c r="G15" s="57">
        <f>SUM(Vega_GIRR!F826,Vega_GIRR!F879,Vega_GIRR!F932,Vega_GIRR!F985,Vega_GIRR!F1038)</f>
        <v>0</v>
      </c>
      <c r="H15" s="48">
        <f>SUM(Vega_GIRR!F1094,Vega_GIRR!F1147,Vega_GIRR!F1200,Vega_GIRR!F1253,Vega_GIRR!F1306)</f>
        <v>0</v>
      </c>
    </row>
    <row r="16" spans="1:8" ht="15.75" thickBot="1" x14ac:dyDescent="0.3"/>
    <row r="17" spans="3:8" ht="30" customHeight="1" thickTop="1" thickBot="1" x14ac:dyDescent="0.3">
      <c r="C17" s="119"/>
      <c r="D17" s="129" t="s">
        <v>77</v>
      </c>
      <c r="E17" s="136" t="s">
        <v>82</v>
      </c>
      <c r="F17" s="136" t="s">
        <v>83</v>
      </c>
      <c r="G17" s="136" t="s">
        <v>84</v>
      </c>
      <c r="H17" s="137" t="s">
        <v>85</v>
      </c>
    </row>
    <row r="18" spans="3:8" ht="15.75" thickTop="1" x14ac:dyDescent="0.25">
      <c r="C18" s="134" t="s">
        <v>77</v>
      </c>
      <c r="D18" s="61"/>
      <c r="E18" s="121">
        <f>HLOOKUP($C18,$D$13:$H$15,3,0)*HLOOKUP(E$17,$D$13:$H$15,3,0)</f>
        <v>3833.4192177140121</v>
      </c>
      <c r="F18" s="80">
        <f>HLOOKUP($C18,$D$13:$H$15,3,0)*HLOOKUP(F$17,$D$13:$H$15,3,0)</f>
        <v>0</v>
      </c>
      <c r="G18" s="80">
        <f>HLOOKUP($C18,$D$13:$H$15,3,0)*HLOOKUP(G$17,$D$13:$H$15,3,0)</f>
        <v>0</v>
      </c>
      <c r="H18" s="83">
        <f>HLOOKUP($C18,$D$13:$H$15,3,0)*HLOOKUP(H$17,$D$13:$H$15,3,0)</f>
        <v>0</v>
      </c>
    </row>
    <row r="19" spans="3:8" x14ac:dyDescent="0.25">
      <c r="C19" s="135" t="s">
        <v>82</v>
      </c>
      <c r="D19" s="50">
        <f>HLOOKUP($C19,$D$13:$H$15,3,0)*HLOOKUP(D$17,$D$13:$H$15,3,0)</f>
        <v>3833.4192177140121</v>
      </c>
      <c r="E19" s="62"/>
      <c r="F19" s="57">
        <f>HLOOKUP($C19,$D$13:$H$15,3,0)*HLOOKUP(F$17,$D$13:$H$15,3,0)</f>
        <v>0</v>
      </c>
      <c r="G19" s="59">
        <f>HLOOKUP($C19,$D$13:$H$15,3,0)*HLOOKUP(G$17,$D$13:$H$15,3,0)</f>
        <v>0</v>
      </c>
      <c r="H19" s="50">
        <f>HLOOKUP($C19,$D$13:$H$15,3,0)*HLOOKUP(H$17,$D$13:$H$15,3,0)</f>
        <v>0</v>
      </c>
    </row>
    <row r="20" spans="3:8" x14ac:dyDescent="0.25">
      <c r="C20" s="135" t="s">
        <v>83</v>
      </c>
      <c r="D20" s="59">
        <f>HLOOKUP($C20,$D$13:$H$15,3,0)*HLOOKUP(D$17,$D$13:$H$15,3,0)</f>
        <v>0</v>
      </c>
      <c r="E20" s="50">
        <f>HLOOKUP($C20,$D$13:$H$15,3,0)*HLOOKUP(E$17,$D$13:$H$15,3,0)</f>
        <v>0</v>
      </c>
      <c r="F20" s="62"/>
      <c r="G20" s="57">
        <f>HLOOKUP($C20,$D$13:$H$15,3,0)*HLOOKUP(G$17,$D$13:$H$15,3,0)</f>
        <v>0</v>
      </c>
      <c r="H20" s="50">
        <f>HLOOKUP($C20,$D$13:$H$15,3,0)*HLOOKUP(H$17,$D$13:$H$15,3,0)</f>
        <v>0</v>
      </c>
    </row>
    <row r="21" spans="3:8" x14ac:dyDescent="0.25">
      <c r="C21" s="135" t="s">
        <v>84</v>
      </c>
      <c r="D21" s="59">
        <f>HLOOKUP($C21,$D$13:$H$15,3,0)*HLOOKUP(D$17,$D$13:$H$15,3,0)</f>
        <v>0</v>
      </c>
      <c r="E21" s="59">
        <f>HLOOKUP($C21,$D$13:$H$15,3,0)*HLOOKUP(E$17,$D$13:$H$15,3,0)</f>
        <v>0</v>
      </c>
      <c r="F21" s="50">
        <f>HLOOKUP($C21,$D$13:$H$15,3,0)*HLOOKUP(F$17,$D$13:$H$15,3,0)</f>
        <v>0</v>
      </c>
      <c r="G21" s="62"/>
      <c r="H21" s="85">
        <f>HLOOKUP($C21,$D$13:$H$15,3,0)*HLOOKUP(H$17,$D$13:$H$15,3,0)</f>
        <v>0</v>
      </c>
    </row>
    <row r="22" spans="3:8" x14ac:dyDescent="0.25">
      <c r="C22" s="135" t="s">
        <v>85</v>
      </c>
      <c r="D22" s="57">
        <f>HLOOKUP($C22,$D$13:$H$15,3,0)*HLOOKUP(D$17,$D$13:$H$15,3,0)</f>
        <v>0</v>
      </c>
      <c r="E22" s="57">
        <f>HLOOKUP($C22,$D$13:$H$15,3,0)*HLOOKUP(E$17,$D$13:$H$15,3,0)</f>
        <v>0</v>
      </c>
      <c r="F22" s="57">
        <f>HLOOKUP($C22,$D$13:$H$15,3,0)*HLOOKUP(F$17,$D$13:$H$15,3,0)</f>
        <v>0</v>
      </c>
      <c r="G22" s="48">
        <f>HLOOKUP($C22,$D$13:$H$15,3,0)*HLOOKUP(G$17,$D$13:$H$15,3,0)</f>
        <v>0</v>
      </c>
      <c r="H22" s="61"/>
    </row>
    <row r="23" spans="3:8" ht="15.75" thickBot="1" x14ac:dyDescent="0.3"/>
    <row r="24" spans="3:8" ht="30" customHeight="1" thickTop="1" thickBot="1" x14ac:dyDescent="0.3">
      <c r="C24" s="119"/>
      <c r="D24" s="129" t="s">
        <v>77</v>
      </c>
      <c r="E24" s="136" t="s">
        <v>82</v>
      </c>
      <c r="F24" s="136" t="s">
        <v>83</v>
      </c>
      <c r="G24" s="136" t="s">
        <v>84</v>
      </c>
      <c r="H24" s="137" t="s">
        <v>85</v>
      </c>
    </row>
    <row r="25" spans="3:8" ht="15.75" thickTop="1" x14ac:dyDescent="0.25">
      <c r="C25" s="134" t="s">
        <v>77</v>
      </c>
      <c r="D25" s="61"/>
      <c r="E25" s="121">
        <f t="shared" ref="E25:H25" si="0">E18*$D$9</f>
        <v>1437.5322066427545</v>
      </c>
      <c r="F25" s="80">
        <f t="shared" si="0"/>
        <v>0</v>
      </c>
      <c r="G25" s="80">
        <f t="shared" si="0"/>
        <v>0</v>
      </c>
      <c r="H25" s="83">
        <f t="shared" si="0"/>
        <v>0</v>
      </c>
    </row>
    <row r="26" spans="3:8" x14ac:dyDescent="0.25">
      <c r="C26" s="135" t="s">
        <v>82</v>
      </c>
      <c r="D26" s="50">
        <f t="shared" ref="D26:H29" si="1">D19*$D$9</f>
        <v>1437.5322066427545</v>
      </c>
      <c r="E26" s="62"/>
      <c r="F26" s="57">
        <f t="shared" si="1"/>
        <v>0</v>
      </c>
      <c r="G26" s="59">
        <f t="shared" si="1"/>
        <v>0</v>
      </c>
      <c r="H26" s="50">
        <f t="shared" si="1"/>
        <v>0</v>
      </c>
    </row>
    <row r="27" spans="3:8" x14ac:dyDescent="0.25">
      <c r="C27" s="135" t="s">
        <v>83</v>
      </c>
      <c r="D27" s="59">
        <f t="shared" si="1"/>
        <v>0</v>
      </c>
      <c r="E27" s="50">
        <f t="shared" si="1"/>
        <v>0</v>
      </c>
      <c r="F27" s="62"/>
      <c r="G27" s="57">
        <f t="shared" si="1"/>
        <v>0</v>
      </c>
      <c r="H27" s="50">
        <f t="shared" si="1"/>
        <v>0</v>
      </c>
    </row>
    <row r="28" spans="3:8" x14ac:dyDescent="0.25">
      <c r="C28" s="135" t="s">
        <v>84</v>
      </c>
      <c r="D28" s="59">
        <f t="shared" si="1"/>
        <v>0</v>
      </c>
      <c r="E28" s="59">
        <f t="shared" si="1"/>
        <v>0</v>
      </c>
      <c r="F28" s="50">
        <f t="shared" si="1"/>
        <v>0</v>
      </c>
      <c r="G28" s="62"/>
      <c r="H28" s="85">
        <f t="shared" si="1"/>
        <v>0</v>
      </c>
    </row>
    <row r="29" spans="3:8" x14ac:dyDescent="0.25">
      <c r="C29" s="135" t="s">
        <v>85</v>
      </c>
      <c r="D29" s="57">
        <f t="shared" si="1"/>
        <v>0</v>
      </c>
      <c r="E29" s="57">
        <f t="shared" si="1"/>
        <v>0</v>
      </c>
      <c r="F29" s="57">
        <f t="shared" si="1"/>
        <v>0</v>
      </c>
      <c r="G29" s="48">
        <f t="shared" si="1"/>
        <v>0</v>
      </c>
      <c r="H29" s="61"/>
    </row>
  </sheetData>
  <hyperlinks>
    <hyperlink ref="A3" location="'Delta_RiskType_FXLow'!A1" display="'Delta_RiskType_FXLow'!A1" xr:uid="{00000000-0004-0000-2D00-000000000000}"/>
    <hyperlink ref="A5" location="'Vega_RiskType_FXLow'!A1" display="'Vega_RiskType_FXLow'!A1" xr:uid="{00000000-0004-0000-2D00-000001000000}"/>
    <hyperlink ref="D14" location="BucketLow!D26" display="BucketLow!D26" xr:uid="{00000000-0004-0000-2D00-000002000000}"/>
    <hyperlink ref="E14" location="BucketLow!E26" display="BucketLow!E26" xr:uid="{00000000-0004-0000-2D00-000003000000}"/>
    <hyperlink ref="F14" location="BucketLow!F26" display="BucketLow!F26" xr:uid="{00000000-0004-0000-2D00-000004000000}"/>
    <hyperlink ref="G14" location="BucketLow!G26" display="BucketLow!G26" xr:uid="{00000000-0004-0000-2D00-000005000000}"/>
    <hyperlink ref="H14" location="BucketLow!H26" display="BucketLow!H26" xr:uid="{00000000-0004-0000-2D00-000006000000}"/>
    <hyperlink ref="D15" location="Vega_GIRR!F21,Vega_GIRR!F74,Vega_GIRR!F127,Vega_GIRR!F180,Vega_GIRR!F233" display="Vega_GIRR!F21,Vega_GIRR!F74,Vega_GIRR!F127,Vega_GIRR!F180,Vega_GIRR!F233" xr:uid="{00000000-0004-0000-2D00-000007000000}"/>
    <hyperlink ref="E15" location="Vega_GIRR!F289,Vega_GIRR!F342,Vega_GIRR!F395,Vega_GIRR!F448,Vega_GIRR!F501" display="Vega_GIRR!F289,Vega_GIRR!F342,Vega_GIRR!F395,Vega_GIRR!F448,Vega_GIRR!F501" xr:uid="{00000000-0004-0000-2D00-000008000000}"/>
    <hyperlink ref="F15" location="Vega_GIRR!F558,Vega_GIRR!F611,Vega_GIRR!F664,Vega_GIRR!F717,Vega_GIRR!F770" display="Vega_GIRR!F558,Vega_GIRR!F611,Vega_GIRR!F664,Vega_GIRR!F717,Vega_GIRR!F770" xr:uid="{00000000-0004-0000-2D00-000009000000}"/>
    <hyperlink ref="G15" location="Vega_GIRR!F826,Vega_GIRR!F879,Vega_GIRR!F932,Vega_GIRR!F985,Vega_GIRR!F1038" display="Vega_GIRR!F826,Vega_GIRR!F879,Vega_GIRR!F932,Vega_GIRR!F985,Vega_GIRR!F1038" xr:uid="{00000000-0004-0000-2D00-00000A000000}"/>
    <hyperlink ref="H15" location="Vega_GIRR!F1094,Vega_GIRR!F1147,Vega_GIRR!F1200,Vega_GIRR!F1253,Vega_GIRR!F1306" display="Vega_GIRR!F1094,Vega_GIRR!F1147,Vega_GIRR!F1200,Vega_GIRR!F1253,Vega_GIRR!F1306" xr:uid="{00000000-0004-0000-2D00-00000B000000}"/>
    <hyperlink ref="E18" location="$D$13:$H$15" display="$D$13:$H$15" xr:uid="{00000000-0004-0000-2D00-00000C000000}"/>
    <hyperlink ref="F18" location="$D$13:$H$15" display="$D$13:$H$15" xr:uid="{00000000-0004-0000-2D00-00000D000000}"/>
    <hyperlink ref="G18" location="$D$13:$H$15" display="$D$13:$H$15" xr:uid="{00000000-0004-0000-2D00-00000E000000}"/>
    <hyperlink ref="H18" location="$D$13:$H$15" display="$D$13:$H$15" xr:uid="{00000000-0004-0000-2D00-00000F000000}"/>
    <hyperlink ref="D19" location="$D$13:$H$15" display="$D$13:$H$15" xr:uid="{00000000-0004-0000-2D00-000010000000}"/>
    <hyperlink ref="F19" location="$D$13:$H$15" display="$D$13:$H$15" xr:uid="{00000000-0004-0000-2D00-000011000000}"/>
    <hyperlink ref="G19" location="$D$13:$H$15" display="$D$13:$H$15" xr:uid="{00000000-0004-0000-2D00-000012000000}"/>
    <hyperlink ref="H19" location="$D$13:$H$15" display="$D$13:$H$15" xr:uid="{00000000-0004-0000-2D00-000013000000}"/>
    <hyperlink ref="D20" location="$D$13:$H$15" display="$D$13:$H$15" xr:uid="{00000000-0004-0000-2D00-000014000000}"/>
    <hyperlink ref="E20" location="$D$13:$H$15" display="$D$13:$H$15" xr:uid="{00000000-0004-0000-2D00-000015000000}"/>
    <hyperlink ref="G20" location="$D$13:$H$15" display="$D$13:$H$15" xr:uid="{00000000-0004-0000-2D00-000016000000}"/>
    <hyperlink ref="H20" location="$D$13:$H$15" display="$D$13:$H$15" xr:uid="{00000000-0004-0000-2D00-000017000000}"/>
    <hyperlink ref="D21" location="$D$13:$H$15" display="$D$13:$H$15" xr:uid="{00000000-0004-0000-2D00-000018000000}"/>
    <hyperlink ref="E21" location="$D$13:$H$15" display="$D$13:$H$15" xr:uid="{00000000-0004-0000-2D00-000019000000}"/>
    <hyperlink ref="F21" location="$D$13:$H$15" display="$D$13:$H$15" xr:uid="{00000000-0004-0000-2D00-00001A000000}"/>
    <hyperlink ref="H21" location="$D$13:$H$15" display="$D$13:$H$15" xr:uid="{00000000-0004-0000-2D00-00001B000000}"/>
    <hyperlink ref="D22" location="$D$13:$H$15" display="$D$13:$H$15" xr:uid="{00000000-0004-0000-2D00-00001C000000}"/>
    <hyperlink ref="E22" location="$D$13:$H$15" display="$D$13:$H$15" xr:uid="{00000000-0004-0000-2D00-00001D000000}"/>
    <hyperlink ref="F22" location="$D$13:$H$15" display="$D$13:$H$15" xr:uid="{00000000-0004-0000-2D00-00001E000000}"/>
    <hyperlink ref="G22" location="$D$13:$H$15" display="$D$13:$H$15" xr:uid="{00000000-0004-0000-2D00-00001F000000}"/>
    <hyperlink ref="A4" location="RiskTypeLow!A1" display="One level Up" xr:uid="{00000000-0004-0000-2D00-000020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EA28FF64-BBBE-4FE7-AB73-9CB81F9FD6E1}"/>
  </hyperlinks>
  <pageMargins left="0.7" right="0.7" top="0.75" bottom="0.75" header="0.3" footer="0.3"/>
  <pageSetup orientation="portrait"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6"/>
  <dimension ref="A1:G27"/>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1213</v>
      </c>
    </row>
    <row r="5" spans="1:7" s="35" customFormat="1" x14ac:dyDescent="0.25">
      <c r="A5" s="34" t="s">
        <v>94</v>
      </c>
      <c r="C5" s="35" t="s">
        <v>1226</v>
      </c>
    </row>
    <row r="7" spans="1:7" ht="18.75" x14ac:dyDescent="0.3">
      <c r="C7" s="6" t="s">
        <v>69</v>
      </c>
    </row>
    <row r="8" spans="1:7" x14ac:dyDescent="0.25">
      <c r="C8" s="46" t="s">
        <v>80</v>
      </c>
      <c r="D8" s="46" t="s">
        <v>59</v>
      </c>
      <c r="E8" s="60" t="s">
        <v>70</v>
      </c>
    </row>
    <row r="9" spans="1:7" x14ac:dyDescent="0.25">
      <c r="C9" s="54" t="s">
        <v>97</v>
      </c>
      <c r="D9" s="54">
        <f>MAX(0.6*2-1,0.6*0.75)</f>
        <v>0.44999999999999996</v>
      </c>
      <c r="E9" s="53" t="s">
        <v>1233</v>
      </c>
    </row>
    <row r="11" spans="1:7" ht="18.75" x14ac:dyDescent="0.3">
      <c r="C11" s="6" t="s">
        <v>109</v>
      </c>
    </row>
    <row r="13" spans="1:7" x14ac:dyDescent="0.25">
      <c r="C13" s="138" t="s">
        <v>67</v>
      </c>
      <c r="D13" s="46" t="s">
        <v>88</v>
      </c>
      <c r="E13" s="46" t="s">
        <v>89</v>
      </c>
      <c r="F13" s="46" t="s">
        <v>90</v>
      </c>
      <c r="G13" s="46" t="s">
        <v>91</v>
      </c>
    </row>
    <row r="14" spans="1:7" ht="28.5" customHeight="1" x14ac:dyDescent="0.25">
      <c r="C14" s="57"/>
      <c r="D14" s="59">
        <f>BucketLow!D31^2</f>
        <v>353462233883.97894</v>
      </c>
      <c r="E14" s="59">
        <f>BucketLow!E31^2</f>
        <v>78749075953.560501</v>
      </c>
      <c r="F14" s="59">
        <f>BucketLow!F31^2</f>
        <v>102061742667.92776</v>
      </c>
      <c r="G14" s="50">
        <f>BucketLow!G31^2</f>
        <v>0</v>
      </c>
    </row>
    <row r="15" spans="1:7" ht="36.75" customHeight="1" x14ac:dyDescent="0.25">
      <c r="C15" s="57"/>
      <c r="D15" s="57">
        <f>SUM(Vega_FX!F21,Vega_FX!F74,Vega_FX!F127,Vega_FX!F180,Vega_FX!F233)</f>
        <v>527.04220525172423</v>
      </c>
      <c r="E15" s="57">
        <f>SUM(Vega_FX!F342,Vega_FX!F395,Vega_FX!F448,Vega_FX!F501,Vega_FX!F554)</f>
        <v>-281822.41701924463</v>
      </c>
      <c r="F15" s="57">
        <f>SUM(Vega_FX!F610,Vega_FX!F663,Vega_FX!F716,Vega_FX!F769,Vega_FX!F822)</f>
        <v>342229.606095239</v>
      </c>
      <c r="G15" s="48">
        <f>SUM(Vega_FX!F878,Vega_FX!F931,Vega_FX!F984,Vega_FX!F1037,Vega_FX!F1090)</f>
        <v>0</v>
      </c>
    </row>
    <row r="16" spans="1:7" ht="15.75" thickBot="1" x14ac:dyDescent="0.3"/>
    <row r="17" spans="3:7" ht="30" customHeight="1" thickTop="1" thickBot="1" x14ac:dyDescent="0.3">
      <c r="C17" s="119"/>
      <c r="D17" s="129" t="s">
        <v>88</v>
      </c>
      <c r="E17" s="136" t="s">
        <v>89</v>
      </c>
      <c r="F17" s="136" t="s">
        <v>90</v>
      </c>
      <c r="G17" s="136" t="s">
        <v>91</v>
      </c>
    </row>
    <row r="18" spans="3:7" ht="15.75" thickTop="1" x14ac:dyDescent="0.25">
      <c r="C18" s="134" t="s">
        <v>88</v>
      </c>
      <c r="D18" s="141"/>
      <c r="E18" s="140">
        <f>HLOOKUP($C18,$D$13:$G$15,3,0)*HLOOKUP(E$17,$D$13:$G$15,3,0)</f>
        <v>-148532308.15519375</v>
      </c>
      <c r="F18" s="80">
        <f>HLOOKUP($C18,$D$13:$G$15,3,0)*HLOOKUP(F$17,$D$13:$G$15,3,0)</f>
        <v>180369446.29886368</v>
      </c>
      <c r="G18" s="83">
        <f>HLOOKUP($C18,$D$13:$G$15,3,0)*HLOOKUP(G$17,$D$13:$G$15,3,0)</f>
        <v>0</v>
      </c>
    </row>
    <row r="19" spans="3:7" x14ac:dyDescent="0.25">
      <c r="C19" s="135" t="s">
        <v>89</v>
      </c>
      <c r="D19" s="83">
        <f>HLOOKUP($C19,$D$13:$G$15,3,0)*HLOOKUP(D$17,$D$13:$G$15,3,0)</f>
        <v>-148532308.15519375</v>
      </c>
      <c r="E19" s="62"/>
      <c r="F19" s="57">
        <f>HLOOKUP($C19,$D$13:$G$15,3,0)*HLOOKUP(F$17,$D$13:$G$15,3,0)</f>
        <v>-96447974765.304276</v>
      </c>
      <c r="G19" s="50">
        <f>HLOOKUP($C19,$D$13:$G$15,3,0)*HLOOKUP(G$17,$D$13:$G$15,3,0)</f>
        <v>0</v>
      </c>
    </row>
    <row r="20" spans="3:7" x14ac:dyDescent="0.25">
      <c r="C20" s="135" t="s">
        <v>90</v>
      </c>
      <c r="D20" s="59">
        <f>HLOOKUP($C20,$D$13:$G$15,3,0)*HLOOKUP(D$17,$D$13:$G$15,3,0)</f>
        <v>180369446.29886368</v>
      </c>
      <c r="E20" s="50">
        <f>HLOOKUP($C20,$D$13:$G$15,3,0)*HLOOKUP(E$17,$D$13:$G$15,3,0)</f>
        <v>-96447974765.304276</v>
      </c>
      <c r="F20" s="62"/>
      <c r="G20" s="48">
        <f>HLOOKUP($C20,$D$13:$G$15,3,0)*HLOOKUP(G$17,$D$13:$G$15,3,0)</f>
        <v>0</v>
      </c>
    </row>
    <row r="21" spans="3:7" x14ac:dyDescent="0.25">
      <c r="C21" s="135" t="s">
        <v>91</v>
      </c>
      <c r="D21" s="57">
        <f>HLOOKUP($C21,$D$13:$G$15,3,0)*HLOOKUP(D$17,$D$13:$G$15,3,0)</f>
        <v>0</v>
      </c>
      <c r="E21" s="57">
        <f>HLOOKUP($C21,$D$13:$G$15,3,0)*HLOOKUP(E$17,$D$13:$G$15,3,0)</f>
        <v>0</v>
      </c>
      <c r="F21" s="48">
        <f>HLOOKUP($C21,$D$13:$G$15,3,0)*HLOOKUP(F$17,$D$13:$G$15,3,0)</f>
        <v>0</v>
      </c>
      <c r="G21" s="139"/>
    </row>
    <row r="22" spans="3:7" ht="15.75" thickBot="1" x14ac:dyDescent="0.3"/>
    <row r="23" spans="3:7" ht="30" customHeight="1" thickTop="1" thickBot="1" x14ac:dyDescent="0.3">
      <c r="C23" s="119"/>
      <c r="D23" s="129" t="s">
        <v>88</v>
      </c>
      <c r="E23" s="136" t="s">
        <v>89</v>
      </c>
      <c r="F23" s="136" t="s">
        <v>90</v>
      </c>
      <c r="G23" s="136" t="s">
        <v>91</v>
      </c>
    </row>
    <row r="24" spans="3:7" ht="15.75" thickTop="1" x14ac:dyDescent="0.25">
      <c r="C24" s="134" t="s">
        <v>88</v>
      </c>
      <c r="D24" s="141"/>
      <c r="E24" s="140">
        <f t="shared" ref="E24:G24" si="0">E18*$D$9</f>
        <v>-66839538.669837177</v>
      </c>
      <c r="F24" s="80">
        <f t="shared" si="0"/>
        <v>81166250.834488645</v>
      </c>
      <c r="G24" s="83">
        <f t="shared" si="0"/>
        <v>0</v>
      </c>
    </row>
    <row r="25" spans="3:7" x14ac:dyDescent="0.25">
      <c r="C25" s="135" t="s">
        <v>89</v>
      </c>
      <c r="D25" s="83">
        <f t="shared" ref="D25:G27" si="1">D19*$D$9</f>
        <v>-66839538.669837177</v>
      </c>
      <c r="E25" s="62"/>
      <c r="F25" s="57">
        <f t="shared" si="1"/>
        <v>-43401588644.386917</v>
      </c>
      <c r="G25" s="50">
        <f t="shared" si="1"/>
        <v>0</v>
      </c>
    </row>
    <row r="26" spans="3:7" x14ac:dyDescent="0.25">
      <c r="C26" s="135" t="s">
        <v>90</v>
      </c>
      <c r="D26" s="59">
        <f t="shared" si="1"/>
        <v>81166250.834488645</v>
      </c>
      <c r="E26" s="50">
        <f t="shared" si="1"/>
        <v>-43401588644.386917</v>
      </c>
      <c r="F26" s="62"/>
      <c r="G26" s="48">
        <f t="shared" si="1"/>
        <v>0</v>
      </c>
    </row>
    <row r="27" spans="3:7" x14ac:dyDescent="0.25">
      <c r="C27" s="135" t="s">
        <v>91</v>
      </c>
      <c r="D27" s="57">
        <f t="shared" si="1"/>
        <v>0</v>
      </c>
      <c r="E27" s="57">
        <f t="shared" si="1"/>
        <v>0</v>
      </c>
      <c r="F27" s="48">
        <f t="shared" si="1"/>
        <v>0</v>
      </c>
      <c r="G27" s="139"/>
    </row>
  </sheetData>
  <hyperlinks>
    <hyperlink ref="A3" location="'Vega_RiskType_GIRRLow'!A1" display="'Vega_RiskType_GIRRLow'!A1" xr:uid="{00000000-0004-0000-2E00-000000000000}"/>
    <hyperlink ref="A5" location="'Curvature_RiskType_GIRRLow'!A1" display="'Curvature_RiskType_GIRRLow'!A1" xr:uid="{00000000-0004-0000-2E00-000001000000}"/>
    <hyperlink ref="D14" location="BucketLow!D31" display="BucketLow!D31" xr:uid="{00000000-0004-0000-2E00-000002000000}"/>
    <hyperlink ref="E14" location="BucketLow!E31" display="BucketLow!E31" xr:uid="{00000000-0004-0000-2E00-000003000000}"/>
    <hyperlink ref="F14" location="BucketLow!F31" display="BucketLow!F31" xr:uid="{00000000-0004-0000-2E00-000004000000}"/>
    <hyperlink ref="G14" location="BucketLow!G31" display="BucketLow!G31" xr:uid="{00000000-0004-0000-2E00-000005000000}"/>
    <hyperlink ref="D15" location="Vega_FX!F21,Vega_FX!F74,Vega_FX!F127,Vega_FX!F180,Vega_FX!F233" display="Vega_FX!F21,Vega_FX!F74,Vega_FX!F127,Vega_FX!F180,Vega_FX!F233" xr:uid="{00000000-0004-0000-2E00-000006000000}"/>
    <hyperlink ref="E15" location="Vega_FX!F342,Vega_FX!F395,Vega_FX!F448,Vega_FX!F501,Vega_FX!F554" display="Vega_FX!F342,Vega_FX!F395,Vega_FX!F448,Vega_FX!F501,Vega_FX!F554" xr:uid="{00000000-0004-0000-2E00-000007000000}"/>
    <hyperlink ref="F15" location="Vega_FX!F610,Vega_FX!F663,Vega_FX!F716,Vega_FX!F769,Vega_FX!F822" display="Vega_FX!F610,Vega_FX!F663,Vega_FX!F716,Vega_FX!F769,Vega_FX!F822" xr:uid="{00000000-0004-0000-2E00-000008000000}"/>
    <hyperlink ref="G15" location="Vega_FX!F878,Vega_FX!F931,Vega_FX!F984,Vega_FX!F1037,Vega_FX!F1090" display="Vega_FX!F878,Vega_FX!F931,Vega_FX!F984,Vega_FX!F1037,Vega_FX!F1090" xr:uid="{00000000-0004-0000-2E00-000009000000}"/>
    <hyperlink ref="E18" location="$D$13:$G$15" display="$D$13:$G$15" xr:uid="{00000000-0004-0000-2E00-00000A000000}"/>
    <hyperlink ref="F18" location="$D$13:$G$15" display="$D$13:$G$15" xr:uid="{00000000-0004-0000-2E00-00000B000000}"/>
    <hyperlink ref="G18" location="$D$13:$G$15" display="$D$13:$G$15" xr:uid="{00000000-0004-0000-2E00-00000C000000}"/>
    <hyperlink ref="D19" location="$D$13:$G$15" display="$D$13:$G$15" xr:uid="{00000000-0004-0000-2E00-00000D000000}"/>
    <hyperlink ref="F19" location="$D$13:$G$15" display="$D$13:$G$15" xr:uid="{00000000-0004-0000-2E00-00000E000000}"/>
    <hyperlink ref="G19" location="$D$13:$G$15" display="$D$13:$G$15" xr:uid="{00000000-0004-0000-2E00-00000F000000}"/>
    <hyperlink ref="D20" location="$D$13:$G$15" display="$D$13:$G$15" xr:uid="{00000000-0004-0000-2E00-000010000000}"/>
    <hyperlink ref="E20" location="$D$13:$G$15" display="$D$13:$G$15" xr:uid="{00000000-0004-0000-2E00-000011000000}"/>
    <hyperlink ref="G20" location="$D$13:$G$15" display="$D$13:$G$15" xr:uid="{00000000-0004-0000-2E00-000012000000}"/>
    <hyperlink ref="D21" location="$D$13:$G$15" display="$D$13:$G$15" xr:uid="{00000000-0004-0000-2E00-000013000000}"/>
    <hyperlink ref="E21" location="$D$13:$G$15" display="$D$13:$G$15" xr:uid="{00000000-0004-0000-2E00-000014000000}"/>
    <hyperlink ref="F21" location="$D$13:$G$15" display="$D$13:$G$15" xr:uid="{00000000-0004-0000-2E00-000015000000}"/>
    <hyperlink ref="A4" location="RiskTypeLow!A1" display="One level Up" xr:uid="{00000000-0004-0000-2E00-00001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30A301AB-1D2B-456E-94A5-8F093374255A}"/>
  </hyperlinks>
  <pageMargins left="0.7" right="0.7" top="0.75" bottom="0.75" header="0.3" footer="0.3"/>
  <pageSetup orientation="portrait"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7"/>
  <dimension ref="A1:H38"/>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s>
  <sheetData>
    <row r="1" spans="1:8" s="32" customFormat="1" ht="14.25" x14ac:dyDescent="0.2">
      <c r="C1" s="33" t="s">
        <v>1253</v>
      </c>
    </row>
    <row r="3" spans="1:8" s="35" customFormat="1" ht="18.75" x14ac:dyDescent="0.3">
      <c r="A3" s="34" t="s">
        <v>93</v>
      </c>
      <c r="C3" s="36" t="s">
        <v>1231</v>
      </c>
    </row>
    <row r="4" spans="1:8" s="35" customFormat="1" ht="18" customHeight="1" x14ac:dyDescent="0.3">
      <c r="A4" s="34" t="s">
        <v>95</v>
      </c>
      <c r="C4" s="37" t="s">
        <v>1214</v>
      </c>
    </row>
    <row r="5" spans="1:8" s="35" customFormat="1" x14ac:dyDescent="0.25">
      <c r="A5" s="34" t="s">
        <v>94</v>
      </c>
      <c r="C5" s="35" t="s">
        <v>1226</v>
      </c>
    </row>
    <row r="7" spans="1:8" ht="18.75" x14ac:dyDescent="0.3">
      <c r="C7" s="6" t="s">
        <v>69</v>
      </c>
    </row>
    <row r="8" spans="1:8" x14ac:dyDescent="0.25">
      <c r="C8" s="46" t="s">
        <v>80</v>
      </c>
      <c r="D8" s="46" t="s">
        <v>59</v>
      </c>
      <c r="E8" s="60" t="s">
        <v>70</v>
      </c>
    </row>
    <row r="9" spans="1:8" x14ac:dyDescent="0.25">
      <c r="C9" s="54" t="s">
        <v>97</v>
      </c>
      <c r="D9" s="93">
        <f>Delta_RiskType_GIRRLow!D9^2</f>
        <v>0.140625</v>
      </c>
      <c r="E9" s="53" t="s">
        <v>1234</v>
      </c>
    </row>
    <row r="11" spans="1:8" ht="18.75" x14ac:dyDescent="0.3">
      <c r="C11" s="6" t="s">
        <v>109</v>
      </c>
    </row>
    <row r="12" spans="1:8" ht="45.75" customHeight="1" x14ac:dyDescent="0.25"/>
    <row r="15" spans="1:8" x14ac:dyDescent="0.25">
      <c r="C15" s="138" t="s">
        <v>67</v>
      </c>
      <c r="D15" s="46" t="s">
        <v>77</v>
      </c>
      <c r="E15" s="46" t="s">
        <v>82</v>
      </c>
      <c r="F15" s="46" t="s">
        <v>83</v>
      </c>
      <c r="G15" s="46" t="s">
        <v>84</v>
      </c>
      <c r="H15" s="60" t="s">
        <v>85</v>
      </c>
    </row>
    <row r="16" spans="1:8" ht="28.5" customHeight="1" x14ac:dyDescent="0.25">
      <c r="C16" s="57"/>
      <c r="D16" s="59">
        <f>Bucket_CurvatureLow!D18^2</f>
        <v>2623408.1047833129</v>
      </c>
      <c r="E16" s="59">
        <f>Bucket_CurvatureLow!E18^2</f>
        <v>3450373.629982789</v>
      </c>
      <c r="F16" s="59">
        <f>Bucket_CurvatureLow!F18^2</f>
        <v>399.65049064608132</v>
      </c>
      <c r="G16" s="59">
        <f>Bucket_CurvatureLow!G18^2</f>
        <v>1657.6790970906372</v>
      </c>
      <c r="H16" s="50">
        <f>Bucket_CurvatureLow!H18^2</f>
        <v>0</v>
      </c>
    </row>
    <row r="17" spans="3:8" ht="36.75" customHeight="1" x14ac:dyDescent="0.25">
      <c r="C17" s="57"/>
      <c r="D17" s="57">
        <f>Curvature_GIRR!I25</f>
        <v>1619.6938305690101</v>
      </c>
      <c r="E17" s="57">
        <f>Curvature_GIRR!I78</f>
        <v>1857.5181371881108</v>
      </c>
      <c r="F17" s="57">
        <f>Curvature_GIRR!I131</f>
        <v>19.991260356617872</v>
      </c>
      <c r="G17" s="57">
        <f>Curvature_GIRR!I184</f>
        <v>40.714605451737306</v>
      </c>
      <c r="H17" s="48">
        <f>Curvature_GIRR!I237</f>
        <v>0</v>
      </c>
    </row>
    <row r="18" spans="3:8" ht="15.75" thickBot="1" x14ac:dyDescent="0.3"/>
    <row r="19" spans="3:8" ht="24" customHeight="1" thickTop="1" thickBot="1" x14ac:dyDescent="0.3">
      <c r="C19" s="119"/>
      <c r="D19" s="129" t="s">
        <v>77</v>
      </c>
      <c r="E19" s="136" t="s">
        <v>82</v>
      </c>
      <c r="F19" s="136" t="s">
        <v>83</v>
      </c>
      <c r="G19" s="136" t="s">
        <v>84</v>
      </c>
      <c r="H19" s="137" t="s">
        <v>85</v>
      </c>
    </row>
    <row r="20" spans="3:8" ht="15.75" thickTop="1" x14ac:dyDescent="0.25">
      <c r="C20" s="134" t="s">
        <v>77</v>
      </c>
      <c r="D20" s="61"/>
      <c r="E20" s="121">
        <f>IF(MAX(HLOOKUP($C20,$D$15:$H$17,3,0),HLOOKUP(E$19,$D$15:$H$17,3,0))&lt;0,0,1)</f>
        <v>1</v>
      </c>
      <c r="F20" s="80">
        <f>IF(MAX(HLOOKUP($C20,$D$15:$H$17,3,0),HLOOKUP(F$19,$D$15:$H$17,3,0))&lt;0,0,1)</f>
        <v>1</v>
      </c>
      <c r="G20" s="80">
        <f>IF(MAX(HLOOKUP($C20,$D$15:$H$17,3,0),HLOOKUP(G$19,$D$15:$H$17,3,0))&lt;0,0,1)</f>
        <v>1</v>
      </c>
      <c r="H20" s="83">
        <f>IF(MAX(HLOOKUP($C20,$D$15:$H$17,3,0),HLOOKUP(H$19,$D$15:$H$17,3,0))&lt;0,0,1)</f>
        <v>1</v>
      </c>
    </row>
    <row r="21" spans="3:8" x14ac:dyDescent="0.25">
      <c r="C21" s="135" t="s">
        <v>82</v>
      </c>
      <c r="D21" s="50">
        <f>IF(MAX(HLOOKUP($C21,$D$15:$H$17,3,0),HLOOKUP(D$19,$D$15:$H$17,3,0))&lt;0,0,1)</f>
        <v>1</v>
      </c>
      <c r="E21" s="62"/>
      <c r="F21" s="57">
        <f>IF(MAX(HLOOKUP($C21,$D$15:$H$17,3,0),HLOOKUP(F$19,$D$15:$H$17,3,0))&lt;0,0,1)</f>
        <v>1</v>
      </c>
      <c r="G21" s="59">
        <f>IF(MAX(HLOOKUP($C21,$D$15:$H$17,3,0),HLOOKUP(G$19,$D$15:$H$17,3,0))&lt;0,0,1)</f>
        <v>1</v>
      </c>
      <c r="H21" s="50">
        <f>IF(MAX(HLOOKUP($C21,$D$15:$H$17,3,0),HLOOKUP(H$19,$D$15:$H$17,3,0))&lt;0,0,1)</f>
        <v>1</v>
      </c>
    </row>
    <row r="22" spans="3:8" x14ac:dyDescent="0.25">
      <c r="C22" s="135" t="s">
        <v>83</v>
      </c>
      <c r="D22" s="59">
        <f t="shared" ref="D22:E24" si="0">IF(MAX(HLOOKUP($C22,$D$15:$H$17,3,0),HLOOKUP(D$19,$D$15:$H$17,3,0))&lt;0,0,1)</f>
        <v>1</v>
      </c>
      <c r="E22" s="50">
        <f t="shared" si="0"/>
        <v>1</v>
      </c>
      <c r="F22" s="62"/>
      <c r="G22" s="57">
        <f>IF(MAX(HLOOKUP($C22,$D$15:$H$17,3,0),HLOOKUP(G$19,$D$15:$H$17,3,0))&lt;0,0,1)</f>
        <v>1</v>
      </c>
      <c r="H22" s="50">
        <f>IF(MAX(HLOOKUP($C22,$D$15:$H$17,3,0),HLOOKUP(H$19,$D$15:$H$17,3,0))&lt;0,0,1)</f>
        <v>1</v>
      </c>
    </row>
    <row r="23" spans="3:8" x14ac:dyDescent="0.25">
      <c r="C23" s="135" t="s">
        <v>84</v>
      </c>
      <c r="D23" s="59">
        <f t="shared" si="0"/>
        <v>1</v>
      </c>
      <c r="E23" s="59">
        <f t="shared" si="0"/>
        <v>1</v>
      </c>
      <c r="F23" s="50">
        <f>IF(MAX(HLOOKUP($C23,$D$15:$H$17,3,0),HLOOKUP(F$19,$D$15:$H$17,3,0))&lt;0,0,1)</f>
        <v>1</v>
      </c>
      <c r="G23" s="62"/>
      <c r="H23" s="85">
        <f>IF(MAX(HLOOKUP($C23,$D$15:$H$17,3,0),HLOOKUP(H$19,$D$15:$H$17,3,0))&lt;0,0,1)</f>
        <v>1</v>
      </c>
    </row>
    <row r="24" spans="3:8" x14ac:dyDescent="0.25">
      <c r="C24" s="135" t="s">
        <v>85</v>
      </c>
      <c r="D24" s="57">
        <f t="shared" si="0"/>
        <v>1</v>
      </c>
      <c r="E24" s="57">
        <f t="shared" si="0"/>
        <v>1</v>
      </c>
      <c r="F24" s="57">
        <f>IF(MAX(HLOOKUP($C24,$D$15:$H$17,3,0),HLOOKUP(F$19,$D$15:$H$17,3,0))&lt;0,0,1)</f>
        <v>1</v>
      </c>
      <c r="G24" s="48">
        <f>IF(MAX(HLOOKUP($C24,$D$15:$H$17,3,0),HLOOKUP(G$19,$D$15:$H$17,3,0))&lt;0,0,1)</f>
        <v>1</v>
      </c>
      <c r="H24" s="61"/>
    </row>
    <row r="25" spans="3:8" ht="15.75" thickBot="1" x14ac:dyDescent="0.3"/>
    <row r="26" spans="3:8" ht="30" customHeight="1" thickTop="1" thickBot="1" x14ac:dyDescent="0.3">
      <c r="C26" s="119"/>
      <c r="D26" s="129" t="s">
        <v>77</v>
      </c>
      <c r="E26" s="136" t="s">
        <v>82</v>
      </c>
      <c r="F26" s="136" t="s">
        <v>83</v>
      </c>
      <c r="G26" s="136" t="s">
        <v>84</v>
      </c>
      <c r="H26" s="137" t="s">
        <v>85</v>
      </c>
    </row>
    <row r="27" spans="3:8" ht="15.75" thickTop="1" x14ac:dyDescent="0.25">
      <c r="C27" s="134" t="s">
        <v>77</v>
      </c>
      <c r="D27" s="61"/>
      <c r="E27" s="121">
        <f>HLOOKUP($C27,$D$15:$H$17,3,0)*HLOOKUP(E$26,$D$15:$H$17,3,0)</f>
        <v>3008610.666973623</v>
      </c>
      <c r="F27" s="80">
        <f>HLOOKUP($C27,$D$15:$H$17,3,0)*HLOOKUP(F$26,$D$15:$H$17,3,0)</f>
        <v>32379.721064912796</v>
      </c>
      <c r="G27" s="80">
        <f>HLOOKUP($C27,$D$15:$H$17,3,0)*HLOOKUP(G$26,$D$15:$H$17,3,0)</f>
        <v>65945.195264230293</v>
      </c>
      <c r="H27" s="83">
        <f>HLOOKUP($C27,$D$15:$H$17,3,0)*HLOOKUP(H$26,$D$15:$H$17,3,0)</f>
        <v>0</v>
      </c>
    </row>
    <row r="28" spans="3:8" x14ac:dyDescent="0.25">
      <c r="C28" s="135" t="s">
        <v>82</v>
      </c>
      <c r="D28" s="50">
        <f>HLOOKUP($C28,$D$15:$H$17,3,0)*HLOOKUP(D$26,$D$15:$H$17,3,0)</f>
        <v>3008610.666973623</v>
      </c>
      <c r="E28" s="62"/>
      <c r="F28" s="57">
        <f>HLOOKUP($C28,$D$15:$H$17,3,0)*HLOOKUP(F$26,$D$15:$H$17,3,0)</f>
        <v>37134.128697667358</v>
      </c>
      <c r="G28" s="59">
        <f>HLOOKUP($C28,$D$15:$H$17,3,0)*HLOOKUP(G$26,$D$15:$H$17,3,0)</f>
        <v>75628.118075059989</v>
      </c>
      <c r="H28" s="50">
        <f>HLOOKUP($C28,$D$15:$H$17,3,0)*HLOOKUP(H$26,$D$15:$H$17,3,0)</f>
        <v>0</v>
      </c>
    </row>
    <row r="29" spans="3:8" x14ac:dyDescent="0.25">
      <c r="C29" s="135" t="s">
        <v>83</v>
      </c>
      <c r="D29" s="59">
        <f>HLOOKUP($C29,$D$15:$H$17,3,0)*HLOOKUP(D$26,$D$15:$H$17,3,0)</f>
        <v>32379.721064912796</v>
      </c>
      <c r="E29" s="50">
        <f>HLOOKUP($C29,$D$15:$H$17,3,0)*HLOOKUP(E$26,$D$15:$H$17,3,0)</f>
        <v>37134.128697667358</v>
      </c>
      <c r="F29" s="62"/>
      <c r="G29" s="57">
        <f>HLOOKUP($C29,$D$15:$H$17,3,0)*HLOOKUP(G$26,$D$15:$H$17,3,0)</f>
        <v>813.93627790265384</v>
      </c>
      <c r="H29" s="50">
        <f>HLOOKUP($C29,$D$15:$H$17,3,0)*HLOOKUP(H$26,$D$15:$H$17,3,0)</f>
        <v>0</v>
      </c>
    </row>
    <row r="30" spans="3:8" x14ac:dyDescent="0.25">
      <c r="C30" s="135" t="s">
        <v>84</v>
      </c>
      <c r="D30" s="59">
        <f>HLOOKUP($C30,$D$15:$H$17,3,0)*HLOOKUP(D$26,$D$15:$H$17,3,0)</f>
        <v>65945.195264230293</v>
      </c>
      <c r="E30" s="59">
        <f>HLOOKUP($C30,$D$15:$H$17,3,0)*HLOOKUP(E$26,$D$15:$H$17,3,0)</f>
        <v>75628.118075059989</v>
      </c>
      <c r="F30" s="50">
        <f>HLOOKUP($C30,$D$15:$H$17,3,0)*HLOOKUP(F$26,$D$15:$H$17,3,0)</f>
        <v>813.93627790265384</v>
      </c>
      <c r="G30" s="62"/>
      <c r="H30" s="85">
        <f>HLOOKUP($C30,$D$15:$H$17,3,0)*HLOOKUP(H$26,$D$15:$H$17,3,0)</f>
        <v>0</v>
      </c>
    </row>
    <row r="31" spans="3:8" x14ac:dyDescent="0.25">
      <c r="C31" s="135" t="s">
        <v>85</v>
      </c>
      <c r="D31" s="57">
        <f>HLOOKUP($C31,$D$15:$H$17,3,0)*HLOOKUP(D$26,$D$15:$H$17,3,0)</f>
        <v>0</v>
      </c>
      <c r="E31" s="57">
        <f>HLOOKUP($C31,$D$15:$H$17,3,0)*HLOOKUP(E$26,$D$15:$H$17,3,0)</f>
        <v>0</v>
      </c>
      <c r="F31" s="57">
        <f>HLOOKUP($C31,$D$15:$H$17,3,0)*HLOOKUP(F$26,$D$15:$H$17,3,0)</f>
        <v>0</v>
      </c>
      <c r="G31" s="48">
        <f>HLOOKUP($C31,$D$15:$H$17,3,0)*HLOOKUP(G$26,$D$15:$H$17,3,0)</f>
        <v>0</v>
      </c>
      <c r="H31" s="61"/>
    </row>
    <row r="32" spans="3:8" ht="15.75" thickBot="1" x14ac:dyDescent="0.3"/>
    <row r="33" spans="3:8" ht="30" customHeight="1" thickTop="1" thickBot="1" x14ac:dyDescent="0.3">
      <c r="C33" s="119"/>
      <c r="D33" s="129" t="s">
        <v>77</v>
      </c>
      <c r="E33" s="136" t="s">
        <v>82</v>
      </c>
      <c r="F33" s="136" t="s">
        <v>83</v>
      </c>
      <c r="G33" s="136" t="s">
        <v>84</v>
      </c>
      <c r="H33" s="137" t="s">
        <v>85</v>
      </c>
    </row>
    <row r="34" spans="3:8" ht="15.75" thickTop="1" x14ac:dyDescent="0.25">
      <c r="C34" s="134" t="s">
        <v>77</v>
      </c>
      <c r="D34" s="61"/>
      <c r="E34" s="121">
        <f>E27*$D$9*E20</f>
        <v>423085.87504316575</v>
      </c>
      <c r="F34" s="80">
        <f>F27*$D$9*F20</f>
        <v>4553.3982747533619</v>
      </c>
      <c r="G34" s="80">
        <f>G27*$D$9*G20</f>
        <v>9273.5430840323843</v>
      </c>
      <c r="H34" s="83">
        <f t="shared" ref="H34:H37" si="1">H27*$D$9*H20</f>
        <v>0</v>
      </c>
    </row>
    <row r="35" spans="3:8" x14ac:dyDescent="0.25">
      <c r="C35" s="135" t="s">
        <v>82</v>
      </c>
      <c r="D35" s="50">
        <f>D28*$D$9*D21</f>
        <v>423085.87504316575</v>
      </c>
      <c r="E35" s="62"/>
      <c r="F35" s="57">
        <f>F28*$D$9*F21</f>
        <v>5221.9868481094727</v>
      </c>
      <c r="G35" s="59">
        <f>G28*$D$9*G21</f>
        <v>10635.20410430531</v>
      </c>
      <c r="H35" s="50">
        <f t="shared" si="1"/>
        <v>0</v>
      </c>
    </row>
    <row r="36" spans="3:8" x14ac:dyDescent="0.25">
      <c r="C36" s="135" t="s">
        <v>83</v>
      </c>
      <c r="D36" s="59">
        <f t="shared" ref="D36:E38" si="2">D29*$D$9*D22</f>
        <v>4553.3982747533619</v>
      </c>
      <c r="E36" s="50">
        <f t="shared" si="2"/>
        <v>5221.9868481094727</v>
      </c>
      <c r="F36" s="62"/>
      <c r="G36" s="57">
        <f>G29*$D$9*G22</f>
        <v>114.4597890800607</v>
      </c>
      <c r="H36" s="50">
        <f t="shared" si="1"/>
        <v>0</v>
      </c>
    </row>
    <row r="37" spans="3:8" x14ac:dyDescent="0.25">
      <c r="C37" s="135" t="s">
        <v>84</v>
      </c>
      <c r="D37" s="59">
        <f t="shared" si="2"/>
        <v>9273.5430840323843</v>
      </c>
      <c r="E37" s="59">
        <f t="shared" si="2"/>
        <v>10635.20410430531</v>
      </c>
      <c r="F37" s="50">
        <f>F30*$D$9*F23</f>
        <v>114.4597890800607</v>
      </c>
      <c r="G37" s="62"/>
      <c r="H37" s="85">
        <f t="shared" si="1"/>
        <v>0</v>
      </c>
    </row>
    <row r="38" spans="3:8" x14ac:dyDescent="0.25">
      <c r="C38" s="135" t="s">
        <v>85</v>
      </c>
      <c r="D38" s="57">
        <f t="shared" si="2"/>
        <v>0</v>
      </c>
      <c r="E38" s="57">
        <f t="shared" si="2"/>
        <v>0</v>
      </c>
      <c r="F38" s="57">
        <f>F31*$D$9*F24</f>
        <v>0</v>
      </c>
      <c r="G38" s="48">
        <f>G31*$D$9*G24</f>
        <v>0</v>
      </c>
      <c r="H38" s="61"/>
    </row>
  </sheetData>
  <hyperlinks>
    <hyperlink ref="A3" location="'Vega_RiskType_FXLow'!A1" display="'Vega_RiskType_FXLow'!A1" xr:uid="{00000000-0004-0000-2F00-000000000000}"/>
    <hyperlink ref="A5" location="'Curvature_RiskType_FXLow'!A1" display="'Curvature_RiskType_FXLow'!A1" xr:uid="{00000000-0004-0000-2F00-000001000000}"/>
    <hyperlink ref="A4" location="RiskType_CurvatureLow!A1" display="One level Up" xr:uid="{00000000-0004-0000-2F00-000002000000}"/>
    <hyperlink ref="D9" location="Delta_RiskType_GIRRLow!D9" display="Delta_RiskType_GIRRLow!D9" xr:uid="{00000000-0004-0000-2F00-000003000000}"/>
    <hyperlink ref="D16" location="Bucket_CurvatureLow!D18" display="Bucket_CurvatureLow!D18" xr:uid="{00000000-0004-0000-2F00-000004000000}"/>
    <hyperlink ref="E16" location="Bucket_CurvatureLow!E18" display="Bucket_CurvatureLow!E18" xr:uid="{00000000-0004-0000-2F00-000005000000}"/>
    <hyperlink ref="F16" location="Bucket_CurvatureLow!F18" display="Bucket_CurvatureLow!F18" xr:uid="{00000000-0004-0000-2F00-000006000000}"/>
    <hyperlink ref="G16" location="Bucket_CurvatureLow!G18" display="Bucket_CurvatureLow!G18" xr:uid="{00000000-0004-0000-2F00-000007000000}"/>
    <hyperlink ref="H16" location="Bucket_CurvatureLow!H18" display="Bucket_CurvatureLow!H18" xr:uid="{00000000-0004-0000-2F00-000008000000}"/>
    <hyperlink ref="D17" location="Curvature_GIRR!I25" display="Curvature_GIRR!I25" xr:uid="{00000000-0004-0000-2F00-000009000000}"/>
    <hyperlink ref="E17" location="Curvature_GIRR!I78" display="Curvature_GIRR!I78" xr:uid="{00000000-0004-0000-2F00-00000A000000}"/>
    <hyperlink ref="F17" location="Curvature_GIRR!I131" display="Curvature_GIRR!I131" xr:uid="{00000000-0004-0000-2F00-00000B000000}"/>
    <hyperlink ref="G17" location="Curvature_GIRR!I184" display="Curvature_GIRR!I184" xr:uid="{00000000-0004-0000-2F00-00000C000000}"/>
    <hyperlink ref="H17" location="Curvature_GIRR!I237" display="Curvature_GIRR!I237" xr:uid="{00000000-0004-0000-2F00-00000D000000}"/>
    <hyperlink ref="E27" location="$D$15:$H$17" display="$D$15:$H$17" xr:uid="{00000000-0004-0000-2F00-00000E000000}"/>
    <hyperlink ref="F27" location="$D$15:$H$17" display="$D$15:$H$17" xr:uid="{00000000-0004-0000-2F00-00000F000000}"/>
    <hyperlink ref="G27" location="$D$15:$H$17" display="$D$15:$H$17" xr:uid="{00000000-0004-0000-2F00-000010000000}"/>
    <hyperlink ref="H27" location="$D$15:$H$17" display="$D$15:$H$17" xr:uid="{00000000-0004-0000-2F00-000011000000}"/>
    <hyperlink ref="D28" location="$D$15:$H$17" display="$D$15:$H$17" xr:uid="{00000000-0004-0000-2F00-000012000000}"/>
    <hyperlink ref="F28" location="$D$15:$H$17" display="$D$15:$H$17" xr:uid="{00000000-0004-0000-2F00-000013000000}"/>
    <hyperlink ref="G28" location="$D$15:$H$17" display="$D$15:$H$17" xr:uid="{00000000-0004-0000-2F00-000014000000}"/>
    <hyperlink ref="H28" location="$D$15:$H$17" display="$D$15:$H$17" xr:uid="{00000000-0004-0000-2F00-000015000000}"/>
    <hyperlink ref="D29" location="$D$15:$H$17" display="$D$15:$H$17" xr:uid="{00000000-0004-0000-2F00-000016000000}"/>
    <hyperlink ref="E29" location="$D$15:$H$17" display="$D$15:$H$17" xr:uid="{00000000-0004-0000-2F00-000017000000}"/>
    <hyperlink ref="G29" location="$D$15:$H$17" display="$D$15:$H$17" xr:uid="{00000000-0004-0000-2F00-000018000000}"/>
    <hyperlink ref="H29" location="$D$15:$H$17" display="$D$15:$H$17" xr:uid="{00000000-0004-0000-2F00-000019000000}"/>
    <hyperlink ref="D30" location="$D$15:$H$17" display="$D$15:$H$17" xr:uid="{00000000-0004-0000-2F00-00001A000000}"/>
    <hyperlink ref="E30" location="$D$15:$H$17" display="$D$15:$H$17" xr:uid="{00000000-0004-0000-2F00-00001B000000}"/>
    <hyperlink ref="F30" location="$D$15:$H$17" display="$D$15:$H$17" xr:uid="{00000000-0004-0000-2F00-00001C000000}"/>
    <hyperlink ref="H30" location="$D$15:$H$17" display="$D$15:$H$17" xr:uid="{00000000-0004-0000-2F00-00001D000000}"/>
    <hyperlink ref="D31" location="$D$15:$H$17" display="$D$15:$H$17" xr:uid="{00000000-0004-0000-2F00-00001E000000}"/>
    <hyperlink ref="E31" location="$D$15:$H$17" display="$D$15:$H$17" xr:uid="{00000000-0004-0000-2F00-00001F000000}"/>
    <hyperlink ref="F31" location="$D$15:$H$17" display="$D$15:$H$17" xr:uid="{00000000-0004-0000-2F00-000020000000}"/>
    <hyperlink ref="G31" location="$D$15:$H$17" display="$D$15:$H$17" xr:uid="{00000000-0004-0000-2F00-000021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71D5EBF4-9522-4111-8F97-9574DD61AC17}"/>
  </hyperlinks>
  <pageMargins left="0.7" right="0.7" top="0.75" bottom="0.75" header="0.3" footer="0.3"/>
  <pageSetup orientation="portrait"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8"/>
  <dimension ref="A1:G38"/>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1215</v>
      </c>
    </row>
    <row r="5" spans="1:7" s="35" customFormat="1" x14ac:dyDescent="0.25">
      <c r="A5" s="34" t="s">
        <v>94</v>
      </c>
      <c r="C5" s="35" t="s">
        <v>1226</v>
      </c>
    </row>
    <row r="7" spans="1:7" ht="18.75" x14ac:dyDescent="0.3">
      <c r="C7" s="6" t="s">
        <v>69</v>
      </c>
    </row>
    <row r="8" spans="1:7" x14ac:dyDescent="0.25">
      <c r="C8" s="46" t="s">
        <v>80</v>
      </c>
      <c r="D8" s="46" t="s">
        <v>59</v>
      </c>
      <c r="E8" s="60" t="s">
        <v>70</v>
      </c>
    </row>
    <row r="9" spans="1:7" x14ac:dyDescent="0.25">
      <c r="C9" s="54" t="s">
        <v>97</v>
      </c>
      <c r="D9" s="93">
        <f>Delta_RiskType_FXLow!D9^2</f>
        <v>0.20249999999999996</v>
      </c>
      <c r="E9" s="53" t="s">
        <v>1234</v>
      </c>
    </row>
    <row r="11" spans="1:7" ht="18.75" x14ac:dyDescent="0.3">
      <c r="C11" s="6" t="s">
        <v>109</v>
      </c>
    </row>
    <row r="12" spans="1:7" ht="45.75" customHeight="1" x14ac:dyDescent="0.25"/>
    <row r="15" spans="1:7" x14ac:dyDescent="0.25">
      <c r="C15" s="138" t="s">
        <v>67</v>
      </c>
      <c r="D15" s="46" t="s">
        <v>88</v>
      </c>
      <c r="E15" s="46" t="s">
        <v>89</v>
      </c>
      <c r="F15" s="46" t="s">
        <v>90</v>
      </c>
      <c r="G15" s="46" t="s">
        <v>91</v>
      </c>
    </row>
    <row r="16" spans="1:7" ht="28.5" customHeight="1" x14ac:dyDescent="0.25">
      <c r="C16" s="57"/>
      <c r="D16" s="59">
        <f>Bucket_CurvatureLow!D23^2</f>
        <v>835097992118.69006</v>
      </c>
      <c r="E16" s="59">
        <f>Bucket_CurvatureLow!E23^2</f>
        <v>37648712656.216026</v>
      </c>
      <c r="F16" s="59">
        <f>Bucket_CurvatureLow!F23^2</f>
        <v>0</v>
      </c>
      <c r="G16" s="50">
        <f>Bucket_CurvatureLow!G23^2</f>
        <v>0</v>
      </c>
    </row>
    <row r="17" spans="3:7" ht="36.75" customHeight="1" x14ac:dyDescent="0.25">
      <c r="C17" s="57"/>
      <c r="D17" s="57">
        <f>Curvature_FX!I25</f>
        <v>913836.96145356807</v>
      </c>
      <c r="E17" s="57">
        <f>Curvature_FX!I78</f>
        <v>194032.7618115457</v>
      </c>
      <c r="F17" s="57">
        <f>Curvature_FX!I131</f>
        <v>-30870.671365563339</v>
      </c>
      <c r="G17" s="48">
        <f>Curvature_FX!I184</f>
        <v>0</v>
      </c>
    </row>
    <row r="18" spans="3:7" ht="15.75" thickBot="1" x14ac:dyDescent="0.3"/>
    <row r="19" spans="3:7" ht="24" customHeight="1" thickTop="1" thickBot="1" x14ac:dyDescent="0.3">
      <c r="C19" s="119"/>
      <c r="D19" s="129" t="s">
        <v>88</v>
      </c>
      <c r="E19" s="136" t="s">
        <v>89</v>
      </c>
      <c r="F19" s="136" t="s">
        <v>90</v>
      </c>
      <c r="G19" s="136" t="s">
        <v>91</v>
      </c>
    </row>
    <row r="20" spans="3:7" ht="15.75" thickTop="1" x14ac:dyDescent="0.25">
      <c r="C20" s="134" t="s">
        <v>88</v>
      </c>
      <c r="D20" s="141"/>
      <c r="E20" s="140">
        <f>IF(MAX(HLOOKUP($C20,$D$15:$G$17,3,0),HLOOKUP(E$19,$D$15:$G$17,3,0))&lt;0,0,1)</f>
        <v>1</v>
      </c>
      <c r="F20" s="80">
        <f>IF(MAX(HLOOKUP($C20,$D$15:$G$17,3,0),HLOOKUP(F$19,$D$15:$G$17,3,0))&lt;0,0,1)</f>
        <v>1</v>
      </c>
      <c r="G20" s="83">
        <f>IF(MAX(HLOOKUP($C20,$D$15:$G$17,3,0),HLOOKUP(G$19,$D$15:$G$17,3,0))&lt;0,0,1)</f>
        <v>1</v>
      </c>
    </row>
    <row r="21" spans="3:7" x14ac:dyDescent="0.25">
      <c r="C21" s="135" t="s">
        <v>89</v>
      </c>
      <c r="D21" s="83">
        <f>IF(MAX(HLOOKUP($C21,$D$15:$G$17,3,0),HLOOKUP(D$19,$D$15:$G$17,3,0))&lt;0,0,1)</f>
        <v>1</v>
      </c>
      <c r="E21" s="62"/>
      <c r="F21" s="57">
        <f>IF(MAX(HLOOKUP($C21,$D$15:$G$17,3,0),HLOOKUP(F$19,$D$15:$G$17,3,0))&lt;0,0,1)</f>
        <v>1</v>
      </c>
      <c r="G21" s="50">
        <f>IF(MAX(HLOOKUP($C21,$D$15:$G$17,3,0),HLOOKUP(G$19,$D$15:$G$17,3,0))&lt;0,0,1)</f>
        <v>1</v>
      </c>
    </row>
    <row r="22" spans="3:7" x14ac:dyDescent="0.25">
      <c r="C22" s="135" t="s">
        <v>90</v>
      </c>
      <c r="D22" s="59">
        <f>IF(MAX(HLOOKUP($C22,$D$15:$G$17,3,0),HLOOKUP(D$19,$D$15:$G$17,3,0))&lt;0,0,1)</f>
        <v>1</v>
      </c>
      <c r="E22" s="50">
        <f>IF(MAX(HLOOKUP($C22,$D$15:$G$17,3,0),HLOOKUP(E$19,$D$15:$G$17,3,0))&lt;0,0,1)</f>
        <v>1</v>
      </c>
      <c r="F22" s="62"/>
      <c r="G22" s="48">
        <f>IF(MAX(HLOOKUP($C22,$D$15:$G$17,3,0),HLOOKUP(G$19,$D$15:$G$17,3,0))&lt;0,0,1)</f>
        <v>1</v>
      </c>
    </row>
    <row r="23" spans="3:7" x14ac:dyDescent="0.25">
      <c r="C23" s="135" t="s">
        <v>91</v>
      </c>
      <c r="D23" s="57">
        <f>IF(MAX(HLOOKUP($C23,$D$15:$G$17,3,0),HLOOKUP(D$19,$D$15:$G$17,3,0))&lt;0,0,1)</f>
        <v>1</v>
      </c>
      <c r="E23" s="57">
        <f>IF(MAX(HLOOKUP($C23,$D$15:$G$17,3,0),HLOOKUP(E$19,$D$15:$G$17,3,0))&lt;0,0,1)</f>
        <v>1</v>
      </c>
      <c r="F23" s="48">
        <f>IF(MAX(HLOOKUP($C23,$D$15:$G$17,3,0),HLOOKUP(F$19,$D$15:$G$17,3,0))&lt;0,0,1)</f>
        <v>1</v>
      </c>
      <c r="G23" s="139"/>
    </row>
    <row r="24" spans="3:7" ht="15.75" thickBot="1" x14ac:dyDescent="0.3"/>
    <row r="25" spans="3:7" ht="30" customHeight="1" thickTop="1" thickBot="1" x14ac:dyDescent="0.3">
      <c r="C25" s="119"/>
      <c r="D25" s="129" t="s">
        <v>88</v>
      </c>
      <c r="E25" s="136" t="s">
        <v>89</v>
      </c>
      <c r="F25" s="136" t="s">
        <v>90</v>
      </c>
      <c r="G25" s="136" t="s">
        <v>91</v>
      </c>
    </row>
    <row r="26" spans="3:7" ht="15.75" thickTop="1" x14ac:dyDescent="0.25">
      <c r="C26" s="134" t="s">
        <v>88</v>
      </c>
      <c r="D26" s="141"/>
      <c r="E26" s="140">
        <f>HLOOKUP($C26,$D$15:$G$17,3,0)*HLOOKUP(E$25,$D$15:$G$17,3,0)</f>
        <v>177314309476.30685</v>
      </c>
      <c r="F26" s="80">
        <f>HLOOKUP($C26,$D$15:$G$17,3,0)*HLOOKUP(F$25,$D$15:$G$17,3,0)</f>
        <v>-28210760518.738071</v>
      </c>
      <c r="G26" s="83">
        <f>HLOOKUP($C26,$D$15:$G$17,3,0)*HLOOKUP(G$25,$D$15:$G$17,3,0)</f>
        <v>0</v>
      </c>
    </row>
    <row r="27" spans="3:7" x14ac:dyDescent="0.25">
      <c r="C27" s="135" t="s">
        <v>89</v>
      </c>
      <c r="D27" s="83">
        <f>HLOOKUP($C27,$D$15:$G$17,3,0)*HLOOKUP(D$25,$D$15:$G$17,3,0)</f>
        <v>177314309476.30685</v>
      </c>
      <c r="E27" s="62"/>
      <c r="F27" s="57">
        <f>HLOOKUP($C27,$D$15:$G$17,3,0)*HLOOKUP(F$25,$D$15:$G$17,3,0)</f>
        <v>-5989921624.0368557</v>
      </c>
      <c r="G27" s="50">
        <f>HLOOKUP($C27,$D$15:$G$17,3,0)*HLOOKUP(G$25,$D$15:$G$17,3,0)</f>
        <v>0</v>
      </c>
    </row>
    <row r="28" spans="3:7" x14ac:dyDescent="0.25">
      <c r="C28" s="135" t="s">
        <v>90</v>
      </c>
      <c r="D28" s="59">
        <f>HLOOKUP($C28,$D$15:$G$17,3,0)*HLOOKUP(D$25,$D$15:$G$17,3,0)</f>
        <v>-28210760518.738071</v>
      </c>
      <c r="E28" s="50">
        <f>HLOOKUP($C28,$D$15:$G$17,3,0)*HLOOKUP(E$25,$D$15:$G$17,3,0)</f>
        <v>-5989921624.0368557</v>
      </c>
      <c r="F28" s="62"/>
      <c r="G28" s="48">
        <f>HLOOKUP($C28,$D$15:$G$17,3,0)*HLOOKUP(G$25,$D$15:$G$17,3,0)</f>
        <v>0</v>
      </c>
    </row>
    <row r="29" spans="3:7" x14ac:dyDescent="0.25">
      <c r="C29" s="135" t="s">
        <v>91</v>
      </c>
      <c r="D29" s="57">
        <f>HLOOKUP($C29,$D$15:$G$17,3,0)*HLOOKUP(D$25,$D$15:$G$17,3,0)</f>
        <v>0</v>
      </c>
      <c r="E29" s="57">
        <f>HLOOKUP($C29,$D$15:$G$17,3,0)*HLOOKUP(E$25,$D$15:$G$17,3,0)</f>
        <v>0</v>
      </c>
      <c r="F29" s="48">
        <f>HLOOKUP($C29,$D$15:$G$17,3,0)*HLOOKUP(F$25,$D$15:$G$17,3,0)</f>
        <v>0</v>
      </c>
      <c r="G29" s="139"/>
    </row>
    <row r="30" spans="3:7" ht="15.75" thickBot="1" x14ac:dyDescent="0.3"/>
    <row r="31" spans="3:7" ht="30" customHeight="1" thickTop="1" thickBot="1" x14ac:dyDescent="0.3">
      <c r="C31" s="119"/>
      <c r="D31" s="129" t="s">
        <v>88</v>
      </c>
      <c r="E31" s="136" t="s">
        <v>89</v>
      </c>
      <c r="F31" s="136" t="s">
        <v>90</v>
      </c>
      <c r="G31" s="136" t="s">
        <v>91</v>
      </c>
    </row>
    <row r="32" spans="3:7" ht="15.75" thickTop="1" x14ac:dyDescent="0.25">
      <c r="C32" s="134" t="s">
        <v>88</v>
      </c>
      <c r="D32" s="141"/>
      <c r="E32" s="140">
        <f>E26*$D$9*E20</f>
        <v>35906147668.952133</v>
      </c>
      <c r="F32" s="80">
        <f>F26*$D$9*F20</f>
        <v>-5712679005.0444584</v>
      </c>
      <c r="G32" s="83">
        <f>G26*$D$9*G20</f>
        <v>0</v>
      </c>
    </row>
    <row r="33" spans="3:7" x14ac:dyDescent="0.25">
      <c r="C33" s="135" t="s">
        <v>89</v>
      </c>
      <c r="D33" s="83">
        <f>D27*$D$9*D21</f>
        <v>35906147668.952133</v>
      </c>
      <c r="E33" s="62"/>
      <c r="F33" s="57">
        <f>F27*$D$9*F21</f>
        <v>-1212959128.8674631</v>
      </c>
      <c r="G33" s="50">
        <f>G27*$D$9*G21</f>
        <v>0</v>
      </c>
    </row>
    <row r="34" spans="3:7" x14ac:dyDescent="0.25">
      <c r="C34" s="135" t="s">
        <v>90</v>
      </c>
      <c r="D34" s="59">
        <f>D28*$D$9*D22</f>
        <v>-5712679005.0444584</v>
      </c>
      <c r="E34" s="50">
        <f>E28*$D$9*E22</f>
        <v>-1212959128.8674631</v>
      </c>
      <c r="F34" s="62"/>
      <c r="G34" s="48">
        <f>G28*$D$9*G22</f>
        <v>0</v>
      </c>
    </row>
    <row r="35" spans="3:7" x14ac:dyDescent="0.25">
      <c r="C35" s="135" t="s">
        <v>91</v>
      </c>
      <c r="D35" s="57">
        <f>D29*$D$9*D23</f>
        <v>0</v>
      </c>
      <c r="E35" s="57">
        <f>E29*$D$9*E23</f>
        <v>0</v>
      </c>
      <c r="F35" s="48">
        <f>F29*$D$9*F23</f>
        <v>0</v>
      </c>
      <c r="G35" s="139"/>
    </row>
    <row r="38" spans="3:7" ht="18.75" x14ac:dyDescent="0.3">
      <c r="C38" s="6"/>
    </row>
  </sheetData>
  <hyperlinks>
    <hyperlink ref="A3" location="'Curvature_RiskType_GIRRLow'!A1" display="'Curvature_RiskType_GIRRLow'!A1" xr:uid="{00000000-0004-0000-3000-000000000000}"/>
    <hyperlink ref="A5" location="'BucketLow'!A1" display="'BucketLow'!A1" xr:uid="{00000000-0004-0000-3000-000001000000}"/>
    <hyperlink ref="D9" location="Delta_RiskType_FXLow!D9" display="Delta_RiskType_FXLow!D9" xr:uid="{00000000-0004-0000-3000-000002000000}"/>
    <hyperlink ref="D16" location="Bucket_CurvatureLow!D23" display="Bucket_CurvatureLow!D23" xr:uid="{00000000-0004-0000-3000-000003000000}"/>
    <hyperlink ref="E16" location="Bucket_CurvatureLow!E23" display="Bucket_CurvatureLow!E23" xr:uid="{00000000-0004-0000-3000-000004000000}"/>
    <hyperlink ref="F16" location="Bucket_CurvatureLow!F23" display="Bucket_CurvatureLow!F23" xr:uid="{00000000-0004-0000-3000-000005000000}"/>
    <hyperlink ref="G16" location="Bucket_CurvatureLow!G23" display="Bucket_CurvatureLow!G23" xr:uid="{00000000-0004-0000-3000-000006000000}"/>
    <hyperlink ref="D17" location="Curvature_FX!I25" display="Curvature_FX!I25" xr:uid="{00000000-0004-0000-3000-000007000000}"/>
    <hyperlink ref="E17" location="Curvature_FX!I78" display="Curvature_FX!I78" xr:uid="{00000000-0004-0000-3000-000008000000}"/>
    <hyperlink ref="F17" location="Curvature_FX!I131" display="Curvature_FX!I131" xr:uid="{00000000-0004-0000-3000-000009000000}"/>
    <hyperlink ref="G17" location="Curvature_FX!I184" display="Curvature_FX!I184" xr:uid="{00000000-0004-0000-3000-00000A000000}"/>
    <hyperlink ref="E26" location="$D$15:$G$17" display="$D$15:$G$17" xr:uid="{00000000-0004-0000-3000-00000B000000}"/>
    <hyperlink ref="F26" location="$D$15:$G$17" display="$D$15:$G$17" xr:uid="{00000000-0004-0000-3000-00000C000000}"/>
    <hyperlink ref="G26" location="$D$15:$G$17" display="$D$15:$G$17" xr:uid="{00000000-0004-0000-3000-00000D000000}"/>
    <hyperlink ref="D27" location="$D$15:$G$17" display="$D$15:$G$17" xr:uid="{00000000-0004-0000-3000-00000E000000}"/>
    <hyperlink ref="F27" location="$D$15:$G$17" display="$D$15:$G$17" xr:uid="{00000000-0004-0000-3000-00000F000000}"/>
    <hyperlink ref="G27" location="$D$15:$G$17" display="$D$15:$G$17" xr:uid="{00000000-0004-0000-3000-000010000000}"/>
    <hyperlink ref="D28" location="$D$15:$G$17" display="$D$15:$G$17" xr:uid="{00000000-0004-0000-3000-000011000000}"/>
    <hyperlink ref="E28" location="$D$15:$G$17" display="$D$15:$G$17" xr:uid="{00000000-0004-0000-3000-000012000000}"/>
    <hyperlink ref="G28" location="$D$15:$G$17" display="$D$15:$G$17" xr:uid="{00000000-0004-0000-3000-000013000000}"/>
    <hyperlink ref="D29" location="$D$15:$G$17" display="$D$15:$G$17" xr:uid="{00000000-0004-0000-3000-000014000000}"/>
    <hyperlink ref="E29" location="$D$15:$G$17" display="$D$15:$G$17" xr:uid="{00000000-0004-0000-3000-000015000000}"/>
    <hyperlink ref="F29" location="$D$15:$G$17" display="$D$15:$G$17" xr:uid="{00000000-0004-0000-3000-000016000000}"/>
    <hyperlink ref="A4" location="RiskType_CurvatureLow!A1" display="One level Up" xr:uid="{00000000-0004-0000-3000-000017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C27C863B-923C-4CD7-A6DA-F23796C787D8}"/>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5"/>
  <dimension ref="A1:G57"/>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27.5703125" customWidth="1"/>
    <col min="4" max="4" width="18.5703125" customWidth="1"/>
    <col min="5" max="5" width="23.85546875" customWidth="1"/>
    <col min="6" max="6" width="20.28515625" customWidth="1"/>
    <col min="7" max="7" width="18.5703125" customWidth="1"/>
    <col min="8" max="8" width="12.85546875" customWidth="1"/>
    <col min="9" max="9" width="16.425781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105</v>
      </c>
    </row>
    <row r="5" spans="1:7" s="35" customFormat="1" x14ac:dyDescent="0.25">
      <c r="A5" s="34" t="s">
        <v>94</v>
      </c>
      <c r="C5" s="35" t="s">
        <v>1226</v>
      </c>
    </row>
    <row r="6" spans="1:7" x14ac:dyDescent="0.25">
      <c r="A6" s="18"/>
      <c r="C6" s="17"/>
    </row>
    <row r="7" spans="1:7" ht="18.75" x14ac:dyDescent="0.3">
      <c r="C7" s="6" t="s">
        <v>71</v>
      </c>
      <c r="F7" s="7"/>
      <c r="G7" s="7"/>
    </row>
    <row r="8" spans="1:7" x14ac:dyDescent="0.25">
      <c r="F8" s="7"/>
      <c r="G8" s="7"/>
    </row>
    <row r="9" spans="1:7" x14ac:dyDescent="0.25">
      <c r="F9" s="8"/>
      <c r="G9" s="7"/>
    </row>
    <row r="10" spans="1:7" x14ac:dyDescent="0.25">
      <c r="F10" s="7"/>
      <c r="G10" s="7"/>
    </row>
    <row r="11" spans="1:7" x14ac:dyDescent="0.25">
      <c r="F11" s="7"/>
      <c r="G11" s="7"/>
    </row>
    <row r="12" spans="1:7" ht="18.75" x14ac:dyDescent="0.3">
      <c r="C12" s="6"/>
    </row>
    <row r="13" spans="1:7" ht="15" customHeight="1" x14ac:dyDescent="0.25">
      <c r="C13" s="46"/>
      <c r="D13" s="60" t="s">
        <v>113</v>
      </c>
    </row>
    <row r="14" spans="1:7" ht="29.25" customHeight="1" x14ac:dyDescent="0.3">
      <c r="C14" s="118"/>
      <c r="D14" s="81">
        <f>MAX(0,D15-D16*D17)</f>
        <v>35954.12577432485</v>
      </c>
    </row>
    <row r="15" spans="1:7" x14ac:dyDescent="0.25">
      <c r="C15" s="118" t="s">
        <v>73</v>
      </c>
      <c r="D15" s="83">
        <f>SUM(DRC_Trades!O25:O74)</f>
        <v>73268.98601091301</v>
      </c>
    </row>
    <row r="16" spans="1:7" x14ac:dyDescent="0.25">
      <c r="C16" s="118" t="s">
        <v>74</v>
      </c>
      <c r="D16" s="50">
        <f>SUM(DRC_Trades!K25:K74)/(SUM(DRC_Trades!K25:K74)+SUM(DRC_Trades!M25:M74))</f>
        <v>0.15084519517597803</v>
      </c>
    </row>
    <row r="17" spans="3:4" x14ac:dyDescent="0.25">
      <c r="C17" s="118" t="s">
        <v>75</v>
      </c>
      <c r="D17" s="48">
        <f>SUM(DRC_Trades!P25:P74)</f>
        <v>247371.88475281658</v>
      </c>
    </row>
    <row r="18" spans="3:4" ht="18.75" x14ac:dyDescent="0.3">
      <c r="C18" s="6"/>
    </row>
    <row r="57" spans="3:3" x14ac:dyDescent="0.25">
      <c r="C57" s="4"/>
    </row>
  </sheetData>
  <hyperlinks>
    <hyperlink ref="A3" location="'RiskType_Curvature'!A1" display="'RiskType_Curvature'!A1" xr:uid="{00000000-0004-0000-0400-000000000000}"/>
    <hyperlink ref="A5" location="'RRAO'!A1" display="'RRAO'!A1" xr:uid="{00000000-0004-0000-0400-000001000000}"/>
    <hyperlink ref="A4" location="Summary!A1" display="Summary!A1" xr:uid="{00000000-0004-0000-0400-000002000000}"/>
    <hyperlink ref="D15" location="DRC_Trades!O25:O74" display="DRC_Trades!O25:O74" xr:uid="{00000000-0004-0000-0400-000003000000}"/>
    <hyperlink ref="D17" location="DRC_Trades!P25:P74" display="DRC_Trades!P25:P74" xr:uid="{00000000-0004-0000-0400-000004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C93989E2-D74E-453C-99D3-B99E582F608B}"/>
  </hyperlinks>
  <pageMargins left="0.7" right="0.7" top="0.75" bottom="0.75" header="0.3" footer="0.3"/>
  <pageSetup orientation="portrait"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9">
    <outlinePr summaryBelow="0"/>
  </sheetPr>
  <dimension ref="A1:H39"/>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1.7109375" customWidth="1"/>
    <col min="4" max="5" width="30" customWidth="1"/>
    <col min="6" max="6" width="28.5703125" customWidth="1"/>
    <col min="7" max="7" width="29" customWidth="1"/>
    <col min="8" max="8" width="30.28515625" customWidth="1"/>
  </cols>
  <sheetData>
    <row r="1" spans="1:8" s="32" customFormat="1" ht="14.25" x14ac:dyDescent="0.2">
      <c r="C1" s="33" t="s">
        <v>1253</v>
      </c>
    </row>
    <row r="3" spans="1:8" s="35" customFormat="1" ht="18.75" x14ac:dyDescent="0.3">
      <c r="A3" s="34" t="s">
        <v>93</v>
      </c>
      <c r="C3" s="36" t="s">
        <v>1231</v>
      </c>
    </row>
    <row r="4" spans="1:8" s="35" customFormat="1" ht="18" customHeight="1" x14ac:dyDescent="0.3">
      <c r="A4" s="34" t="s">
        <v>95</v>
      </c>
      <c r="C4" s="37" t="s">
        <v>106</v>
      </c>
    </row>
    <row r="5" spans="1:8" s="35" customFormat="1" x14ac:dyDescent="0.25">
      <c r="A5" s="34" t="s">
        <v>94</v>
      </c>
      <c r="C5" s="35" t="s">
        <v>1226</v>
      </c>
    </row>
    <row r="7" spans="1:8" ht="18.75" x14ac:dyDescent="0.3">
      <c r="C7" s="6" t="s">
        <v>71</v>
      </c>
      <c r="F7" s="7"/>
      <c r="G7" s="7"/>
    </row>
    <row r="8" spans="1:8" x14ac:dyDescent="0.25">
      <c r="F8" s="7"/>
      <c r="G8" s="7"/>
    </row>
    <row r="9" spans="1:8" x14ac:dyDescent="0.25">
      <c r="F9" s="8"/>
      <c r="G9" s="7"/>
    </row>
    <row r="10" spans="1:8" x14ac:dyDescent="0.25">
      <c r="F10" s="7"/>
      <c r="G10" s="7"/>
    </row>
    <row r="11" spans="1:8" x14ac:dyDescent="0.25">
      <c r="F11" s="7"/>
      <c r="G11" s="7"/>
    </row>
    <row r="12" spans="1:8" x14ac:dyDescent="0.25">
      <c r="F12" s="7"/>
      <c r="G12" s="7"/>
    </row>
    <row r="13" spans="1:8" x14ac:dyDescent="0.25">
      <c r="F13" s="7"/>
      <c r="G13" s="7"/>
    </row>
    <row r="14" spans="1:8" x14ac:dyDescent="0.25">
      <c r="F14" s="7"/>
      <c r="G14" s="7"/>
    </row>
    <row r="15" spans="1:8" ht="15" customHeight="1" x14ac:dyDescent="0.25">
      <c r="C15" s="46" t="s">
        <v>1145</v>
      </c>
      <c r="D15" s="46" t="s">
        <v>77</v>
      </c>
      <c r="E15" s="46" t="s">
        <v>82</v>
      </c>
      <c r="F15" s="46" t="s">
        <v>83</v>
      </c>
      <c r="G15" s="46" t="s">
        <v>84</v>
      </c>
      <c r="H15" s="60" t="s">
        <v>85</v>
      </c>
    </row>
    <row r="16" spans="1:8" ht="29.25" customHeight="1" x14ac:dyDescent="0.3">
      <c r="C16" s="79" t="s">
        <v>72</v>
      </c>
      <c r="D16" s="82">
        <f>SQRT(D17+D18)</f>
        <v>6055.275288106287</v>
      </c>
      <c r="E16" s="82">
        <f t="shared" ref="E16:H16" si="0">SQRT(E17+E18)</f>
        <v>2009.536322441086</v>
      </c>
      <c r="F16" s="82">
        <f t="shared" si="0"/>
        <v>2110.9375926404928</v>
      </c>
      <c r="G16" s="82">
        <f t="shared" si="0"/>
        <v>323.18794389158188</v>
      </c>
      <c r="H16" s="81">
        <f t="shared" si="0"/>
        <v>4950.7560108591388</v>
      </c>
    </row>
    <row r="17" spans="3:8" x14ac:dyDescent="0.25">
      <c r="C17" s="133" t="s">
        <v>73</v>
      </c>
      <c r="D17" s="80">
        <f>SUM(Delta_GIRR_EURLow!D32:D41)</f>
        <v>27023537.186577789</v>
      </c>
      <c r="E17" s="80">
        <f>SUM(Delta_GIRR_USDLow!D32:D41)</f>
        <v>3450263.040583075</v>
      </c>
      <c r="F17" s="80">
        <f>SUM(Delta_GIRR_GBPLow!D32:D41)</f>
        <v>4064391.366516605</v>
      </c>
      <c r="G17" s="80">
        <f>SUM(Delta_GIRR_JPYLow!D32:D41)</f>
        <v>332605.24898382055</v>
      </c>
      <c r="H17" s="83">
        <f>SUM(Delta_GIRR_AUDLow!D32:D41)</f>
        <v>10331571.957625534</v>
      </c>
    </row>
    <row r="18" spans="3:8" x14ac:dyDescent="0.25">
      <c r="C18" s="142" t="s">
        <v>74</v>
      </c>
      <c r="D18" s="57">
        <f>SUM(Delta_GIRR_EURLow!D56:M65)</f>
        <v>9642821.6281728912</v>
      </c>
      <c r="E18" s="57">
        <f>SUM(Delta_GIRR_USDLow!D56:M65)</f>
        <v>587973.19062696968</v>
      </c>
      <c r="F18" s="57">
        <f>SUM(Delta_GIRR_GBPLow!D56:M65)</f>
        <v>391666.15350623382</v>
      </c>
      <c r="G18" s="57">
        <f>SUM(Delta_GIRR_JPYLow!D56:M65)</f>
        <v>-228154.80190695229</v>
      </c>
      <c r="H18" s="48">
        <f>SUM(Delta_GIRR_AUDLow!D56:M65)</f>
        <v>14178413.121432362</v>
      </c>
    </row>
    <row r="20" spans="3:8" x14ac:dyDescent="0.25">
      <c r="C20" s="46" t="s">
        <v>107</v>
      </c>
      <c r="D20" s="46" t="s">
        <v>88</v>
      </c>
      <c r="E20" s="46" t="s">
        <v>89</v>
      </c>
      <c r="F20" s="46" t="s">
        <v>90</v>
      </c>
      <c r="G20" s="60" t="s">
        <v>91</v>
      </c>
    </row>
    <row r="21" spans="3:8" ht="18.75" x14ac:dyDescent="0.3">
      <c r="C21" s="79" t="s">
        <v>72</v>
      </c>
      <c r="D21" s="82">
        <f t="shared" ref="D21:G21" si="1">SQRT(D22+D23)</f>
        <v>8366992.4362180652</v>
      </c>
      <c r="E21" s="82">
        <f t="shared" si="1"/>
        <v>954052.54553094297</v>
      </c>
      <c r="F21" s="82">
        <f t="shared" si="1"/>
        <v>555322.79108850018</v>
      </c>
      <c r="G21" s="81">
        <f t="shared" si="1"/>
        <v>5148693.1376617765</v>
      </c>
    </row>
    <row r="22" spans="3:8" x14ac:dyDescent="0.25">
      <c r="C22" s="133" t="s">
        <v>73</v>
      </c>
      <c r="D22" s="80">
        <f>Delta_FX!F17^2</f>
        <v>70006562427730.313</v>
      </c>
      <c r="E22" s="80">
        <f>Delta_FX!D70^2</f>
        <v>910216259634.07202</v>
      </c>
      <c r="F22" s="80">
        <f>Delta_FX!F123^2</f>
        <v>308383402302.32202</v>
      </c>
      <c r="G22" s="83">
        <f>Delta_FX!F176^2</f>
        <v>26509041025805.469</v>
      </c>
    </row>
    <row r="23" spans="3:8" x14ac:dyDescent="0.25">
      <c r="C23" s="142" t="s">
        <v>74</v>
      </c>
      <c r="D23" s="57"/>
      <c r="E23" s="57"/>
      <c r="F23" s="57"/>
      <c r="G23" s="48"/>
    </row>
    <row r="25" spans="3:8" ht="15" customHeight="1" x14ac:dyDescent="0.25">
      <c r="C25" s="46" t="s">
        <v>1156</v>
      </c>
      <c r="D25" s="46" t="s">
        <v>77</v>
      </c>
      <c r="E25" s="46" t="s">
        <v>82</v>
      </c>
      <c r="F25" s="46" t="s">
        <v>83</v>
      </c>
      <c r="G25" s="46" t="s">
        <v>84</v>
      </c>
      <c r="H25" s="60" t="s">
        <v>85</v>
      </c>
    </row>
    <row r="26" spans="3:8" ht="29.25" customHeight="1" x14ac:dyDescent="0.3">
      <c r="C26" s="79" t="s">
        <v>72</v>
      </c>
      <c r="D26" s="82">
        <f>SQRT(D27+D28)</f>
        <v>15.04778422867231</v>
      </c>
      <c r="E26" s="82">
        <f t="shared" ref="E26:H26" si="2">SQRT(E27+E28)</f>
        <v>254.74974650485407</v>
      </c>
      <c r="F26" s="82">
        <f t="shared" si="2"/>
        <v>0</v>
      </c>
      <c r="G26" s="82">
        <f t="shared" si="2"/>
        <v>0</v>
      </c>
      <c r="H26" s="94">
        <f t="shared" si="2"/>
        <v>0</v>
      </c>
    </row>
    <row r="27" spans="3:8" x14ac:dyDescent="0.25">
      <c r="C27" s="133" t="s">
        <v>73</v>
      </c>
      <c r="D27" s="80">
        <f>SUM(Vega_GIRR_EURLow!D27:D31)</f>
        <v>226.4358101926791</v>
      </c>
      <c r="E27" s="80">
        <f>SUM(Vega_GIRR_USDLow!D27:D31)</f>
        <v>64897.433344287412</v>
      </c>
      <c r="F27" s="80">
        <f>SUM(Vega_GIRR_GBPLow!D27:D31)</f>
        <v>0</v>
      </c>
      <c r="G27" s="80">
        <f>SUM(Vega_GIRR_JPYLow!D27:D31)</f>
        <v>0</v>
      </c>
      <c r="H27" s="96">
        <f>SUM(Vega_GIRR_AUDLow!D27:D31)</f>
        <v>0</v>
      </c>
    </row>
    <row r="28" spans="3:8" x14ac:dyDescent="0.25">
      <c r="C28" s="142" t="s">
        <v>74</v>
      </c>
      <c r="D28" s="57">
        <f>SUM(Vega_GIRR_EURLow!D41:H45)</f>
        <v>0</v>
      </c>
      <c r="E28" s="57">
        <f>SUM(Vega_GIRR_USDLow!D41:H45)</f>
        <v>0</v>
      </c>
      <c r="F28" s="57">
        <f>SUM(Vega_GIRR_GBPLow!D41:H45)</f>
        <v>0</v>
      </c>
      <c r="G28" s="57">
        <f>SUM(Vega_GIRR_JPYLow!D41:H45)</f>
        <v>0</v>
      </c>
      <c r="H28" s="95">
        <f>SUM(Vega_GIRR_AUDLow!D41:H45)</f>
        <v>0</v>
      </c>
    </row>
    <row r="30" spans="3:8" x14ac:dyDescent="0.25">
      <c r="C30" s="46" t="s">
        <v>108</v>
      </c>
      <c r="D30" s="46" t="s">
        <v>88</v>
      </c>
      <c r="E30" s="46" t="s">
        <v>89</v>
      </c>
      <c r="F30" s="46" t="s">
        <v>90</v>
      </c>
      <c r="G30" s="60" t="s">
        <v>91</v>
      </c>
    </row>
    <row r="31" spans="3:8" ht="18.75" x14ac:dyDescent="0.3">
      <c r="C31" s="79" t="s">
        <v>72</v>
      </c>
      <c r="D31" s="82">
        <f t="shared" ref="D31:G31" si="3">SQRT(D32+D33)</f>
        <v>594526.89920976572</v>
      </c>
      <c r="E31" s="82">
        <f t="shared" si="3"/>
        <v>280622.65759122249</v>
      </c>
      <c r="F31" s="82">
        <f t="shared" si="3"/>
        <v>319471.0357261324</v>
      </c>
      <c r="G31" s="81">
        <f t="shared" si="3"/>
        <v>0</v>
      </c>
    </row>
    <row r="32" spans="3:8" x14ac:dyDescent="0.25">
      <c r="C32" s="133" t="s">
        <v>73</v>
      </c>
      <c r="D32" s="80">
        <f>SUM(Vega_FX_EURLow!D27:D31)</f>
        <v>1283798857278.9299</v>
      </c>
      <c r="E32" s="80">
        <f>SUM(Vega_FX_GBPLow!D27:D31)</f>
        <v>76802916520.436295</v>
      </c>
      <c r="F32" s="80">
        <f>SUM(Vega_FX_JPYLow!D27:D31)</f>
        <v>58629659574.993607</v>
      </c>
      <c r="G32" s="83">
        <f>SUM(Vega_FX_AUDLow!D27:D31)</f>
        <v>0</v>
      </c>
    </row>
    <row r="33" spans="3:7" x14ac:dyDescent="0.25">
      <c r="C33" s="142" t="s">
        <v>74</v>
      </c>
      <c r="D33" s="57">
        <f>SUM(Vega_FX_EURLow!D41:H45)</f>
        <v>-930336623394.95105</v>
      </c>
      <c r="E33" s="57">
        <f>SUM(Vega_FX_GBPLow!D41:H45)</f>
        <v>1946159433.1242256</v>
      </c>
      <c r="F33" s="57">
        <f>SUM(Vega_FX_JPYLow!D41:H45)</f>
        <v>43432083092.934166</v>
      </c>
      <c r="G33" s="48">
        <f>SUM(Vega_FX_AUDLow!D41:H45)</f>
        <v>0</v>
      </c>
    </row>
    <row r="39" spans="3:7" x14ac:dyDescent="0.25">
      <c r="C39" s="4"/>
    </row>
  </sheetData>
  <hyperlinks>
    <hyperlink ref="A3" location="'Curvature_RiskType_FXLow'!A1" display="'Curvature_RiskType_FXLow'!A1" xr:uid="{00000000-0004-0000-3100-000000000000}"/>
    <hyperlink ref="A5" location="'Bucket_CurvatureLow'!A1" display="'Bucket_CurvatureLow'!A1" xr:uid="{00000000-0004-0000-3100-000001000000}"/>
    <hyperlink ref="A4" location="RiskTypeLow!A1" display="One level Up" xr:uid="{00000000-0004-0000-3100-000002000000}"/>
    <hyperlink ref="D17" location="Delta_GIRR_EURLow!D32:D41" display="Delta_GIRR_EURLow!D32:D41" xr:uid="{00000000-0004-0000-3100-000003000000}"/>
    <hyperlink ref="E17" location="Delta_GIRR_USDLow!D32:D41" display="Delta_GIRR_USDLow!D32:D41" xr:uid="{00000000-0004-0000-3100-000004000000}"/>
    <hyperlink ref="F17" location="Delta_GIRR_GBPLow!D32:D41" display="Delta_GIRR_GBPLow!D32:D41" xr:uid="{00000000-0004-0000-3100-000005000000}"/>
    <hyperlink ref="G17" location="Delta_GIRR_JPYLow!D32:D41" display="Delta_GIRR_JPYLow!D32:D41" xr:uid="{00000000-0004-0000-3100-000006000000}"/>
    <hyperlink ref="H17" location="Delta_GIRR_AUDLow!D32:D41" display="Delta_GIRR_AUDLow!D32:D41" xr:uid="{00000000-0004-0000-3100-000007000000}"/>
    <hyperlink ref="D18" location="Delta_GIRR_EURLow!D56:M65" display="Delta_GIRR_EURLow!D56:M65" xr:uid="{00000000-0004-0000-3100-000008000000}"/>
    <hyperlink ref="E18" location="Delta_GIRR_USDLow!D56:M65" display="Delta_GIRR_USDLow!D56:M65" xr:uid="{00000000-0004-0000-3100-000009000000}"/>
    <hyperlink ref="F18" location="Delta_GIRR_GBPLow!D56:M65" display="Delta_GIRR_GBPLow!D56:M65" xr:uid="{00000000-0004-0000-3100-00000A000000}"/>
    <hyperlink ref="G18" location="Delta_GIRR_JPYLow!D56:M65" display="Delta_GIRR_JPYLow!D56:M65" xr:uid="{00000000-0004-0000-3100-00000B000000}"/>
    <hyperlink ref="H18" location="Delta_GIRR_AUDLow!D56:M65" display="Delta_GIRR_AUDLow!D56:M65" xr:uid="{00000000-0004-0000-3100-00000C000000}"/>
    <hyperlink ref="D22" location="Delta_FX!F15" display="Delta_FX!F15" xr:uid="{00000000-0004-0000-3100-00000D000000}"/>
    <hyperlink ref="E22" location="Delta_FX!D68" display="Delta_FX!D68" xr:uid="{00000000-0004-0000-3100-00000E000000}"/>
    <hyperlink ref="F22" location="Delta_FX!F121" display="Delta_FX!F121" xr:uid="{00000000-0004-0000-3100-00000F000000}"/>
    <hyperlink ref="G22" location="Delta_FX!F174" display="Delta_FX!F174" xr:uid="{00000000-0004-0000-3100-000010000000}"/>
    <hyperlink ref="D27" location="Vega_GIRR_EURLow!D27:D31" display="Vega_GIRR_EURLow!D27:D31" xr:uid="{00000000-0004-0000-3100-000011000000}"/>
    <hyperlink ref="E27" location="Vega_GIRR_USDLow!D27:D31" display="Vega_GIRR_USDLow!D27:D31" xr:uid="{00000000-0004-0000-3100-000012000000}"/>
    <hyperlink ref="F27" location="Vega_GIRR_GBPLow!D27:D31" display="Vega_GIRR_GBPLow!D27:D31" xr:uid="{00000000-0004-0000-3100-000013000000}"/>
    <hyperlink ref="G27" location="Vega_GIRR_JPYLow!D27:D31" display="Vega_GIRR_JPYLow!D27:D31" xr:uid="{00000000-0004-0000-3100-000014000000}"/>
    <hyperlink ref="H27" location="Vega_GIRR_AUDLow!D27:D31" display="Vega_GIRR_AUDLow!D27:D31" xr:uid="{00000000-0004-0000-3100-000015000000}"/>
    <hyperlink ref="D28" location="Vega_GIRR_EURLow!D41:H45" display="Vega_GIRR_EURLow!D41:H45" xr:uid="{00000000-0004-0000-3100-000016000000}"/>
    <hyperlink ref="E28" location="Vega_GIRR_USDLow!D41:H45" display="Vega_GIRR_USDLow!D41:H45" xr:uid="{00000000-0004-0000-3100-000017000000}"/>
    <hyperlink ref="F28" location="Vega_GIRR_GBPLow!D41:H45" display="Vega_GIRR_GBPLow!D41:H45" xr:uid="{00000000-0004-0000-3100-000018000000}"/>
    <hyperlink ref="G28" location="Vega_GIRR_JPYLow!D41:H45" display="Vega_GIRR_JPYLow!D41:H45" xr:uid="{00000000-0004-0000-3100-000019000000}"/>
    <hyperlink ref="H28" location="Vega_GIRR_AUDLow!D41:H45" display="Vega_GIRR_AUDLow!D41:H45" xr:uid="{00000000-0004-0000-3100-00001A000000}"/>
    <hyperlink ref="D32" location="Vega_FX_EURLow!D27:D31" display="Vega_FX_EURLow!D27:D31" xr:uid="{00000000-0004-0000-3100-00001B000000}"/>
    <hyperlink ref="E32" location="Vega_FX_GBPLow!D27:D31" display="Vega_FX_GBPLow!D27:D31" xr:uid="{00000000-0004-0000-3100-00001C000000}"/>
    <hyperlink ref="F32" location="Vega_FX_JPYLow!D27:D31" display="Vega_FX_JPYLow!D27:D31" xr:uid="{00000000-0004-0000-3100-00001D000000}"/>
    <hyperlink ref="G32" location="Vega_FX_AUDLow!D27:D31" display="Vega_FX_AUDLow!D27:D31" xr:uid="{00000000-0004-0000-3100-00001E000000}"/>
    <hyperlink ref="D33" location="Vega_FX_EURLow!D41:H45" display="Vega_FX_EURLow!D41:H45" xr:uid="{00000000-0004-0000-3100-00001F000000}"/>
    <hyperlink ref="E33" location="Vega_FX_GBPLow!D41:H45" display="Vega_FX_GBPLow!D41:H45" xr:uid="{00000000-0004-0000-3100-000020000000}"/>
    <hyperlink ref="F33" location="Vega_FX_JPYLow!D41:H45" display="Vega_FX_JPYLow!D41:H45" xr:uid="{00000000-0004-0000-3100-000021000000}"/>
    <hyperlink ref="G33" location="Vega_FX_AUDLow!D41:H45" display="Vega_FX_AUDLow!D41:H45" xr:uid="{00000000-0004-0000-3100-000022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79959130-0EE5-4396-8828-8AB1A6024C12}"/>
  </hyperlinks>
  <pageMargins left="0.7" right="0.7" top="0.75" bottom="0.75" header="0.3" footer="0.3"/>
  <pageSetup orientation="portrait"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9">
    <outlinePr summaryBelow="0"/>
  </sheetPr>
  <dimension ref="A1:H31"/>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1.7109375" customWidth="1"/>
    <col min="4" max="5" width="30" customWidth="1"/>
    <col min="6" max="6" width="28.5703125" customWidth="1"/>
    <col min="7" max="7" width="29" customWidth="1"/>
    <col min="8" max="8" width="30.285156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106</v>
      </c>
    </row>
    <row r="5" spans="1:7" s="35" customFormat="1" x14ac:dyDescent="0.25">
      <c r="A5" s="34" t="s">
        <v>94</v>
      </c>
      <c r="C5" s="35" t="s">
        <v>1226</v>
      </c>
    </row>
    <row r="7" spans="1:7" ht="18.75" x14ac:dyDescent="0.3">
      <c r="C7" s="6" t="s">
        <v>71</v>
      </c>
      <c r="F7" s="7"/>
      <c r="G7" s="7"/>
    </row>
    <row r="8" spans="1:7" x14ac:dyDescent="0.25">
      <c r="F8" s="7"/>
      <c r="G8" s="7"/>
    </row>
    <row r="9" spans="1:7" x14ac:dyDescent="0.25">
      <c r="F9" s="8"/>
      <c r="G9" s="7"/>
    </row>
    <row r="10" spans="1:7" x14ac:dyDescent="0.25">
      <c r="F10" s="7"/>
      <c r="G10" s="7"/>
    </row>
    <row r="11" spans="1:7" x14ac:dyDescent="0.25">
      <c r="F11" s="7"/>
      <c r="G11" s="7"/>
    </row>
    <row r="12" spans="1:7" x14ac:dyDescent="0.25">
      <c r="F12" s="7"/>
      <c r="G12" s="7"/>
    </row>
    <row r="13" spans="1:7" x14ac:dyDescent="0.25">
      <c r="F13" s="7"/>
      <c r="G13" s="7"/>
    </row>
    <row r="14" spans="1:7" x14ac:dyDescent="0.25">
      <c r="F14" s="7"/>
      <c r="G14" s="7"/>
    </row>
    <row r="15" spans="1:7" x14ac:dyDescent="0.25">
      <c r="F15" s="7"/>
      <c r="G15" s="7"/>
    </row>
    <row r="16" spans="1:7" x14ac:dyDescent="0.25">
      <c r="F16" s="7"/>
      <c r="G16" s="7"/>
    </row>
    <row r="17" spans="3:8" ht="15" customHeight="1" x14ac:dyDescent="0.25">
      <c r="C17" s="46" t="s">
        <v>1179</v>
      </c>
      <c r="D17" s="46" t="s">
        <v>77</v>
      </c>
      <c r="E17" s="46" t="s">
        <v>82</v>
      </c>
      <c r="F17" s="46" t="s">
        <v>83</v>
      </c>
      <c r="G17" s="46" t="s">
        <v>84</v>
      </c>
      <c r="H17" s="60" t="s">
        <v>85</v>
      </c>
    </row>
    <row r="18" spans="3:8" ht="29.25" customHeight="1" x14ac:dyDescent="0.3">
      <c r="C18" s="79" t="s">
        <v>72</v>
      </c>
      <c r="D18" s="97">
        <f>SQRT(MAX(0,(D19+D20)))</f>
        <v>1619.6938305690101</v>
      </c>
      <c r="E18" s="97">
        <f>SQRT(MAX(0,(E19+E20)))</f>
        <v>1857.5181371881108</v>
      </c>
      <c r="F18" s="97">
        <f>SQRT(MAX(0,(F19+F20)))</f>
        <v>19.991260356617872</v>
      </c>
      <c r="G18" s="97">
        <f>SQRT(MAX(0,(G19+G20)))</f>
        <v>40.714605451737306</v>
      </c>
      <c r="H18" s="94">
        <f>SQRT(MAX(0,(H19+H20)))</f>
        <v>0</v>
      </c>
    </row>
    <row r="19" spans="3:8" x14ac:dyDescent="0.25">
      <c r="C19" s="133" t="s">
        <v>73</v>
      </c>
      <c r="D19" s="99">
        <f>MAX(0,Curvature_GIRR!I25)^2</f>
        <v>2623408.1047833129</v>
      </c>
      <c r="E19" s="99">
        <f>MAX(0,Curvature_GIRR!I78)^2</f>
        <v>3450373.629982789</v>
      </c>
      <c r="F19" s="99">
        <f>MAX(0,Curvature_GIRR!I131)^2</f>
        <v>399.65049064608132</v>
      </c>
      <c r="G19" s="99">
        <f>MAX(0,Curvature_GIRR!I184)^2</f>
        <v>1657.6790970906372</v>
      </c>
      <c r="H19" s="96">
        <f>MAX(0,Curvature_FX!I184)^2</f>
        <v>0</v>
      </c>
    </row>
    <row r="20" spans="3:8" x14ac:dyDescent="0.25">
      <c r="C20" s="142" t="s">
        <v>74</v>
      </c>
      <c r="D20" s="98"/>
      <c r="E20" s="98"/>
      <c r="F20" s="98"/>
      <c r="G20" s="98"/>
      <c r="H20" s="95"/>
    </row>
    <row r="22" spans="3:8" x14ac:dyDescent="0.25">
      <c r="C22" s="46" t="s">
        <v>1180</v>
      </c>
      <c r="D22" s="46" t="s">
        <v>88</v>
      </c>
      <c r="E22" s="46" t="s">
        <v>89</v>
      </c>
      <c r="F22" s="46" t="s">
        <v>90</v>
      </c>
      <c r="G22" s="60" t="s">
        <v>91</v>
      </c>
    </row>
    <row r="23" spans="3:8" ht="18.75" x14ac:dyDescent="0.3">
      <c r="C23" s="79" t="s">
        <v>72</v>
      </c>
      <c r="D23" s="97">
        <f>SQRT(MAX(0,(D24+D25)))</f>
        <v>913836.96145356807</v>
      </c>
      <c r="E23" s="97">
        <f>SQRT(MAX(0,(E24+E25)))</f>
        <v>194032.7618115457</v>
      </c>
      <c r="F23" s="97">
        <f>SQRT(MAX(0,(F24+F25)))</f>
        <v>0</v>
      </c>
      <c r="G23" s="94">
        <f>SQRT(MAX(0,(G24+G25)))</f>
        <v>0</v>
      </c>
    </row>
    <row r="24" spans="3:8" x14ac:dyDescent="0.25">
      <c r="C24" s="133" t="s">
        <v>73</v>
      </c>
      <c r="D24" s="99">
        <f>MAX(0,Curvature_FX!I25)^2</f>
        <v>835097992118.69006</v>
      </c>
      <c r="E24" s="99">
        <f>MAX(0,Curvature_FX!I78)^2</f>
        <v>37648712656.216026</v>
      </c>
      <c r="F24" s="99">
        <f>MAX(0,Curvature_FX!I131)^2</f>
        <v>0</v>
      </c>
      <c r="G24" s="96">
        <f>MAX(0,Curvature_FX!I184)^2</f>
        <v>0</v>
      </c>
    </row>
    <row r="25" spans="3:8" x14ac:dyDescent="0.25">
      <c r="C25" s="142" t="s">
        <v>74</v>
      </c>
      <c r="D25" s="98"/>
      <c r="E25" s="98"/>
      <c r="F25" s="98"/>
      <c r="G25" s="95"/>
    </row>
    <row r="31" spans="3:8" x14ac:dyDescent="0.25">
      <c r="C31" s="4"/>
    </row>
  </sheetData>
  <hyperlinks>
    <hyperlink ref="A3" location="'BucketLow'!A1" display="'BucketLow'!A1" xr:uid="{00000000-0004-0000-3200-000000000000}"/>
    <hyperlink ref="A5" location="'Delta_GIRR_EURLow'!A1" display="'Delta_GIRR_EURLow'!A1" xr:uid="{00000000-0004-0000-3200-000001000000}"/>
    <hyperlink ref="D19" location="Curvature_GIRR!I25" display="Curvature_GIRR!I25" xr:uid="{00000000-0004-0000-3200-000002000000}"/>
    <hyperlink ref="E19" location="Curvature_GIRR!I78" display="Curvature_GIRR!I78" xr:uid="{00000000-0004-0000-3200-000003000000}"/>
    <hyperlink ref="F19" location="Curvature_GIRR!I131" display="Curvature_GIRR!I131" xr:uid="{00000000-0004-0000-3200-000004000000}"/>
    <hyperlink ref="G19" location="Curvature_GIRR!I184" display="Curvature_GIRR!I184" xr:uid="{00000000-0004-0000-3200-000005000000}"/>
    <hyperlink ref="H19" location="Curvature_FX!I184" display="Curvature_FX!I184" xr:uid="{00000000-0004-0000-3200-000006000000}"/>
    <hyperlink ref="D24" location="Curvature_FX!I25" display="Curvature_FX!I25" xr:uid="{00000000-0004-0000-3200-000007000000}"/>
    <hyperlink ref="E24" location="Curvature_FX!I78" display="Curvature_FX!I78" xr:uid="{00000000-0004-0000-3200-000008000000}"/>
    <hyperlink ref="F24" location="Curvature_FX!I131" display="Curvature_FX!I131" xr:uid="{00000000-0004-0000-3200-000009000000}"/>
    <hyperlink ref="G24" location="Curvature_FX!I184" display="Curvature_FX!I184" xr:uid="{00000000-0004-0000-3200-00000A000000}"/>
    <hyperlink ref="A4" location="RiskType_CurvatureLow!A1" display="One level Up" xr:uid="{00000000-0004-0000-3200-00000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FC16206C-1750-4A77-8B93-995A520641D9}"/>
  </hyperlinks>
  <pageMargins left="0.7" right="0.7" top="0.75" bottom="0.75" header="0.3" footer="0.3"/>
  <pageSetup orientation="portrait" r:id="rId2"/>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0"/>
  <dimension ref="A1:M65"/>
  <sheetViews>
    <sheetView zoomScale="85" zoomScaleNormal="85" workbookViewId="0">
      <pane xSplit="1" ySplit="5" topLeftCell="B25"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40.14062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1147</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0" t="s">
        <v>1235</v>
      </c>
    </row>
    <row r="10" spans="1:5" ht="71.25" customHeight="1" x14ac:dyDescent="0.25">
      <c r="A10" s="18"/>
      <c r="C10" s="172"/>
      <c r="D10" s="173"/>
      <c r="E10" s="170"/>
    </row>
    <row r="11" spans="1:5" x14ac:dyDescent="0.25">
      <c r="A11" s="18"/>
      <c r="C11" s="172"/>
      <c r="D11" s="173"/>
      <c r="E11" s="170"/>
    </row>
    <row r="12" spans="1:5" x14ac:dyDescent="0.25">
      <c r="A12" s="18"/>
      <c r="C12" s="172"/>
      <c r="D12" s="173"/>
      <c r="E12" s="170"/>
    </row>
    <row r="13" spans="1:5" ht="21.75" customHeight="1" x14ac:dyDescent="0.25">
      <c r="A13" s="18"/>
      <c r="C13" s="172"/>
      <c r="D13" s="173"/>
      <c r="E13" s="170"/>
    </row>
    <row r="14" spans="1:5" x14ac:dyDescent="0.25">
      <c r="C14" s="174"/>
      <c r="D14" s="175"/>
      <c r="E14" s="170"/>
    </row>
    <row r="15" spans="1:5" x14ac:dyDescent="0.25">
      <c r="C15" s="23"/>
      <c r="D15" s="24">
        <v>0.03</v>
      </c>
      <c r="E15" s="171"/>
    </row>
    <row r="16" spans="1:5" ht="18.75" x14ac:dyDescent="0.3">
      <c r="C16" s="6"/>
    </row>
    <row r="17" spans="3:13" x14ac:dyDescent="0.25">
      <c r="C17" s="67" t="s">
        <v>86</v>
      </c>
      <c r="D17" s="66">
        <v>0.25</v>
      </c>
      <c r="E17" s="66">
        <v>0.5</v>
      </c>
      <c r="F17" s="66">
        <v>1</v>
      </c>
      <c r="G17" s="66">
        <v>2</v>
      </c>
      <c r="H17" s="66">
        <v>3</v>
      </c>
      <c r="I17" s="66">
        <v>5</v>
      </c>
      <c r="J17" s="66">
        <v>10</v>
      </c>
      <c r="K17" s="66">
        <v>15</v>
      </c>
      <c r="L17" s="66">
        <v>20</v>
      </c>
      <c r="M17" s="65">
        <v>30</v>
      </c>
    </row>
    <row r="18" spans="3:13" x14ac:dyDescent="0.25">
      <c r="C18" s="70">
        <v>0.25</v>
      </c>
      <c r="D18" s="61"/>
      <c r="E18" s="41">
        <f t="shared" ref="E18:M18" si="0">MIN(1,MAX(EXP(-$D$15*ABS($C18-E$17)/MIN($C18,E$17)),40%)*0.75)</f>
        <v>0.72783415016138109</v>
      </c>
      <c r="F18" s="41">
        <f t="shared" si="0"/>
        <v>0.68544838895342108</v>
      </c>
      <c r="G18" s="41">
        <f t="shared" si="0"/>
        <v>0.60793818447764036</v>
      </c>
      <c r="H18" s="41">
        <f t="shared" si="0"/>
        <v>0.53919280007394466</v>
      </c>
      <c r="I18" s="41">
        <f t="shared" si="0"/>
        <v>0.42414407902465279</v>
      </c>
      <c r="J18" s="41">
        <f t="shared" si="0"/>
        <v>0.30000000000000004</v>
      </c>
      <c r="K18" s="41">
        <f t="shared" si="0"/>
        <v>0.30000000000000004</v>
      </c>
      <c r="L18" s="41">
        <f t="shared" si="0"/>
        <v>0.30000000000000004</v>
      </c>
      <c r="M18" s="41">
        <f t="shared" si="0"/>
        <v>0.30000000000000004</v>
      </c>
    </row>
    <row r="19" spans="3:13" x14ac:dyDescent="0.25">
      <c r="C19" s="70">
        <v>0.5</v>
      </c>
      <c r="D19" s="69">
        <f t="shared" ref="D19:D27" si="1">MIN(1,MAX(EXP(-$D$15*ABS($C19-D$17)/MIN($C19,D$17)),40%)*0.75)</f>
        <v>0.72783415016138109</v>
      </c>
      <c r="E19" s="5"/>
      <c r="F19" s="20">
        <f t="shared" ref="F19:M19" si="2">MIN(1,MAX(EXP(-$D$15*ABS($C19-F$17)/MIN($C19,F$17)),40%)*0.75)</f>
        <v>0.72783415016138109</v>
      </c>
      <c r="G19" s="20">
        <f t="shared" si="2"/>
        <v>0.68544838895342108</v>
      </c>
      <c r="H19" s="20">
        <f t="shared" si="2"/>
        <v>0.64553098231879336</v>
      </c>
      <c r="I19" s="20">
        <f t="shared" si="2"/>
        <v>0.57253462075263983</v>
      </c>
      <c r="J19" s="20">
        <f t="shared" si="2"/>
        <v>0.42414407902465279</v>
      </c>
      <c r="K19" s="20">
        <f t="shared" si="2"/>
        <v>0.31421366193572925</v>
      </c>
      <c r="L19" s="20">
        <f t="shared" si="2"/>
        <v>0.30000000000000004</v>
      </c>
      <c r="M19" s="20">
        <f t="shared" si="2"/>
        <v>0.30000000000000004</v>
      </c>
    </row>
    <row r="20" spans="3:13" x14ac:dyDescent="0.25">
      <c r="C20" s="70">
        <v>1</v>
      </c>
      <c r="D20" s="69">
        <f t="shared" si="1"/>
        <v>0.68544838895342108</v>
      </c>
      <c r="E20" s="20">
        <f t="shared" ref="E20:E27" si="3">MIN(1,MAX(EXP(-$D$15*ABS($C20-E$17)/MIN($C20,E$17)),40%)*0.75)</f>
        <v>0.72783415016138109</v>
      </c>
      <c r="F20" s="5"/>
      <c r="G20" s="20">
        <f t="shared" ref="G20:M20" si="4">MIN(1,MAX(EXP(-$D$15*ABS($C20-G$17)/MIN($C20,G$17)),40%)*0.75)</f>
        <v>0.72783415016138109</v>
      </c>
      <c r="H20" s="20">
        <f t="shared" si="4"/>
        <v>0.70632340018818651</v>
      </c>
      <c r="I20" s="20">
        <f t="shared" si="4"/>
        <v>0.66519032753786811</v>
      </c>
      <c r="J20" s="20">
        <f t="shared" si="4"/>
        <v>0.57253462075263983</v>
      </c>
      <c r="K20" s="20">
        <f t="shared" si="4"/>
        <v>0.49278511486129256</v>
      </c>
      <c r="L20" s="20">
        <f t="shared" si="4"/>
        <v>0.42414407902465279</v>
      </c>
      <c r="M20" s="20">
        <f t="shared" si="4"/>
        <v>0.31421366193572925</v>
      </c>
    </row>
    <row r="21" spans="3:13" x14ac:dyDescent="0.25">
      <c r="C21" s="70">
        <v>2</v>
      </c>
      <c r="D21" s="69">
        <f t="shared" si="1"/>
        <v>0.60793818447764036</v>
      </c>
      <c r="E21" s="20">
        <f t="shared" si="3"/>
        <v>0.68544838895342108</v>
      </c>
      <c r="F21" s="20">
        <f t="shared" ref="F21:F27" si="5">MIN(1,MAX(EXP(-$D$15*ABS($C21-F$17)/MIN($C21,F$17)),40%)*0.75)</f>
        <v>0.72783415016138109</v>
      </c>
      <c r="G21" s="5"/>
      <c r="H21" s="20">
        <f t="shared" ref="H21:M21" si="6">MIN(1,MAX(EXP(-$D$15*ABS($C21-H$17)/MIN($C21,H$17)),40%)*0.75)</f>
        <v>0.73883395470229696</v>
      </c>
      <c r="I21" s="20">
        <f t="shared" si="6"/>
        <v>0.71699811137482494</v>
      </c>
      <c r="J21" s="20">
        <f t="shared" si="6"/>
        <v>0.66519032753786811</v>
      </c>
      <c r="K21" s="20">
        <f t="shared" si="6"/>
        <v>0.61712599354201381</v>
      </c>
      <c r="L21" s="20">
        <f t="shared" si="6"/>
        <v>0.57253462075263983</v>
      </c>
      <c r="M21" s="20">
        <f t="shared" si="6"/>
        <v>0.49278511486129256</v>
      </c>
    </row>
    <row r="22" spans="3:13" x14ac:dyDescent="0.25">
      <c r="C22" s="70">
        <v>3</v>
      </c>
      <c r="D22" s="69">
        <f t="shared" si="1"/>
        <v>0.53919280007394466</v>
      </c>
      <c r="E22" s="20">
        <f t="shared" si="3"/>
        <v>0.64553098231879336</v>
      </c>
      <c r="F22" s="20">
        <f t="shared" si="5"/>
        <v>0.70632340018818651</v>
      </c>
      <c r="G22" s="20">
        <f t="shared" ref="G22:G27" si="7">MIN(1,MAX(EXP(-$D$15*ABS($C22-G$17)/MIN($C22,G$17)),40%)*0.75)</f>
        <v>0.73883395470229696</v>
      </c>
      <c r="H22" s="5"/>
      <c r="I22" s="20">
        <f>MIN(1,MAX(EXP(-$D$15*ABS($C22-I$17)/MIN($C22,I$17)),40%)*0.75)</f>
        <v>0.73514900498006641</v>
      </c>
      <c r="J22" s="20">
        <f>MIN(1,MAX(EXP(-$D$15*ABS($C22-J$17)/MIN($C22,J$17)),40%)*0.75)</f>
        <v>0.69929536492946121</v>
      </c>
      <c r="K22" s="20">
        <f>MIN(1,MAX(EXP(-$D$15*ABS($C22-K$17)/MIN($C22,K$17)),40%)*0.75)</f>
        <v>0.66519032753786811</v>
      </c>
      <c r="L22" s="20">
        <f>MIN(1,MAX(EXP(-$D$15*ABS($C22-L$17)/MIN($C22,L$17)),40%)*0.75)</f>
        <v>0.63274861244728775</v>
      </c>
      <c r="M22" s="20">
        <f>MIN(1,MAX(EXP(-$D$15*ABS($C22-M$17)/MIN($C22,M$17)),40%)*0.75)</f>
        <v>0.57253462075263994</v>
      </c>
    </row>
    <row r="23" spans="3:13" x14ac:dyDescent="0.25">
      <c r="C23" s="70">
        <v>5</v>
      </c>
      <c r="D23" s="69">
        <f t="shared" si="1"/>
        <v>0.42414407902465279</v>
      </c>
      <c r="E23" s="20">
        <f t="shared" si="3"/>
        <v>0.57253462075263983</v>
      </c>
      <c r="F23" s="20">
        <f t="shared" si="5"/>
        <v>0.66519032753786811</v>
      </c>
      <c r="G23" s="20">
        <f t="shared" si="7"/>
        <v>0.71699811137482494</v>
      </c>
      <c r="H23" s="20">
        <f>MIN(1,MAX(EXP(-$D$15*ABS($C23-H$17)/MIN($C23,H$17)),40%)*0.75)</f>
        <v>0.73514900498006641</v>
      </c>
      <c r="I23" s="5"/>
      <c r="J23" s="20">
        <f>MIN(1,MAX(EXP(-$D$15*ABS($C23-J$17)/MIN($C23,J$17)),40%)*0.75)</f>
        <v>0.72783415016138109</v>
      </c>
      <c r="K23" s="20">
        <f>MIN(1,MAX(EXP(-$D$15*ABS($C23-K$17)/MIN($C23,K$17)),40%)*0.75)</f>
        <v>0.70632340018818651</v>
      </c>
      <c r="L23" s="20">
        <f>MIN(1,MAX(EXP(-$D$15*ABS($C23-L$17)/MIN($C23,L$17)),40%)*0.75)</f>
        <v>0.68544838895342108</v>
      </c>
      <c r="M23" s="20">
        <f>MIN(1,MAX(EXP(-$D$15*ABS($C23-M$17)/MIN($C23,M$17)),40%)*0.75)</f>
        <v>0.64553098231879336</v>
      </c>
    </row>
    <row r="24" spans="3:13" x14ac:dyDescent="0.25">
      <c r="C24" s="70">
        <v>10</v>
      </c>
      <c r="D24" s="69">
        <f t="shared" si="1"/>
        <v>0.30000000000000004</v>
      </c>
      <c r="E24" s="20">
        <f t="shared" si="3"/>
        <v>0.42414407902465279</v>
      </c>
      <c r="F24" s="20">
        <f t="shared" si="5"/>
        <v>0.57253462075263983</v>
      </c>
      <c r="G24" s="20">
        <f t="shared" si="7"/>
        <v>0.66519032753786811</v>
      </c>
      <c r="H24" s="20">
        <f>MIN(1,MAX(EXP(-$D$15*ABS($C24-H$17)/MIN($C24,H$17)),40%)*0.75)</f>
        <v>0.69929536492946121</v>
      </c>
      <c r="I24" s="20">
        <f>MIN(1,MAX(EXP(-$D$15*ABS($C24-I$17)/MIN($C24,I$17)),40%)*0.75)</f>
        <v>0.72783415016138109</v>
      </c>
      <c r="J24" s="5"/>
      <c r="K24" s="20">
        <f>MIN(1,MAX(EXP(-$D$15*ABS($C24-K$17)/MIN($C24,K$17)),40%)*0.75)</f>
        <v>0.73883395470229696</v>
      </c>
      <c r="L24" s="20">
        <f>MIN(1,MAX(EXP(-$D$15*ABS($C24-L$17)/MIN($C24,L$17)),40%)*0.75)</f>
        <v>0.72783415016138109</v>
      </c>
      <c r="M24" s="20">
        <f>MIN(1,MAX(EXP(-$D$15*ABS($C24-M$17)/MIN($C24,M$17)),40%)*0.75)</f>
        <v>0.70632340018818651</v>
      </c>
    </row>
    <row r="25" spans="3:13" x14ac:dyDescent="0.25">
      <c r="C25" s="70">
        <v>15</v>
      </c>
      <c r="D25" s="69">
        <f t="shared" si="1"/>
        <v>0.30000000000000004</v>
      </c>
      <c r="E25" s="20">
        <f t="shared" si="3"/>
        <v>0.31421366193572925</v>
      </c>
      <c r="F25" s="20">
        <f t="shared" si="5"/>
        <v>0.49278511486129256</v>
      </c>
      <c r="G25" s="20">
        <f t="shared" si="7"/>
        <v>0.61712599354201381</v>
      </c>
      <c r="H25" s="20">
        <f>MIN(1,MAX(EXP(-$D$15*ABS($C25-H$17)/MIN($C25,H$17)),40%)*0.75)</f>
        <v>0.66519032753786811</v>
      </c>
      <c r="I25" s="20">
        <f>MIN(1,MAX(EXP(-$D$15*ABS($C25-I$17)/MIN($C25,I$17)),40%)*0.75)</f>
        <v>0.70632340018818651</v>
      </c>
      <c r="J25" s="20">
        <f>MIN(1,MAX(EXP(-$D$15*ABS($C25-J$17)/MIN($C25,J$17)),40%)*0.75)</f>
        <v>0.73883395470229696</v>
      </c>
      <c r="K25" s="5"/>
      <c r="L25" s="20">
        <f>MIN(1,MAX(EXP(-$D$15*ABS($C25-L$17)/MIN($C25,L$17)),40%)*0.75)</f>
        <v>0.74253737531187602</v>
      </c>
      <c r="M25" s="20">
        <f>MIN(1,MAX(EXP(-$D$15*ABS($C25-M$17)/MIN($C25,M$17)),40%)*0.75)</f>
        <v>0.72783415016138109</v>
      </c>
    </row>
    <row r="26" spans="3:13" x14ac:dyDescent="0.25">
      <c r="C26" s="70">
        <v>20</v>
      </c>
      <c r="D26" s="69">
        <f t="shared" si="1"/>
        <v>0.30000000000000004</v>
      </c>
      <c r="E26" s="20">
        <f t="shared" si="3"/>
        <v>0.30000000000000004</v>
      </c>
      <c r="F26" s="20">
        <f t="shared" si="5"/>
        <v>0.42414407902465279</v>
      </c>
      <c r="G26" s="20">
        <f t="shared" si="7"/>
        <v>0.57253462075263983</v>
      </c>
      <c r="H26" s="20">
        <f>MIN(1,MAX(EXP(-$D$15*ABS($C26-H$17)/MIN($C26,H$17)),40%)*0.75)</f>
        <v>0.63274861244728775</v>
      </c>
      <c r="I26" s="20">
        <f>MIN(1,MAX(EXP(-$D$15*ABS($C26-I$17)/MIN($C26,I$17)),40%)*0.75)</f>
        <v>0.68544838895342108</v>
      </c>
      <c r="J26" s="20">
        <f>MIN(1,MAX(EXP(-$D$15*ABS($C26-J$17)/MIN($C26,J$17)),40%)*0.75)</f>
        <v>0.72783415016138109</v>
      </c>
      <c r="K26" s="20">
        <f>MIN(1,MAX(EXP(-$D$15*ABS($C26-K$17)/MIN($C26,K$17)),40%)*0.75)</f>
        <v>0.74253737531187602</v>
      </c>
      <c r="L26" s="5"/>
      <c r="M26" s="20">
        <f>MIN(1,MAX(EXP(-$D$15*ABS($C26-M$17)/MIN($C26,M$17)),40%)*0.75)</f>
        <v>0.73883395470229696</v>
      </c>
    </row>
    <row r="27" spans="3:13" x14ac:dyDescent="0.25">
      <c r="C27" s="68">
        <v>30</v>
      </c>
      <c r="D27" s="69">
        <f t="shared" si="1"/>
        <v>0.30000000000000004</v>
      </c>
      <c r="E27" s="20">
        <f t="shared" si="3"/>
        <v>0.30000000000000004</v>
      </c>
      <c r="F27" s="20">
        <f t="shared" si="5"/>
        <v>0.31421366193572925</v>
      </c>
      <c r="G27" s="20">
        <f t="shared" si="7"/>
        <v>0.49278511486129256</v>
      </c>
      <c r="H27" s="20">
        <f>MIN(1,MAX(EXP(-$D$15*ABS($C27-H$17)/MIN($C27,H$17)),40%)*0.75)</f>
        <v>0.57253462075263994</v>
      </c>
      <c r="I27" s="20">
        <f>MIN(1,MAX(EXP(-$D$15*ABS($C27-I$17)/MIN($C27,I$17)),40%)*0.75)</f>
        <v>0.64553098231879336</v>
      </c>
      <c r="J27" s="20">
        <f>MIN(1,MAX(EXP(-$D$15*ABS($C27-J$17)/MIN($C27,J$17)),40%)*0.75)</f>
        <v>0.70632340018818651</v>
      </c>
      <c r="K27" s="20">
        <f>MIN(1,MAX(EXP(-$D$15*ABS($C27-K$17)/MIN($C27,K$17)),40%)*0.75)</f>
        <v>0.72783415016138109</v>
      </c>
      <c r="L27" s="20">
        <f>MIN(1,MAX(EXP(-$D$15*ABS($C27-L$17)/MIN($C27,L$17)),40%)*0.75)</f>
        <v>0.73883395470229696</v>
      </c>
      <c r="M27" s="5"/>
    </row>
    <row r="29" spans="3:13" ht="18.75" x14ac:dyDescent="0.3">
      <c r="C29" s="6" t="s">
        <v>76</v>
      </c>
    </row>
    <row r="30" spans="3:13" ht="15.75" thickBot="1" x14ac:dyDescent="0.3"/>
    <row r="31" spans="3:13" ht="28.5" customHeight="1" thickTop="1" thickBot="1" x14ac:dyDescent="0.3">
      <c r="D31" s="119"/>
    </row>
    <row r="32" spans="3:13" ht="15.75" thickTop="1" x14ac:dyDescent="0.25">
      <c r="C32" s="70" t="s">
        <v>1133</v>
      </c>
      <c r="D32" s="143">
        <f>VLOOKUP(C32,Delta_GIRR!$C$24:$F$502,4,0)^2</f>
        <v>1032.2568932295155</v>
      </c>
    </row>
    <row r="33" spans="3:13" x14ac:dyDescent="0.25">
      <c r="C33" s="70" t="s">
        <v>61</v>
      </c>
      <c r="D33" s="50">
        <f>VLOOKUP(C33,Delta_GIRR!$C$24:$F$502,4,0)^2</f>
        <v>9346049.3623672463</v>
      </c>
    </row>
    <row r="34" spans="3:13" x14ac:dyDescent="0.25">
      <c r="C34" s="70" t="s">
        <v>62</v>
      </c>
      <c r="D34" s="50">
        <f>VLOOKUP(C34,Delta_GIRR!$C$24:$F$502,4,0)^2</f>
        <v>2166118.5092845587</v>
      </c>
    </row>
    <row r="35" spans="3:13" x14ac:dyDescent="0.25">
      <c r="C35" s="70" t="s">
        <v>1135</v>
      </c>
      <c r="D35" s="50">
        <f>VLOOKUP(C35,Delta_GIRR!$C$24:$F$502,4,0)^2</f>
        <v>12940192.872424686</v>
      </c>
    </row>
    <row r="36" spans="3:13" x14ac:dyDescent="0.25">
      <c r="C36" s="68" t="s">
        <v>63</v>
      </c>
      <c r="D36" s="50">
        <f>VLOOKUP(C36,Delta_GIRR!$C$24:$F$502,4,0)^2</f>
        <v>702160.028468973</v>
      </c>
    </row>
    <row r="37" spans="3:13" x14ac:dyDescent="0.25">
      <c r="C37" s="70" t="s">
        <v>64</v>
      </c>
      <c r="D37" s="50">
        <f>VLOOKUP(C37,Delta_GIRR!$C$24:$F$502,4,0)^2</f>
        <v>1758764.0047125344</v>
      </c>
    </row>
    <row r="38" spans="3:13" x14ac:dyDescent="0.25">
      <c r="C38" s="70" t="s">
        <v>65</v>
      </c>
      <c r="D38" s="50">
        <f>VLOOKUP(C38,Delta_GIRR!$C$24:$F$502,4,0)^2</f>
        <v>109220.14765305171</v>
      </c>
    </row>
    <row r="39" spans="3:13" x14ac:dyDescent="0.25">
      <c r="C39" s="70" t="s">
        <v>1134</v>
      </c>
      <c r="D39" s="50">
        <f>VLOOKUP(C39,Delta_GIRR!$C$24:$F$502,4,0)^2</f>
        <v>7.4177369480577998E-6</v>
      </c>
    </row>
    <row r="40" spans="3:13" x14ac:dyDescent="0.25">
      <c r="C40" s="70" t="s">
        <v>1136</v>
      </c>
      <c r="D40" s="50">
        <f>VLOOKUP(C40,Delta_GIRR!$C$24:$F$502,4,0)^2</f>
        <v>2.3830467188387175E-3</v>
      </c>
    </row>
    <row r="41" spans="3:13" x14ac:dyDescent="0.25">
      <c r="C41" s="68" t="s">
        <v>1137</v>
      </c>
      <c r="D41" s="48">
        <f>VLOOKUP(C41,Delta_GIRR!$C$24:$F$502,4,0)^2</f>
        <v>2.3830467188387175E-3</v>
      </c>
    </row>
    <row r="42" spans="3:13" ht="15.75" thickBot="1" x14ac:dyDescent="0.3"/>
    <row r="43" spans="3:13" ht="30" customHeight="1" thickTop="1" thickBot="1" x14ac:dyDescent="0.3">
      <c r="C43" s="119"/>
      <c r="D43" s="129" t="s">
        <v>1133</v>
      </c>
      <c r="E43" s="136" t="s">
        <v>61</v>
      </c>
      <c r="F43" s="136" t="s">
        <v>62</v>
      </c>
      <c r="G43" s="136" t="s">
        <v>1135</v>
      </c>
      <c r="H43" s="136" t="s">
        <v>63</v>
      </c>
      <c r="I43" s="136" t="s">
        <v>64</v>
      </c>
      <c r="J43" s="136" t="s">
        <v>65</v>
      </c>
      <c r="K43" s="136" t="s">
        <v>1134</v>
      </c>
      <c r="L43" s="136" t="s">
        <v>1136</v>
      </c>
      <c r="M43" s="136" t="s">
        <v>1137</v>
      </c>
    </row>
    <row r="44" spans="3:13" ht="15.75" thickTop="1" x14ac:dyDescent="0.25">
      <c r="C44" s="134" t="s">
        <v>1133</v>
      </c>
      <c r="D44" s="141"/>
      <c r="E44" s="127">
        <f>VLOOKUP($C44,Delta_GIRR!$C$24:$F$502,4,0)*VLOOKUP(E$43,Delta_GIRR!$C$24:$F$502,4,0)</f>
        <v>98221.809588130214</v>
      </c>
      <c r="F44" s="59">
        <f>VLOOKUP($C44,Delta_GIRR!$C$24:$F$502,4,0)*VLOOKUP(F$43,Delta_GIRR!$C$24:$F$502,4,0)</f>
        <v>47286.263996651593</v>
      </c>
      <c r="G44" s="59">
        <f>VLOOKUP($C44,Delta_GIRR!$C$24:$F$502,4,0)*VLOOKUP(G$43,Delta_GIRR!$C$24:$F$502,4,0)</f>
        <v>115575.09806303358</v>
      </c>
      <c r="H44" s="59">
        <f>VLOOKUP($C44,Delta_GIRR!$C$24:$F$502,4,0)*VLOOKUP(H$43,Delta_GIRR!$C$24:$F$502,4,0)</f>
        <v>-26922.286855639333</v>
      </c>
      <c r="I44" s="59">
        <f>VLOOKUP($C44,Delta_GIRR!$C$24:$F$502,4,0)*VLOOKUP(I$43,Delta_GIRR!$C$24:$F$502,4,0)</f>
        <v>-42608.640760161099</v>
      </c>
      <c r="J44" s="59">
        <f>VLOOKUP($C44,Delta_GIRR!$C$24:$F$502,4,0)*VLOOKUP(J$43,Delta_GIRR!$C$24:$F$502,4,0)</f>
        <v>10618.062454817646</v>
      </c>
      <c r="K44" s="59">
        <f>VLOOKUP($C44,Delta_GIRR!$C$24:$F$502,4,0)*VLOOKUP(K$43,Delta_GIRR!$C$24:$F$502,4,0)</f>
        <v>-8.7504343302466606E-2</v>
      </c>
      <c r="L44" s="59">
        <f>VLOOKUP($C44,Delta_GIRR!$C$24:$F$502,4,0)*VLOOKUP(L$43,Delta_GIRR!$C$24:$F$502,4,0)</f>
        <v>1.5684120639708321</v>
      </c>
      <c r="M44" s="50">
        <f>VLOOKUP($C44,Delta_GIRR!$C$24:$F$502,4,0)*VLOOKUP(M$43,Delta_GIRR!$C$24:$F$502,4,0)</f>
        <v>1.5684120639708321</v>
      </c>
    </row>
    <row r="45" spans="3:13" x14ac:dyDescent="0.25">
      <c r="C45" s="135" t="s">
        <v>61</v>
      </c>
      <c r="D45" s="83">
        <f>VLOOKUP($C45,Delta_GIRR!$C$24:$F$502,4,0)*VLOOKUP(D$43,Delta_GIRR!$C$24:$F$502,4,0)</f>
        <v>98221.809588130214</v>
      </c>
      <c r="E45" s="62"/>
      <c r="F45" s="59">
        <f>VLOOKUP($C45,Delta_GIRR!$C$24:$F$502,4,0)*VLOOKUP(F$43,Delta_GIRR!$C$24:$F$502,4,0)</f>
        <v>4499405.573240852</v>
      </c>
      <c r="G45" s="59">
        <f>VLOOKUP($C45,Delta_GIRR!$C$24:$F$502,4,0)*VLOOKUP(G$43,Delta_GIRR!$C$24:$F$502,4,0)</f>
        <v>10997257.901142173</v>
      </c>
      <c r="H45" s="59">
        <f>VLOOKUP($C45,Delta_GIRR!$C$24:$F$502,4,0)*VLOOKUP(H$43,Delta_GIRR!$C$24:$F$502,4,0)</f>
        <v>-2561722.5232940847</v>
      </c>
      <c r="I45" s="59">
        <f>VLOOKUP($C45,Delta_GIRR!$C$24:$F$502,4,0)*VLOOKUP(I$43,Delta_GIRR!$C$24:$F$502,4,0)</f>
        <v>-4054318.0936870319</v>
      </c>
      <c r="J45" s="59">
        <f>VLOOKUP($C45,Delta_GIRR!$C$24:$F$502,4,0)*VLOOKUP(J$43,Delta_GIRR!$C$24:$F$502,4,0)</f>
        <v>1010335.0391481335</v>
      </c>
      <c r="K45" s="59">
        <f>VLOOKUP($C45,Delta_GIRR!$C$24:$F$502,4,0)*VLOOKUP(K$43,Delta_GIRR!$C$24:$F$502,4,0)</f>
        <v>-8.3262558015955506</v>
      </c>
      <c r="L45" s="59">
        <f>VLOOKUP($C45,Delta_GIRR!$C$24:$F$502,4,0)*VLOOKUP(L$43,Delta_GIRR!$C$24:$F$502,4,0)</f>
        <v>149.23830696940365</v>
      </c>
      <c r="M45" s="50">
        <f>VLOOKUP($C45,Delta_GIRR!$C$24:$F$502,4,0)*VLOOKUP(M$43,Delta_GIRR!$C$24:$F$502,4,0)</f>
        <v>149.23830696940365</v>
      </c>
    </row>
    <row r="46" spans="3:13" x14ac:dyDescent="0.25">
      <c r="C46" s="135" t="s">
        <v>62</v>
      </c>
      <c r="D46" s="59">
        <f>VLOOKUP($C46,Delta_GIRR!$C$24:$F$502,4,0)*VLOOKUP(D$43,Delta_GIRR!$C$24:$F$502,4,0)</f>
        <v>47286.263996651593</v>
      </c>
      <c r="E46" s="59">
        <f>VLOOKUP($C46,Delta_GIRR!$C$24:$F$502,4,0)*VLOOKUP(E$43,Delta_GIRR!$C$24:$F$502,4,0)</f>
        <v>4499405.573240852</v>
      </c>
      <c r="F46" s="5"/>
      <c r="G46" s="59">
        <f>VLOOKUP($C46,Delta_GIRR!$C$24:$F$502,4,0)*VLOOKUP(G$43,Delta_GIRR!$C$24:$F$502,4,0)</f>
        <v>5294335.7746436177</v>
      </c>
      <c r="H46" s="59">
        <f>VLOOKUP($C46,Delta_GIRR!$C$24:$F$502,4,0)*VLOOKUP(H$43,Delta_GIRR!$C$24:$F$502,4,0)</f>
        <v>-1233272.8141601174</v>
      </c>
      <c r="I46" s="59">
        <f>VLOOKUP($C46,Delta_GIRR!$C$24:$F$502,4,0)*VLOOKUP(I$43,Delta_GIRR!$C$24:$F$502,4,0)</f>
        <v>-1951843.0428882483</v>
      </c>
      <c r="J46" s="59">
        <f>VLOOKUP($C46,Delta_GIRR!$C$24:$F$502,4,0)*VLOOKUP(J$43,Delta_GIRR!$C$24:$F$502,4,0)</f>
        <v>486398.79051871394</v>
      </c>
      <c r="K46" s="59">
        <f>VLOOKUP($C46,Delta_GIRR!$C$24:$F$502,4,0)*VLOOKUP(K$43,Delta_GIRR!$C$24:$F$502,4,0)</f>
        <v>-4.0084532303859994</v>
      </c>
      <c r="L46" s="59">
        <f>VLOOKUP($C46,Delta_GIRR!$C$24:$F$502,4,0)*VLOOKUP(L$43,Delta_GIRR!$C$24:$F$502,4,0)</f>
        <v>71.846792594842967</v>
      </c>
      <c r="M46" s="50">
        <f>VLOOKUP($C46,Delta_GIRR!$C$24:$F$502,4,0)*VLOOKUP(M$43,Delta_GIRR!$C$24:$F$502,4,0)</f>
        <v>71.846792594842967</v>
      </c>
    </row>
    <row r="47" spans="3:13" x14ac:dyDescent="0.25">
      <c r="C47" s="135" t="s">
        <v>1135</v>
      </c>
      <c r="D47" s="59">
        <f>VLOOKUP($C47,Delta_GIRR!$C$24:$F$502,4,0)*VLOOKUP(D$43,Delta_GIRR!$C$24:$F$502,4,0)</f>
        <v>115575.09806303358</v>
      </c>
      <c r="E47" s="59">
        <f>VLOOKUP($C47,Delta_GIRR!$C$24:$F$502,4,0)*VLOOKUP(E$43,Delta_GIRR!$C$24:$F$502,4,0)</f>
        <v>10997257.901142173</v>
      </c>
      <c r="F47" s="59">
        <f>VLOOKUP($C47,Delta_GIRR!$C$24:$F$502,4,0)*VLOOKUP(F$43,Delta_GIRR!$C$24:$F$502,4,0)</f>
        <v>5294335.7746436177</v>
      </c>
      <c r="G47" s="5"/>
      <c r="H47" s="59">
        <f>VLOOKUP($C47,Delta_GIRR!$C$24:$F$502,4,0)*VLOOKUP(H$43,Delta_GIRR!$C$24:$F$502,4,0)</f>
        <v>-3014313.5529827881</v>
      </c>
      <c r="I47" s="59">
        <f>VLOOKUP($C47,Delta_GIRR!$C$24:$F$502,4,0)*VLOOKUP(I$43,Delta_GIRR!$C$24:$F$502,4,0)</f>
        <v>-4770612.6900072526</v>
      </c>
      <c r="J47" s="59">
        <f>VLOOKUP($C47,Delta_GIRR!$C$24:$F$502,4,0)*VLOOKUP(J$43,Delta_GIRR!$C$24:$F$502,4,0)</f>
        <v>1188835.4706119732</v>
      </c>
      <c r="K47" s="59">
        <f>VLOOKUP($C47,Delta_GIRR!$C$24:$F$502,4,0)*VLOOKUP(K$43,Delta_GIRR!$C$24:$F$502,4,0)</f>
        <v>-9.7972928293880646</v>
      </c>
      <c r="L47" s="59">
        <f>VLOOKUP($C47,Delta_GIRR!$C$24:$F$502,4,0)*VLOOKUP(L$43,Delta_GIRR!$C$24:$F$502,4,0)</f>
        <v>175.60490928721728</v>
      </c>
      <c r="M47" s="50">
        <f>VLOOKUP($C47,Delta_GIRR!$C$24:$F$502,4,0)*VLOOKUP(M$43,Delta_GIRR!$C$24:$F$502,4,0)</f>
        <v>175.60490928721728</v>
      </c>
    </row>
    <row r="48" spans="3:13" x14ac:dyDescent="0.25">
      <c r="C48" s="135" t="s">
        <v>63</v>
      </c>
      <c r="D48" s="59">
        <f>VLOOKUP($C48,Delta_GIRR!$C$24:$F$502,4,0)*VLOOKUP(D$43,Delta_GIRR!$C$24:$F$502,4,0)</f>
        <v>-26922.286855639333</v>
      </c>
      <c r="E48" s="59">
        <f>VLOOKUP($C48,Delta_GIRR!$C$24:$F$502,4,0)*VLOOKUP(E$43,Delta_GIRR!$C$24:$F$502,4,0)</f>
        <v>-2561722.5232940847</v>
      </c>
      <c r="F48" s="59">
        <f>VLOOKUP($C48,Delta_GIRR!$C$24:$F$502,4,0)*VLOOKUP(F$43,Delta_GIRR!$C$24:$F$502,4,0)</f>
        <v>-1233272.8141601174</v>
      </c>
      <c r="G48" s="59">
        <f>VLOOKUP($C48,Delta_GIRR!$C$24:$F$502,4,0)*VLOOKUP(G$43,Delta_GIRR!$C$24:$F$502,4,0)</f>
        <v>-3014313.5529827881</v>
      </c>
      <c r="H48" s="5"/>
      <c r="I48" s="59">
        <f>VLOOKUP($C48,Delta_GIRR!$C$24:$F$502,4,0)*VLOOKUP(I$43,Delta_GIRR!$C$24:$F$502,4,0)</f>
        <v>1111275.7459870877</v>
      </c>
      <c r="J48" s="59">
        <f>VLOOKUP($C48,Delta_GIRR!$C$24:$F$502,4,0)*VLOOKUP(J$43,Delta_GIRR!$C$24:$F$502,4,0)</f>
        <v>-276929.63363542774</v>
      </c>
      <c r="K48" s="59">
        <f>VLOOKUP($C48,Delta_GIRR!$C$24:$F$502,4,0)*VLOOKUP(K$43,Delta_GIRR!$C$24:$F$502,4,0)</f>
        <v>2.2822003388448655</v>
      </c>
      <c r="L48" s="59">
        <f>VLOOKUP($C48,Delta_GIRR!$C$24:$F$502,4,0)*VLOOKUP(L$43,Delta_GIRR!$C$24:$F$502,4,0)</f>
        <v>-40.905747174971474</v>
      </c>
      <c r="M48" s="50">
        <f>VLOOKUP($C48,Delta_GIRR!$C$24:$F$502,4,0)*VLOOKUP(M$43,Delta_GIRR!$C$24:$F$502,4,0)</f>
        <v>-40.905747174971474</v>
      </c>
    </row>
    <row r="49" spans="3:13" x14ac:dyDescent="0.25">
      <c r="C49" s="135" t="s">
        <v>64</v>
      </c>
      <c r="D49" s="59">
        <f>VLOOKUP($C49,Delta_GIRR!$C$24:$F$502,4,0)*VLOOKUP(D$43,Delta_GIRR!$C$24:$F$502,4,0)</f>
        <v>-42608.640760161099</v>
      </c>
      <c r="E49" s="59">
        <f>VLOOKUP($C49,Delta_GIRR!$C$24:$F$502,4,0)*VLOOKUP(E$43,Delta_GIRR!$C$24:$F$502,4,0)</f>
        <v>-4054318.0936870319</v>
      </c>
      <c r="F49" s="59">
        <f>VLOOKUP($C49,Delta_GIRR!$C$24:$F$502,4,0)*VLOOKUP(F$43,Delta_GIRR!$C$24:$F$502,4,0)</f>
        <v>-1951843.0428882483</v>
      </c>
      <c r="G49" s="59">
        <f>VLOOKUP($C49,Delta_GIRR!$C$24:$F$502,4,0)*VLOOKUP(G$43,Delta_GIRR!$C$24:$F$502,4,0)</f>
        <v>-4770612.6900072526</v>
      </c>
      <c r="H49" s="59">
        <f>VLOOKUP($C49,Delta_GIRR!$C$24:$F$502,4,0)*VLOOKUP(H$43,Delta_GIRR!$C$24:$F$502,4,0)</f>
        <v>1111275.7459870877</v>
      </c>
      <c r="I49" s="5"/>
      <c r="J49" s="59">
        <f>VLOOKUP($C49,Delta_GIRR!$C$24:$F$502,4,0)*VLOOKUP(J$43,Delta_GIRR!$C$24:$F$502,4,0)</f>
        <v>-438283.54324749124</v>
      </c>
      <c r="K49" s="59">
        <f>VLOOKUP($C49,Delta_GIRR!$C$24:$F$502,4,0)*VLOOKUP(K$43,Delta_GIRR!$C$24:$F$502,4,0)</f>
        <v>3.6119314418563193</v>
      </c>
      <c r="L49" s="59">
        <f>VLOOKUP($C49,Delta_GIRR!$C$24:$F$502,4,0)*VLOOKUP(L$43,Delta_GIRR!$C$24:$F$502,4,0)</f>
        <v>-64.739607587950729</v>
      </c>
      <c r="M49" s="50">
        <f>VLOOKUP($C49,Delta_GIRR!$C$24:$F$502,4,0)*VLOOKUP(M$43,Delta_GIRR!$C$24:$F$502,4,0)</f>
        <v>-64.739607587950729</v>
      </c>
    </row>
    <row r="50" spans="3:13" x14ac:dyDescent="0.25">
      <c r="C50" s="135" t="s">
        <v>65</v>
      </c>
      <c r="D50" s="59">
        <f>VLOOKUP($C50,Delta_GIRR!$C$24:$F$502,4,0)*VLOOKUP(D$43,Delta_GIRR!$C$24:$F$502,4,0)</f>
        <v>10618.062454817646</v>
      </c>
      <c r="E50" s="59">
        <f>VLOOKUP($C50,Delta_GIRR!$C$24:$F$502,4,0)*VLOOKUP(E$43,Delta_GIRR!$C$24:$F$502,4,0)</f>
        <v>1010335.0391481335</v>
      </c>
      <c r="F50" s="59">
        <f>VLOOKUP($C50,Delta_GIRR!$C$24:$F$502,4,0)*VLOOKUP(F$43,Delta_GIRR!$C$24:$F$502,4,0)</f>
        <v>486398.79051871394</v>
      </c>
      <c r="G50" s="59">
        <f>VLOOKUP($C50,Delta_GIRR!$C$24:$F$502,4,0)*VLOOKUP(G$43,Delta_GIRR!$C$24:$F$502,4,0)</f>
        <v>1188835.4706119732</v>
      </c>
      <c r="H50" s="59">
        <f>VLOOKUP($C50,Delta_GIRR!$C$24:$F$502,4,0)*VLOOKUP(H$43,Delta_GIRR!$C$24:$F$502,4,0)</f>
        <v>-276929.63363542774</v>
      </c>
      <c r="I50" s="59">
        <f>VLOOKUP($C50,Delta_GIRR!$C$24:$F$502,4,0)*VLOOKUP(I$43,Delta_GIRR!$C$24:$F$502,4,0)</f>
        <v>-438283.54324749124</v>
      </c>
      <c r="J50" s="5"/>
      <c r="K50" s="59">
        <f>VLOOKUP($C50,Delta_GIRR!$C$24:$F$502,4,0)*VLOOKUP(K$43,Delta_GIRR!$C$24:$F$502,4,0)</f>
        <v>-0.9000923978783345</v>
      </c>
      <c r="L50" s="59">
        <f>VLOOKUP($C50,Delta_GIRR!$C$24:$F$502,4,0)*VLOOKUP(L$43,Delta_GIRR!$C$24:$F$502,4,0)</f>
        <v>16.133093767026992</v>
      </c>
      <c r="M50" s="50">
        <f>VLOOKUP($C50,Delta_GIRR!$C$24:$F$502,4,0)*VLOOKUP(M$43,Delta_GIRR!$C$24:$F$502,4,0)</f>
        <v>16.133093767026992</v>
      </c>
    </row>
    <row r="51" spans="3:13" x14ac:dyDescent="0.25">
      <c r="C51" s="135" t="s">
        <v>1134</v>
      </c>
      <c r="D51" s="59">
        <f>VLOOKUP($C51,Delta_GIRR!$C$24:$F$502,4,0)*VLOOKUP(D$43,Delta_GIRR!$C$24:$F$502,4,0)</f>
        <v>-8.7504343302466606E-2</v>
      </c>
      <c r="E51" s="59">
        <f>VLOOKUP($C51,Delta_GIRR!$C$24:$F$502,4,0)*VLOOKUP(E$43,Delta_GIRR!$C$24:$F$502,4,0)</f>
        <v>-8.3262558015955506</v>
      </c>
      <c r="F51" s="59">
        <f>VLOOKUP($C51,Delta_GIRR!$C$24:$F$502,4,0)*VLOOKUP(F$43,Delta_GIRR!$C$24:$F$502,4,0)</f>
        <v>-4.0084532303859994</v>
      </c>
      <c r="G51" s="59">
        <f>VLOOKUP($C51,Delta_GIRR!$C$24:$F$502,4,0)*VLOOKUP(G$43,Delta_GIRR!$C$24:$F$502,4,0)</f>
        <v>-9.7972928293880646</v>
      </c>
      <c r="H51" s="59">
        <f>VLOOKUP($C51,Delta_GIRR!$C$24:$F$502,4,0)*VLOOKUP(H$43,Delta_GIRR!$C$24:$F$502,4,0)</f>
        <v>2.2822003388448655</v>
      </c>
      <c r="I51" s="59">
        <f>VLOOKUP($C51,Delta_GIRR!$C$24:$F$502,4,0)*VLOOKUP(I$43,Delta_GIRR!$C$24:$F$502,4,0)</f>
        <v>3.6119314418563193</v>
      </c>
      <c r="J51" s="59">
        <f>VLOOKUP($C51,Delta_GIRR!$C$24:$F$502,4,0)*VLOOKUP(J$43,Delta_GIRR!$C$24:$F$502,4,0)</f>
        <v>-0.9000923978783345</v>
      </c>
      <c r="K51" s="5"/>
      <c r="L51" s="59">
        <f>VLOOKUP($C51,Delta_GIRR!$C$24:$F$502,4,0)*VLOOKUP(L$43,Delta_GIRR!$C$24:$F$502,4,0)</f>
        <v>-1.3295417893123128E-4</v>
      </c>
      <c r="M51" s="50">
        <f>VLOOKUP($C51,Delta_GIRR!$C$24:$F$502,4,0)*VLOOKUP(M$43,Delta_GIRR!$C$24:$F$502,4,0)</f>
        <v>-1.3295417893123128E-4</v>
      </c>
    </row>
    <row r="52" spans="3:13" x14ac:dyDescent="0.25">
      <c r="C52" s="135" t="s">
        <v>1136</v>
      </c>
      <c r="D52" s="59">
        <f>VLOOKUP($C52,Delta_GIRR!$C$24:$F$502,4,0)*VLOOKUP(D$43,Delta_GIRR!$C$24:$F$502,4,0)</f>
        <v>1.5684120639708321</v>
      </c>
      <c r="E52" s="59">
        <f>VLOOKUP($C52,Delta_GIRR!$C$24:$F$502,4,0)*VLOOKUP(E$43,Delta_GIRR!$C$24:$F$502,4,0)</f>
        <v>149.23830696940365</v>
      </c>
      <c r="F52" s="59">
        <f>VLOOKUP($C52,Delta_GIRR!$C$24:$F$502,4,0)*VLOOKUP(F$43,Delta_GIRR!$C$24:$F$502,4,0)</f>
        <v>71.846792594842967</v>
      </c>
      <c r="G52" s="59">
        <f>VLOOKUP($C52,Delta_GIRR!$C$24:$F$502,4,0)*VLOOKUP(G$43,Delta_GIRR!$C$24:$F$502,4,0)</f>
        <v>175.60490928721728</v>
      </c>
      <c r="H52" s="59">
        <f>VLOOKUP($C52,Delta_GIRR!$C$24:$F$502,4,0)*VLOOKUP(H$43,Delta_GIRR!$C$24:$F$502,4,0)</f>
        <v>-40.905747174971474</v>
      </c>
      <c r="I52" s="59">
        <f>VLOOKUP($C52,Delta_GIRR!$C$24:$F$502,4,0)*VLOOKUP(I$43,Delta_GIRR!$C$24:$F$502,4,0)</f>
        <v>-64.739607587950729</v>
      </c>
      <c r="J52" s="59">
        <f>VLOOKUP($C52,Delta_GIRR!$C$24:$F$502,4,0)*VLOOKUP(J$43,Delta_GIRR!$C$24:$F$502,4,0)</f>
        <v>16.133093767026992</v>
      </c>
      <c r="K52" s="59">
        <f>VLOOKUP($C52,Delta_GIRR!$C$24:$F$502,4,0)*VLOOKUP(K$43,Delta_GIRR!$C$24:$F$502,4,0)</f>
        <v>-1.3295417893123128E-4</v>
      </c>
      <c r="L52" s="5"/>
      <c r="M52" s="50">
        <f>VLOOKUP($C52,Delta_GIRR!$C$24:$F$502,4,0)*VLOOKUP(M$43,Delta_GIRR!$C$24:$F$502,4,0)</f>
        <v>2.3830467188387175E-3</v>
      </c>
    </row>
    <row r="53" spans="3:13" x14ac:dyDescent="0.25">
      <c r="C53" s="135" t="s">
        <v>1137</v>
      </c>
      <c r="D53" s="57">
        <f>VLOOKUP($C53,Delta_GIRR!$C$24:$F$502,4,0)*VLOOKUP(D$43,Delta_GIRR!$C$24:$F$502,4,0)</f>
        <v>1.5684120639708321</v>
      </c>
      <c r="E53" s="57">
        <f>VLOOKUP($C53,Delta_GIRR!$C$24:$F$502,4,0)*VLOOKUP(E$43,Delta_GIRR!$C$24:$F$502,4,0)</f>
        <v>149.23830696940365</v>
      </c>
      <c r="F53" s="57">
        <f>VLOOKUP($C53,Delta_GIRR!$C$24:$F$502,4,0)*VLOOKUP(F$43,Delta_GIRR!$C$24:$F$502,4,0)</f>
        <v>71.846792594842967</v>
      </c>
      <c r="G53" s="57">
        <f>VLOOKUP($C53,Delta_GIRR!$C$24:$F$502,4,0)*VLOOKUP(G$43,Delta_GIRR!$C$24:$F$502,4,0)</f>
        <v>175.60490928721728</v>
      </c>
      <c r="H53" s="57">
        <f>VLOOKUP($C53,Delta_GIRR!$C$24:$F$502,4,0)*VLOOKUP(H$43,Delta_GIRR!$C$24:$F$502,4,0)</f>
        <v>-40.905747174971474</v>
      </c>
      <c r="I53" s="57">
        <f>VLOOKUP($C53,Delta_GIRR!$C$24:$F$502,4,0)*VLOOKUP(I$43,Delta_GIRR!$C$24:$F$502,4,0)</f>
        <v>-64.739607587950729</v>
      </c>
      <c r="J53" s="57">
        <f>VLOOKUP($C53,Delta_GIRR!$C$24:$F$502,4,0)*VLOOKUP(J$43,Delta_GIRR!$C$24:$F$502,4,0)</f>
        <v>16.133093767026992</v>
      </c>
      <c r="K53" s="57">
        <f>VLOOKUP($C53,Delta_GIRR!$C$24:$F$502,4,0)*VLOOKUP(K$43,Delta_GIRR!$C$24:$F$502,4,0)</f>
        <v>-1.3295417893123128E-4</v>
      </c>
      <c r="L53" s="57">
        <f>VLOOKUP($C53,Delta_GIRR!$C$24:$F$502,4,0)*VLOOKUP(L$43,Delta_GIRR!$C$24:$F$502,4,0)</f>
        <v>2.3830467188387175E-3</v>
      </c>
      <c r="M53" s="144"/>
    </row>
    <row r="54" spans="3:13" ht="15.75" thickBot="1" x14ac:dyDescent="0.3"/>
    <row r="55" spans="3:13" ht="30.75" customHeight="1" thickTop="1" thickBot="1" x14ac:dyDescent="0.3">
      <c r="C55" s="119"/>
      <c r="D55" s="129" t="s">
        <v>1133</v>
      </c>
      <c r="E55" s="136" t="s">
        <v>61</v>
      </c>
      <c r="F55" s="136" t="s">
        <v>62</v>
      </c>
      <c r="G55" s="136" t="s">
        <v>1135</v>
      </c>
      <c r="H55" s="136" t="s">
        <v>63</v>
      </c>
      <c r="I55" s="136" t="s">
        <v>64</v>
      </c>
      <c r="J55" s="136" t="s">
        <v>65</v>
      </c>
      <c r="K55" s="136" t="s">
        <v>1134</v>
      </c>
      <c r="L55" s="136" t="s">
        <v>1136</v>
      </c>
      <c r="M55" s="136" t="s">
        <v>1137</v>
      </c>
    </row>
    <row r="56" spans="3:13" ht="15.75" thickTop="1" x14ac:dyDescent="0.25">
      <c r="C56" s="134" t="s">
        <v>1133</v>
      </c>
      <c r="D56" s="141">
        <f>D44*D18</f>
        <v>0</v>
      </c>
      <c r="E56" s="127">
        <f t="shared" ref="E56:M56" si="8">E44*E18</f>
        <v>71489.187308889741</v>
      </c>
      <c r="F56" s="59">
        <f t="shared" si="8"/>
        <v>32412.293476130992</v>
      </c>
      <c r="G56" s="59">
        <f t="shared" si="8"/>
        <v>70262.51528726588</v>
      </c>
      <c r="H56" s="59">
        <f t="shared" si="8"/>
        <v>-14516.303234086126</v>
      </c>
      <c r="I56" s="59">
        <f t="shared" si="8"/>
        <v>-18072.202693710809</v>
      </c>
      <c r="J56" s="59">
        <f t="shared" si="8"/>
        <v>3185.4187364452941</v>
      </c>
      <c r="K56" s="59">
        <f t="shared" si="8"/>
        <v>-2.6251302990739987E-2</v>
      </c>
      <c r="L56" s="59">
        <f t="shared" si="8"/>
        <v>0.47052361919124969</v>
      </c>
      <c r="M56" s="50">
        <f t="shared" si="8"/>
        <v>0.47052361919124969</v>
      </c>
    </row>
    <row r="57" spans="3:13" x14ac:dyDescent="0.25">
      <c r="C57" s="135" t="s">
        <v>61</v>
      </c>
      <c r="D57" s="83">
        <f t="shared" ref="D57:M65" si="9">D45*D19</f>
        <v>71489.187308889741</v>
      </c>
      <c r="E57" s="62">
        <f t="shared" si="9"/>
        <v>0</v>
      </c>
      <c r="F57" s="59">
        <f t="shared" si="9"/>
        <v>3274821.0316311372</v>
      </c>
      <c r="G57" s="59">
        <f t="shared" si="9"/>
        <v>7538052.7112431834</v>
      </c>
      <c r="H57" s="59">
        <f t="shared" si="9"/>
        <v>-1653671.2568902085</v>
      </c>
      <c r="I57" s="59">
        <f t="shared" si="9"/>
        <v>-2321237.4721796704</v>
      </c>
      <c r="J57" s="59">
        <f t="shared" si="9"/>
        <v>428527.62468582159</v>
      </c>
      <c r="K57" s="59">
        <f t="shared" si="9"/>
        <v>-2.6162233256329488</v>
      </c>
      <c r="L57" s="59">
        <f t="shared" si="9"/>
        <v>44.771492090821106</v>
      </c>
      <c r="M57" s="50">
        <f t="shared" si="9"/>
        <v>44.771492090821106</v>
      </c>
    </row>
    <row r="58" spans="3:13" x14ac:dyDescent="0.25">
      <c r="C58" s="135" t="s">
        <v>62</v>
      </c>
      <c r="D58" s="59">
        <f t="shared" si="9"/>
        <v>32412.293476130992</v>
      </c>
      <c r="E58" s="59">
        <f t="shared" si="9"/>
        <v>3274821.0316311372</v>
      </c>
      <c r="F58" s="5">
        <f t="shared" si="9"/>
        <v>0</v>
      </c>
      <c r="G58" s="59">
        <f t="shared" si="9"/>
        <v>3853398.3792067347</v>
      </c>
      <c r="H58" s="59">
        <f t="shared" si="9"/>
        <v>-871089.44745722762</v>
      </c>
      <c r="I58" s="59">
        <f t="shared" si="9"/>
        <v>-1298347.1130013431</v>
      </c>
      <c r="J58" s="59">
        <f t="shared" si="9"/>
        <v>278480.14706417458</v>
      </c>
      <c r="K58" s="59">
        <f t="shared" si="9"/>
        <v>-1.975306085551884</v>
      </c>
      <c r="L58" s="59">
        <f t="shared" si="9"/>
        <v>30.473391676014913</v>
      </c>
      <c r="M58" s="50">
        <f t="shared" si="9"/>
        <v>22.575243799562443</v>
      </c>
    </row>
    <row r="59" spans="3:13" x14ac:dyDescent="0.25">
      <c r="C59" s="135" t="s">
        <v>1135</v>
      </c>
      <c r="D59" s="59">
        <f t="shared" si="9"/>
        <v>70262.51528726588</v>
      </c>
      <c r="E59" s="59">
        <f t="shared" si="9"/>
        <v>7538052.7112431834</v>
      </c>
      <c r="F59" s="59">
        <f t="shared" si="9"/>
        <v>3853398.3792067347</v>
      </c>
      <c r="G59" s="5">
        <f t="shared" si="9"/>
        <v>0</v>
      </c>
      <c r="H59" s="59">
        <f t="shared" si="9"/>
        <v>-2227077.2030630051</v>
      </c>
      <c r="I59" s="59">
        <f t="shared" si="9"/>
        <v>-3420520.2888359735</v>
      </c>
      <c r="J59" s="59">
        <f t="shared" si="9"/>
        <v>790801.85608501406</v>
      </c>
      <c r="K59" s="59">
        <f t="shared" si="9"/>
        <v>-6.0461640713581568</v>
      </c>
      <c r="L59" s="59">
        <f t="shared" si="9"/>
        <v>100.53989014105866</v>
      </c>
      <c r="M59" s="50">
        <f t="shared" si="9"/>
        <v>86.535485393308235</v>
      </c>
    </row>
    <row r="60" spans="3:13" x14ac:dyDescent="0.25">
      <c r="C60" s="135" t="s">
        <v>63</v>
      </c>
      <c r="D60" s="59">
        <f t="shared" si="9"/>
        <v>-14516.303234086126</v>
      </c>
      <c r="E60" s="59">
        <f t="shared" si="9"/>
        <v>-1653671.2568902085</v>
      </c>
      <c r="F60" s="59">
        <f t="shared" si="9"/>
        <v>-871089.44745722762</v>
      </c>
      <c r="G60" s="59">
        <f t="shared" si="9"/>
        <v>-2227077.2030630051</v>
      </c>
      <c r="H60" s="5">
        <f t="shared" si="9"/>
        <v>0</v>
      </c>
      <c r="I60" s="59">
        <f t="shared" si="9"/>
        <v>816953.25892088853</v>
      </c>
      <c r="J60" s="59">
        <f t="shared" si="9"/>
        <v>-193655.60921286844</v>
      </c>
      <c r="K60" s="59">
        <f t="shared" si="9"/>
        <v>1.5180975909032497</v>
      </c>
      <c r="L60" s="59">
        <f t="shared" si="9"/>
        <v>-25.883054766082761</v>
      </c>
      <c r="M60" s="50">
        <f t="shared" si="9"/>
        <v>-23.419956445425665</v>
      </c>
    </row>
    <row r="61" spans="3:13" x14ac:dyDescent="0.25">
      <c r="C61" s="135" t="s">
        <v>64</v>
      </c>
      <c r="D61" s="59">
        <f t="shared" si="9"/>
        <v>-18072.202693710809</v>
      </c>
      <c r="E61" s="59">
        <f t="shared" si="9"/>
        <v>-2321237.4721796704</v>
      </c>
      <c r="F61" s="59">
        <f t="shared" si="9"/>
        <v>-1298347.1130013431</v>
      </c>
      <c r="G61" s="59">
        <f t="shared" si="9"/>
        <v>-3420520.2888359735</v>
      </c>
      <c r="H61" s="59">
        <f t="shared" si="9"/>
        <v>816953.25892088853</v>
      </c>
      <c r="I61" s="5">
        <f t="shared" si="9"/>
        <v>0</v>
      </c>
      <c r="J61" s="59">
        <f t="shared" si="9"/>
        <v>-318997.73022925667</v>
      </c>
      <c r="K61" s="59">
        <f t="shared" si="9"/>
        <v>2.5511916972585746</v>
      </c>
      <c r="L61" s="59">
        <f t="shared" si="9"/>
        <v>-44.375659722637501</v>
      </c>
      <c r="M61" s="50">
        <f t="shared" si="9"/>
        <v>-41.791422481183041</v>
      </c>
    </row>
    <row r="62" spans="3:13" x14ac:dyDescent="0.25">
      <c r="C62" s="135" t="s">
        <v>65</v>
      </c>
      <c r="D62" s="59">
        <f t="shared" si="9"/>
        <v>3185.4187364452941</v>
      </c>
      <c r="E62" s="59">
        <f t="shared" si="9"/>
        <v>428527.62468582159</v>
      </c>
      <c r="F62" s="59">
        <f t="shared" si="9"/>
        <v>278480.14706417458</v>
      </c>
      <c r="G62" s="59">
        <f t="shared" si="9"/>
        <v>790801.85608501406</v>
      </c>
      <c r="H62" s="59">
        <f t="shared" si="9"/>
        <v>-193655.60921286844</v>
      </c>
      <c r="I62" s="59">
        <f t="shared" si="9"/>
        <v>-318997.73022925667</v>
      </c>
      <c r="J62" s="5">
        <f t="shared" si="9"/>
        <v>0</v>
      </c>
      <c r="K62" s="59">
        <f t="shared" si="9"/>
        <v>-0.6650188259219233</v>
      </c>
      <c r="L62" s="59">
        <f t="shared" si="9"/>
        <v>11.742216591397964</v>
      </c>
      <c r="M62" s="50">
        <f t="shared" si="9"/>
        <v>11.395181645081344</v>
      </c>
    </row>
    <row r="63" spans="3:13" x14ac:dyDescent="0.25">
      <c r="C63" s="135" t="s">
        <v>1134</v>
      </c>
      <c r="D63" s="59">
        <f t="shared" si="9"/>
        <v>-2.6251302990739987E-2</v>
      </c>
      <c r="E63" s="59">
        <f t="shared" si="9"/>
        <v>-2.6162233256329488</v>
      </c>
      <c r="F63" s="59">
        <f t="shared" si="9"/>
        <v>-1.975306085551884</v>
      </c>
      <c r="G63" s="59">
        <f t="shared" si="9"/>
        <v>-6.0461640713581568</v>
      </c>
      <c r="H63" s="59">
        <f t="shared" si="9"/>
        <v>1.5180975909032497</v>
      </c>
      <c r="I63" s="59">
        <f t="shared" si="9"/>
        <v>2.5511916972585746</v>
      </c>
      <c r="J63" s="59">
        <f t="shared" si="9"/>
        <v>-0.6650188259219233</v>
      </c>
      <c r="K63" s="5">
        <f t="shared" si="9"/>
        <v>0</v>
      </c>
      <c r="L63" s="59">
        <f t="shared" si="9"/>
        <v>-9.8723447060342003E-5</v>
      </c>
      <c r="M63" s="50">
        <f t="shared" si="9"/>
        <v>-9.6768591832816918E-5</v>
      </c>
    </row>
    <row r="64" spans="3:13" x14ac:dyDescent="0.25">
      <c r="C64" s="135" t="s">
        <v>1136</v>
      </c>
      <c r="D64" s="59">
        <f t="shared" si="9"/>
        <v>0.47052361919124969</v>
      </c>
      <c r="E64" s="59">
        <f t="shared" si="9"/>
        <v>44.771492090821106</v>
      </c>
      <c r="F64" s="59">
        <f t="shared" si="9"/>
        <v>30.473391676014913</v>
      </c>
      <c r="G64" s="59">
        <f t="shared" si="9"/>
        <v>100.53989014105866</v>
      </c>
      <c r="H64" s="59">
        <f t="shared" si="9"/>
        <v>-25.883054766082761</v>
      </c>
      <c r="I64" s="59">
        <f t="shared" si="9"/>
        <v>-44.375659722637501</v>
      </c>
      <c r="J64" s="59">
        <f t="shared" si="9"/>
        <v>11.742216591397964</v>
      </c>
      <c r="K64" s="59">
        <f t="shared" si="9"/>
        <v>-9.8723447060342003E-5</v>
      </c>
      <c r="L64" s="5">
        <f t="shared" si="9"/>
        <v>0</v>
      </c>
      <c r="M64" s="50">
        <f t="shared" si="9"/>
        <v>1.7606758315199425E-3</v>
      </c>
    </row>
    <row r="65" spans="3:13" x14ac:dyDescent="0.25">
      <c r="C65" s="135" t="s">
        <v>1137</v>
      </c>
      <c r="D65" s="57">
        <f t="shared" si="9"/>
        <v>0.47052361919124969</v>
      </c>
      <c r="E65" s="57">
        <f t="shared" si="9"/>
        <v>44.771492090821106</v>
      </c>
      <c r="F65" s="57">
        <f t="shared" si="9"/>
        <v>22.575243799562443</v>
      </c>
      <c r="G65" s="57">
        <f t="shared" si="9"/>
        <v>86.535485393308235</v>
      </c>
      <c r="H65" s="57">
        <f t="shared" si="9"/>
        <v>-23.419956445425665</v>
      </c>
      <c r="I65" s="57">
        <f t="shared" si="9"/>
        <v>-41.791422481183041</v>
      </c>
      <c r="J65" s="57">
        <f t="shared" si="9"/>
        <v>11.395181645081344</v>
      </c>
      <c r="K65" s="57">
        <f t="shared" si="9"/>
        <v>-9.6768591832816918E-5</v>
      </c>
      <c r="L65" s="57">
        <f t="shared" si="9"/>
        <v>1.7606758315199425E-3</v>
      </c>
      <c r="M65" s="144">
        <f t="shared" si="9"/>
        <v>0</v>
      </c>
    </row>
  </sheetData>
  <mergeCells count="2">
    <mergeCell ref="C9:D14"/>
    <mergeCell ref="E9:E15"/>
  </mergeCells>
  <hyperlinks>
    <hyperlink ref="A3" location="'Bucket_CurvatureLow'!A1" display="'Bucket_CurvatureLow'!A1" xr:uid="{00000000-0004-0000-3300-000000000000}"/>
    <hyperlink ref="A4" location="BucketLow!A1" display="One level Up" xr:uid="{00000000-0004-0000-3300-000001000000}"/>
    <hyperlink ref="A5" location="'Delta_GIRR_USDLow'!A1" display="'Delta_GIRR_USDLow'!A1" xr:uid="{00000000-0004-0000-3300-000002000000}"/>
    <hyperlink ref="D32" location="Delta_GIRR!$C$24:$F$502" display="Delta_GIRR!$C$24:$F$502" xr:uid="{00000000-0004-0000-3300-000003000000}"/>
    <hyperlink ref="D33" location="Delta_GIRR!$C$24:$F$502" display="Delta_GIRR!$C$24:$F$502" xr:uid="{00000000-0004-0000-3300-000004000000}"/>
    <hyperlink ref="D34" location="Delta_GIRR!$C$24:$F$502" display="Delta_GIRR!$C$24:$F$502" xr:uid="{00000000-0004-0000-3300-000005000000}"/>
    <hyperlink ref="D35" location="Delta_GIRR!$C$24:$F$502" display="Delta_GIRR!$C$24:$F$502" xr:uid="{00000000-0004-0000-3300-000006000000}"/>
    <hyperlink ref="D36" location="Delta_GIRR!$C$24:$F$502" display="Delta_GIRR!$C$24:$F$502" xr:uid="{00000000-0004-0000-3300-000007000000}"/>
    <hyperlink ref="D37" location="Delta_GIRR!$C$24:$F$502" display="Delta_GIRR!$C$24:$F$502" xr:uid="{00000000-0004-0000-3300-000008000000}"/>
    <hyperlink ref="D38" location="Delta_GIRR!$C$24:$F$502" display="Delta_GIRR!$C$24:$F$502" xr:uid="{00000000-0004-0000-3300-000009000000}"/>
    <hyperlink ref="D39" location="Delta_GIRR!$C$24:$F$502" display="Delta_GIRR!$C$24:$F$502" xr:uid="{00000000-0004-0000-3300-00000A000000}"/>
    <hyperlink ref="D40" location="Delta_GIRR!$C$24:$F$502" display="Delta_GIRR!$C$24:$F$502" xr:uid="{00000000-0004-0000-3300-00000B000000}"/>
    <hyperlink ref="D41" location="Delta_GIRR!$C$24:$F$502" display="Delta_GIRR!$C$24:$F$502" xr:uid="{00000000-0004-0000-3300-00000C000000}"/>
    <hyperlink ref="E44" location="Delta_GIRR!$C$24:$F$502" display="Delta_GIRR!$C$24:$F$502" xr:uid="{00000000-0004-0000-3300-00000D000000}"/>
    <hyperlink ref="F44" location="Delta_GIRR!$C$24:$F$502" display="Delta_GIRR!$C$24:$F$502" xr:uid="{00000000-0004-0000-3300-00000E000000}"/>
    <hyperlink ref="G44" location="Delta_GIRR!$C$24:$F$502" display="Delta_GIRR!$C$24:$F$502" xr:uid="{00000000-0004-0000-3300-00000F000000}"/>
    <hyperlink ref="H44" location="Delta_GIRR!$C$24:$F$502" display="Delta_GIRR!$C$24:$F$502" xr:uid="{00000000-0004-0000-3300-000010000000}"/>
    <hyperlink ref="I44" location="Delta_GIRR!$C$24:$F$502" display="Delta_GIRR!$C$24:$F$502" xr:uid="{00000000-0004-0000-3300-000011000000}"/>
    <hyperlink ref="J44" location="Delta_GIRR!$C$24:$F$502" display="Delta_GIRR!$C$24:$F$502" xr:uid="{00000000-0004-0000-3300-000012000000}"/>
    <hyperlink ref="K44" location="Delta_GIRR!$C$24:$F$502" display="Delta_GIRR!$C$24:$F$502" xr:uid="{00000000-0004-0000-3300-000013000000}"/>
    <hyperlink ref="L44" location="Delta_GIRR!$C$24:$F$502" display="Delta_GIRR!$C$24:$F$502" xr:uid="{00000000-0004-0000-3300-000014000000}"/>
    <hyperlink ref="M44" location="Delta_GIRR!$C$24:$F$502" display="Delta_GIRR!$C$24:$F$502" xr:uid="{00000000-0004-0000-3300-000015000000}"/>
    <hyperlink ref="D45" location="Delta_GIRR!$C$24:$F$502" display="Delta_GIRR!$C$24:$F$502" xr:uid="{00000000-0004-0000-3300-000016000000}"/>
    <hyperlink ref="F45" location="Delta_GIRR!$C$24:$F$502" display="Delta_GIRR!$C$24:$F$502" xr:uid="{00000000-0004-0000-3300-000017000000}"/>
    <hyperlink ref="G45" location="Delta_GIRR!$C$24:$F$502" display="Delta_GIRR!$C$24:$F$502" xr:uid="{00000000-0004-0000-3300-000018000000}"/>
    <hyperlink ref="H45" location="Delta_GIRR!$C$24:$F$502" display="Delta_GIRR!$C$24:$F$502" xr:uid="{00000000-0004-0000-3300-000019000000}"/>
    <hyperlink ref="I45" location="Delta_GIRR!$C$24:$F$502" display="Delta_GIRR!$C$24:$F$502" xr:uid="{00000000-0004-0000-3300-00001A000000}"/>
    <hyperlink ref="J45" location="Delta_GIRR!$C$24:$F$502" display="Delta_GIRR!$C$24:$F$502" xr:uid="{00000000-0004-0000-3300-00001B000000}"/>
    <hyperlink ref="K45" location="Delta_GIRR!$C$24:$F$502" display="Delta_GIRR!$C$24:$F$502" xr:uid="{00000000-0004-0000-3300-00001C000000}"/>
    <hyperlink ref="L45" location="Delta_GIRR!$C$24:$F$502" display="Delta_GIRR!$C$24:$F$502" xr:uid="{00000000-0004-0000-3300-00001D000000}"/>
    <hyperlink ref="M45" location="Delta_GIRR!$C$24:$F$502" display="Delta_GIRR!$C$24:$F$502" xr:uid="{00000000-0004-0000-3300-00001E000000}"/>
    <hyperlink ref="D46" location="Delta_GIRR!$C$24:$F$502" display="Delta_GIRR!$C$24:$F$502" xr:uid="{00000000-0004-0000-3300-00001F000000}"/>
    <hyperlink ref="E46" location="Delta_GIRR!$C$24:$F$502" display="Delta_GIRR!$C$24:$F$502" xr:uid="{00000000-0004-0000-3300-000020000000}"/>
    <hyperlink ref="G46" location="Delta_GIRR!$C$24:$F$502" display="Delta_GIRR!$C$24:$F$502" xr:uid="{00000000-0004-0000-3300-000021000000}"/>
    <hyperlink ref="H46" location="Delta_GIRR!$C$24:$F$502" display="Delta_GIRR!$C$24:$F$502" xr:uid="{00000000-0004-0000-3300-000022000000}"/>
    <hyperlink ref="I46" location="Delta_GIRR!$C$24:$F$502" display="Delta_GIRR!$C$24:$F$502" xr:uid="{00000000-0004-0000-3300-000023000000}"/>
    <hyperlink ref="J46" location="Delta_GIRR!$C$24:$F$502" display="Delta_GIRR!$C$24:$F$502" xr:uid="{00000000-0004-0000-3300-000024000000}"/>
    <hyperlink ref="K46" location="Delta_GIRR!$C$24:$F$502" display="Delta_GIRR!$C$24:$F$502" xr:uid="{00000000-0004-0000-3300-000025000000}"/>
    <hyperlink ref="L46" location="Delta_GIRR!$C$24:$F$502" display="Delta_GIRR!$C$24:$F$502" xr:uid="{00000000-0004-0000-3300-000026000000}"/>
    <hyperlink ref="M46" location="Delta_GIRR!$C$24:$F$502" display="Delta_GIRR!$C$24:$F$502" xr:uid="{00000000-0004-0000-3300-000027000000}"/>
    <hyperlink ref="D47" location="Delta_GIRR!$C$24:$F$502" display="Delta_GIRR!$C$24:$F$502" xr:uid="{00000000-0004-0000-3300-000028000000}"/>
    <hyperlink ref="E47" location="Delta_GIRR!$C$24:$F$502" display="Delta_GIRR!$C$24:$F$502" xr:uid="{00000000-0004-0000-3300-000029000000}"/>
    <hyperlink ref="F47" location="Delta_GIRR!$C$24:$F$502" display="Delta_GIRR!$C$24:$F$502" xr:uid="{00000000-0004-0000-3300-00002A000000}"/>
    <hyperlink ref="H47" location="Delta_GIRR!$C$24:$F$502" display="Delta_GIRR!$C$24:$F$502" xr:uid="{00000000-0004-0000-3300-00002B000000}"/>
    <hyperlink ref="I47" location="Delta_GIRR!$C$24:$F$502" display="Delta_GIRR!$C$24:$F$502" xr:uid="{00000000-0004-0000-3300-00002C000000}"/>
    <hyperlink ref="J47" location="Delta_GIRR!$C$24:$F$502" display="Delta_GIRR!$C$24:$F$502" xr:uid="{00000000-0004-0000-3300-00002D000000}"/>
    <hyperlink ref="K47" location="Delta_GIRR!$C$24:$F$502" display="Delta_GIRR!$C$24:$F$502" xr:uid="{00000000-0004-0000-3300-00002E000000}"/>
    <hyperlink ref="L47" location="Delta_GIRR!$C$24:$F$502" display="Delta_GIRR!$C$24:$F$502" xr:uid="{00000000-0004-0000-3300-00002F000000}"/>
    <hyperlink ref="M47" location="Delta_GIRR!$C$24:$F$502" display="Delta_GIRR!$C$24:$F$502" xr:uid="{00000000-0004-0000-3300-000030000000}"/>
    <hyperlink ref="D48" location="Delta_GIRR!$C$24:$F$502" display="Delta_GIRR!$C$24:$F$502" xr:uid="{00000000-0004-0000-3300-000031000000}"/>
    <hyperlink ref="E48" location="Delta_GIRR!$C$24:$F$502" display="Delta_GIRR!$C$24:$F$502" xr:uid="{00000000-0004-0000-3300-000032000000}"/>
    <hyperlink ref="F48" location="Delta_GIRR!$C$24:$F$502" display="Delta_GIRR!$C$24:$F$502" xr:uid="{00000000-0004-0000-3300-000033000000}"/>
    <hyperlink ref="G48" location="Delta_GIRR!$C$24:$F$502" display="Delta_GIRR!$C$24:$F$502" xr:uid="{00000000-0004-0000-3300-000034000000}"/>
    <hyperlink ref="I48" location="Delta_GIRR!$C$24:$F$502" display="Delta_GIRR!$C$24:$F$502" xr:uid="{00000000-0004-0000-3300-000035000000}"/>
    <hyperlink ref="J48" location="Delta_GIRR!$C$24:$F$502" display="Delta_GIRR!$C$24:$F$502" xr:uid="{00000000-0004-0000-3300-000036000000}"/>
    <hyperlink ref="K48" location="Delta_GIRR!$C$24:$F$502" display="Delta_GIRR!$C$24:$F$502" xr:uid="{00000000-0004-0000-3300-000037000000}"/>
    <hyperlink ref="L48" location="Delta_GIRR!$C$24:$F$502" display="Delta_GIRR!$C$24:$F$502" xr:uid="{00000000-0004-0000-3300-000038000000}"/>
    <hyperlink ref="M48" location="Delta_GIRR!$C$24:$F$502" display="Delta_GIRR!$C$24:$F$502" xr:uid="{00000000-0004-0000-3300-000039000000}"/>
    <hyperlink ref="D49" location="Delta_GIRR!$C$24:$F$502" display="Delta_GIRR!$C$24:$F$502" xr:uid="{00000000-0004-0000-3300-00003A000000}"/>
    <hyperlink ref="E49" location="Delta_GIRR!$C$24:$F$502" display="Delta_GIRR!$C$24:$F$502" xr:uid="{00000000-0004-0000-3300-00003B000000}"/>
    <hyperlink ref="F49" location="Delta_GIRR!$C$24:$F$502" display="Delta_GIRR!$C$24:$F$502" xr:uid="{00000000-0004-0000-3300-00003C000000}"/>
    <hyperlink ref="G49" location="Delta_GIRR!$C$24:$F$502" display="Delta_GIRR!$C$24:$F$502" xr:uid="{00000000-0004-0000-3300-00003D000000}"/>
    <hyperlink ref="H49" location="Delta_GIRR!$C$24:$F$502" display="Delta_GIRR!$C$24:$F$502" xr:uid="{00000000-0004-0000-3300-00003E000000}"/>
    <hyperlink ref="J49" location="Delta_GIRR!$C$24:$F$502" display="Delta_GIRR!$C$24:$F$502" xr:uid="{00000000-0004-0000-3300-00003F000000}"/>
    <hyperlink ref="K49" location="Delta_GIRR!$C$24:$F$502" display="Delta_GIRR!$C$24:$F$502" xr:uid="{00000000-0004-0000-3300-000040000000}"/>
    <hyperlink ref="L49" location="Delta_GIRR!$C$24:$F$502" display="Delta_GIRR!$C$24:$F$502" xr:uid="{00000000-0004-0000-3300-000041000000}"/>
    <hyperlink ref="M49" location="Delta_GIRR!$C$24:$F$502" display="Delta_GIRR!$C$24:$F$502" xr:uid="{00000000-0004-0000-3300-000042000000}"/>
    <hyperlink ref="D50" location="Delta_GIRR!$C$24:$F$502" display="Delta_GIRR!$C$24:$F$502" xr:uid="{00000000-0004-0000-3300-000043000000}"/>
    <hyperlink ref="E50" location="Delta_GIRR!$C$24:$F$502" display="Delta_GIRR!$C$24:$F$502" xr:uid="{00000000-0004-0000-3300-000044000000}"/>
    <hyperlink ref="F50" location="Delta_GIRR!$C$24:$F$502" display="Delta_GIRR!$C$24:$F$502" xr:uid="{00000000-0004-0000-3300-000045000000}"/>
    <hyperlink ref="G50" location="Delta_GIRR!$C$24:$F$502" display="Delta_GIRR!$C$24:$F$502" xr:uid="{00000000-0004-0000-3300-000046000000}"/>
    <hyperlink ref="H50" location="Delta_GIRR!$C$24:$F$502" display="Delta_GIRR!$C$24:$F$502" xr:uid="{00000000-0004-0000-3300-000047000000}"/>
    <hyperlink ref="I50" location="Delta_GIRR!$C$24:$F$502" display="Delta_GIRR!$C$24:$F$502" xr:uid="{00000000-0004-0000-3300-000048000000}"/>
    <hyperlink ref="K50" location="Delta_GIRR!$C$24:$F$502" display="Delta_GIRR!$C$24:$F$502" xr:uid="{00000000-0004-0000-3300-000049000000}"/>
    <hyperlink ref="L50" location="Delta_GIRR!$C$24:$F$502" display="Delta_GIRR!$C$24:$F$502" xr:uid="{00000000-0004-0000-3300-00004A000000}"/>
    <hyperlink ref="M50" location="Delta_GIRR!$C$24:$F$502" display="Delta_GIRR!$C$24:$F$502" xr:uid="{00000000-0004-0000-3300-00004B000000}"/>
    <hyperlink ref="D51" location="Delta_GIRR!$C$24:$F$502" display="Delta_GIRR!$C$24:$F$502" xr:uid="{00000000-0004-0000-3300-00004C000000}"/>
    <hyperlink ref="E51" location="Delta_GIRR!$C$24:$F$502" display="Delta_GIRR!$C$24:$F$502" xr:uid="{00000000-0004-0000-3300-00004D000000}"/>
    <hyperlink ref="F51" location="Delta_GIRR!$C$24:$F$502" display="Delta_GIRR!$C$24:$F$502" xr:uid="{00000000-0004-0000-3300-00004E000000}"/>
    <hyperlink ref="G51" location="Delta_GIRR!$C$24:$F$502" display="Delta_GIRR!$C$24:$F$502" xr:uid="{00000000-0004-0000-3300-00004F000000}"/>
    <hyperlink ref="H51" location="Delta_GIRR!$C$24:$F$502" display="Delta_GIRR!$C$24:$F$502" xr:uid="{00000000-0004-0000-3300-000050000000}"/>
    <hyperlink ref="I51" location="Delta_GIRR!$C$24:$F$502" display="Delta_GIRR!$C$24:$F$502" xr:uid="{00000000-0004-0000-3300-000051000000}"/>
    <hyperlink ref="J51" location="Delta_GIRR!$C$24:$F$502" display="Delta_GIRR!$C$24:$F$502" xr:uid="{00000000-0004-0000-3300-000052000000}"/>
    <hyperlink ref="L51" location="Delta_GIRR!$C$24:$F$502" display="Delta_GIRR!$C$24:$F$502" xr:uid="{00000000-0004-0000-3300-000053000000}"/>
    <hyperlink ref="M51" location="Delta_GIRR!$C$24:$F$502" display="Delta_GIRR!$C$24:$F$502" xr:uid="{00000000-0004-0000-3300-000054000000}"/>
    <hyperlink ref="D52" location="Delta_GIRR!$C$24:$F$502" display="Delta_GIRR!$C$24:$F$502" xr:uid="{00000000-0004-0000-3300-000055000000}"/>
    <hyperlink ref="E52" location="Delta_GIRR!$C$24:$F$502" display="Delta_GIRR!$C$24:$F$502" xr:uid="{00000000-0004-0000-3300-000056000000}"/>
    <hyperlink ref="F52" location="Delta_GIRR!$C$24:$F$502" display="Delta_GIRR!$C$24:$F$502" xr:uid="{00000000-0004-0000-3300-000057000000}"/>
    <hyperlink ref="G52" location="Delta_GIRR!$C$24:$F$502" display="Delta_GIRR!$C$24:$F$502" xr:uid="{00000000-0004-0000-3300-000058000000}"/>
    <hyperlink ref="H52" location="Delta_GIRR!$C$24:$F$502" display="Delta_GIRR!$C$24:$F$502" xr:uid="{00000000-0004-0000-3300-000059000000}"/>
    <hyperlink ref="I52" location="Delta_GIRR!$C$24:$F$502" display="Delta_GIRR!$C$24:$F$502" xr:uid="{00000000-0004-0000-3300-00005A000000}"/>
    <hyperlink ref="J52" location="Delta_GIRR!$C$24:$F$502" display="Delta_GIRR!$C$24:$F$502" xr:uid="{00000000-0004-0000-3300-00005B000000}"/>
    <hyperlink ref="K52" location="Delta_GIRR!$C$24:$F$502" display="Delta_GIRR!$C$24:$F$502" xr:uid="{00000000-0004-0000-3300-00005C000000}"/>
    <hyperlink ref="M52" location="Delta_GIRR!$C$24:$F$502" display="Delta_GIRR!$C$24:$F$502" xr:uid="{00000000-0004-0000-3300-00005D000000}"/>
    <hyperlink ref="D53" location="Delta_GIRR!$C$24:$F$502" display="Delta_GIRR!$C$24:$F$502" xr:uid="{00000000-0004-0000-3300-00005E000000}"/>
    <hyperlink ref="E53" location="Delta_GIRR!$C$24:$F$502" display="Delta_GIRR!$C$24:$F$502" xr:uid="{00000000-0004-0000-3300-00005F000000}"/>
    <hyperlink ref="F53" location="Delta_GIRR!$C$24:$F$502" display="Delta_GIRR!$C$24:$F$502" xr:uid="{00000000-0004-0000-3300-000060000000}"/>
    <hyperlink ref="G53" location="Delta_GIRR!$C$24:$F$502" display="Delta_GIRR!$C$24:$F$502" xr:uid="{00000000-0004-0000-3300-000061000000}"/>
    <hyperlink ref="H53" location="Delta_GIRR!$C$24:$F$502" display="Delta_GIRR!$C$24:$F$502" xr:uid="{00000000-0004-0000-3300-000062000000}"/>
    <hyperlink ref="I53" location="Delta_GIRR!$C$24:$F$502" display="Delta_GIRR!$C$24:$F$502" xr:uid="{00000000-0004-0000-3300-000063000000}"/>
    <hyperlink ref="J53" location="Delta_GIRR!$C$24:$F$502" display="Delta_GIRR!$C$24:$F$502" xr:uid="{00000000-0004-0000-3300-000064000000}"/>
    <hyperlink ref="K53" location="Delta_GIRR!$C$24:$F$502" display="Delta_GIRR!$C$24:$F$502" xr:uid="{00000000-0004-0000-3300-000065000000}"/>
    <hyperlink ref="L53" location="Delta_GIRR!$C$24:$F$502" display="Delta_GIRR!$C$24:$F$502" xr:uid="{00000000-0004-0000-3300-00006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65C0FCA2-B0F9-4793-A943-65B6DDE925C0}"/>
  </hyperlinks>
  <pageMargins left="0.7" right="0.7" top="0.75" bottom="0.75" header="0.3" footer="0.3"/>
  <pageSetup orientation="portrait" r:id="rId2"/>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1"/>
  <dimension ref="A1:M6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39.14062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1146</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0" t="s">
        <v>1235</v>
      </c>
    </row>
    <row r="10" spans="1:5" ht="39" customHeight="1" x14ac:dyDescent="0.25">
      <c r="A10" s="18"/>
      <c r="C10" s="172"/>
      <c r="D10" s="173"/>
      <c r="E10" s="170"/>
    </row>
    <row r="11" spans="1:5" ht="45" customHeight="1" x14ac:dyDescent="0.25">
      <c r="A11" s="18"/>
      <c r="C11" s="172"/>
      <c r="D11" s="173"/>
      <c r="E11" s="170"/>
    </row>
    <row r="12" spans="1:5" x14ac:dyDescent="0.25">
      <c r="A12" s="18"/>
      <c r="C12" s="172"/>
      <c r="D12" s="173"/>
      <c r="E12" s="170"/>
    </row>
    <row r="13" spans="1:5" ht="21.75" customHeight="1" x14ac:dyDescent="0.25">
      <c r="A13" s="18"/>
      <c r="C13" s="172"/>
      <c r="D13" s="173"/>
      <c r="E13" s="170"/>
    </row>
    <row r="14" spans="1:5" x14ac:dyDescent="0.25">
      <c r="C14" s="174"/>
      <c r="D14" s="175"/>
      <c r="E14" s="170"/>
    </row>
    <row r="15" spans="1:5" x14ac:dyDescent="0.25">
      <c r="C15" s="23"/>
      <c r="D15" s="24">
        <v>0.03</v>
      </c>
      <c r="E15" s="171"/>
    </row>
    <row r="16" spans="1:5" ht="18.75" x14ac:dyDescent="0.3">
      <c r="C16" s="6"/>
    </row>
    <row r="17" spans="3:13" x14ac:dyDescent="0.25">
      <c r="C17" s="67" t="s">
        <v>86</v>
      </c>
      <c r="D17" s="66">
        <v>0.25</v>
      </c>
      <c r="E17" s="66">
        <v>0.5</v>
      </c>
      <c r="F17" s="66">
        <v>1</v>
      </c>
      <c r="G17" s="66">
        <v>2</v>
      </c>
      <c r="H17" s="66">
        <v>3</v>
      </c>
      <c r="I17" s="66">
        <v>5</v>
      </c>
      <c r="J17" s="66">
        <v>10</v>
      </c>
      <c r="K17" s="66">
        <v>15</v>
      </c>
      <c r="L17" s="66">
        <v>20</v>
      </c>
      <c r="M17" s="65">
        <v>30</v>
      </c>
    </row>
    <row r="18" spans="3:13" x14ac:dyDescent="0.25">
      <c r="C18" s="70">
        <v>0.25</v>
      </c>
      <c r="D18" s="61"/>
      <c r="E18" s="41">
        <f t="shared" ref="E18:M18" si="0">MIN(1,MAX(EXP(-$D$15*ABS($C18-E$17)/MIN($C18,E$17)),40%)*0.75)</f>
        <v>0.72783415016138109</v>
      </c>
      <c r="F18" s="41">
        <f t="shared" si="0"/>
        <v>0.68544838895342108</v>
      </c>
      <c r="G18" s="41">
        <f t="shared" si="0"/>
        <v>0.60793818447764036</v>
      </c>
      <c r="H18" s="41">
        <f t="shared" si="0"/>
        <v>0.53919280007394466</v>
      </c>
      <c r="I18" s="41">
        <f t="shared" si="0"/>
        <v>0.42414407902465279</v>
      </c>
      <c r="J18" s="41">
        <f t="shared" si="0"/>
        <v>0.30000000000000004</v>
      </c>
      <c r="K18" s="41">
        <f t="shared" si="0"/>
        <v>0.30000000000000004</v>
      </c>
      <c r="L18" s="41">
        <f t="shared" si="0"/>
        <v>0.30000000000000004</v>
      </c>
      <c r="M18" s="41">
        <f t="shared" si="0"/>
        <v>0.30000000000000004</v>
      </c>
    </row>
    <row r="19" spans="3:13" x14ac:dyDescent="0.25">
      <c r="C19" s="70">
        <v>0.5</v>
      </c>
      <c r="D19" s="69">
        <f t="shared" ref="D19:D27" si="1">MIN(1,MAX(EXP(-$D$15*ABS($C19-D$17)/MIN($C19,D$17)),40%)*0.75)</f>
        <v>0.72783415016138109</v>
      </c>
      <c r="E19" s="5"/>
      <c r="F19" s="20">
        <f t="shared" ref="F19:M19" si="2">MIN(1,MAX(EXP(-$D$15*ABS($C19-F$17)/MIN($C19,F$17)),40%)*0.75)</f>
        <v>0.72783415016138109</v>
      </c>
      <c r="G19" s="20">
        <f t="shared" si="2"/>
        <v>0.68544838895342108</v>
      </c>
      <c r="H19" s="20">
        <f t="shared" si="2"/>
        <v>0.64553098231879336</v>
      </c>
      <c r="I19" s="20">
        <f t="shared" si="2"/>
        <v>0.57253462075263983</v>
      </c>
      <c r="J19" s="20">
        <f t="shared" si="2"/>
        <v>0.42414407902465279</v>
      </c>
      <c r="K19" s="20">
        <f t="shared" si="2"/>
        <v>0.31421366193572925</v>
      </c>
      <c r="L19" s="20">
        <f t="shared" si="2"/>
        <v>0.30000000000000004</v>
      </c>
      <c r="M19" s="20">
        <f t="shared" si="2"/>
        <v>0.30000000000000004</v>
      </c>
    </row>
    <row r="20" spans="3:13" x14ac:dyDescent="0.25">
      <c r="C20" s="70">
        <v>1</v>
      </c>
      <c r="D20" s="69">
        <f t="shared" si="1"/>
        <v>0.68544838895342108</v>
      </c>
      <c r="E20" s="20">
        <f t="shared" ref="E20:E27" si="3">MIN(1,MAX(EXP(-$D$15*ABS($C20-E$17)/MIN($C20,E$17)),40%)*0.75)</f>
        <v>0.72783415016138109</v>
      </c>
      <c r="F20" s="5"/>
      <c r="G20" s="20">
        <f t="shared" ref="G20:M20" si="4">MIN(1,MAX(EXP(-$D$15*ABS($C20-G$17)/MIN($C20,G$17)),40%)*0.75)</f>
        <v>0.72783415016138109</v>
      </c>
      <c r="H20" s="20">
        <f t="shared" si="4"/>
        <v>0.70632340018818651</v>
      </c>
      <c r="I20" s="20">
        <f t="shared" si="4"/>
        <v>0.66519032753786811</v>
      </c>
      <c r="J20" s="20">
        <f t="shared" si="4"/>
        <v>0.57253462075263983</v>
      </c>
      <c r="K20" s="20">
        <f t="shared" si="4"/>
        <v>0.49278511486129256</v>
      </c>
      <c r="L20" s="20">
        <f t="shared" si="4"/>
        <v>0.42414407902465279</v>
      </c>
      <c r="M20" s="20">
        <f t="shared" si="4"/>
        <v>0.31421366193572925</v>
      </c>
    </row>
    <row r="21" spans="3:13" x14ac:dyDescent="0.25">
      <c r="C21" s="70">
        <v>2</v>
      </c>
      <c r="D21" s="69">
        <f t="shared" si="1"/>
        <v>0.60793818447764036</v>
      </c>
      <c r="E21" s="20">
        <f t="shared" si="3"/>
        <v>0.68544838895342108</v>
      </c>
      <c r="F21" s="20">
        <f t="shared" ref="F21:F27" si="5">MIN(1,MAX(EXP(-$D$15*ABS($C21-F$17)/MIN($C21,F$17)),40%)*0.75)</f>
        <v>0.72783415016138109</v>
      </c>
      <c r="G21" s="5"/>
      <c r="H21" s="20">
        <f t="shared" ref="H21:M21" si="6">MIN(1,MAX(EXP(-$D$15*ABS($C21-H$17)/MIN($C21,H$17)),40%)*0.75)</f>
        <v>0.73883395470229696</v>
      </c>
      <c r="I21" s="20">
        <f t="shared" si="6"/>
        <v>0.71699811137482494</v>
      </c>
      <c r="J21" s="20">
        <f t="shared" si="6"/>
        <v>0.66519032753786811</v>
      </c>
      <c r="K21" s="20">
        <f t="shared" si="6"/>
        <v>0.61712599354201381</v>
      </c>
      <c r="L21" s="20">
        <f t="shared" si="6"/>
        <v>0.57253462075263983</v>
      </c>
      <c r="M21" s="20">
        <f t="shared" si="6"/>
        <v>0.49278511486129256</v>
      </c>
    </row>
    <row r="22" spans="3:13" x14ac:dyDescent="0.25">
      <c r="C22" s="70">
        <v>3</v>
      </c>
      <c r="D22" s="69">
        <f t="shared" si="1"/>
        <v>0.53919280007394466</v>
      </c>
      <c r="E22" s="20">
        <f t="shared" si="3"/>
        <v>0.64553098231879336</v>
      </c>
      <c r="F22" s="20">
        <f t="shared" si="5"/>
        <v>0.70632340018818651</v>
      </c>
      <c r="G22" s="20">
        <f t="shared" ref="G22:G27" si="7">MIN(1,MAX(EXP(-$D$15*ABS($C22-G$17)/MIN($C22,G$17)),40%)*0.75)</f>
        <v>0.73883395470229696</v>
      </c>
      <c r="H22" s="5"/>
      <c r="I22" s="20">
        <f>MIN(1,MAX(EXP(-$D$15*ABS($C22-I$17)/MIN($C22,I$17)),40%)*0.75)</f>
        <v>0.73514900498006641</v>
      </c>
      <c r="J22" s="20">
        <f>MIN(1,MAX(EXP(-$D$15*ABS($C22-J$17)/MIN($C22,J$17)),40%)*0.75)</f>
        <v>0.69929536492946121</v>
      </c>
      <c r="K22" s="20">
        <f>MIN(1,MAX(EXP(-$D$15*ABS($C22-K$17)/MIN($C22,K$17)),40%)*0.75)</f>
        <v>0.66519032753786811</v>
      </c>
      <c r="L22" s="20">
        <f>MIN(1,MAX(EXP(-$D$15*ABS($C22-L$17)/MIN($C22,L$17)),40%)*0.75)</f>
        <v>0.63274861244728775</v>
      </c>
      <c r="M22" s="20">
        <f>MIN(1,MAX(EXP(-$D$15*ABS($C22-M$17)/MIN($C22,M$17)),40%)*0.75)</f>
        <v>0.57253462075263994</v>
      </c>
    </row>
    <row r="23" spans="3:13" x14ac:dyDescent="0.25">
      <c r="C23" s="70">
        <v>5</v>
      </c>
      <c r="D23" s="69">
        <f t="shared" si="1"/>
        <v>0.42414407902465279</v>
      </c>
      <c r="E23" s="20">
        <f t="shared" si="3"/>
        <v>0.57253462075263983</v>
      </c>
      <c r="F23" s="20">
        <f t="shared" si="5"/>
        <v>0.66519032753786811</v>
      </c>
      <c r="G23" s="20">
        <f t="shared" si="7"/>
        <v>0.71699811137482494</v>
      </c>
      <c r="H23" s="20">
        <f>MIN(1,MAX(EXP(-$D$15*ABS($C23-H$17)/MIN($C23,H$17)),40%)*0.75)</f>
        <v>0.73514900498006641</v>
      </c>
      <c r="I23" s="5"/>
      <c r="J23" s="20">
        <f>MIN(1,MAX(EXP(-$D$15*ABS($C23-J$17)/MIN($C23,J$17)),40%)*0.75)</f>
        <v>0.72783415016138109</v>
      </c>
      <c r="K23" s="20">
        <f>MIN(1,MAX(EXP(-$D$15*ABS($C23-K$17)/MIN($C23,K$17)),40%)*0.75)</f>
        <v>0.70632340018818651</v>
      </c>
      <c r="L23" s="20">
        <f>MIN(1,MAX(EXP(-$D$15*ABS($C23-L$17)/MIN($C23,L$17)),40%)*0.75)</f>
        <v>0.68544838895342108</v>
      </c>
      <c r="M23" s="20">
        <f>MIN(1,MAX(EXP(-$D$15*ABS($C23-M$17)/MIN($C23,M$17)),40%)*0.75)</f>
        <v>0.64553098231879336</v>
      </c>
    </row>
    <row r="24" spans="3:13" x14ac:dyDescent="0.25">
      <c r="C24" s="70">
        <v>10</v>
      </c>
      <c r="D24" s="69">
        <f t="shared" si="1"/>
        <v>0.30000000000000004</v>
      </c>
      <c r="E24" s="20">
        <f t="shared" si="3"/>
        <v>0.42414407902465279</v>
      </c>
      <c r="F24" s="20">
        <f t="shared" si="5"/>
        <v>0.57253462075263983</v>
      </c>
      <c r="G24" s="20">
        <f t="shared" si="7"/>
        <v>0.66519032753786811</v>
      </c>
      <c r="H24" s="20">
        <f>MIN(1,MAX(EXP(-$D$15*ABS($C24-H$17)/MIN($C24,H$17)),40%)*0.75)</f>
        <v>0.69929536492946121</v>
      </c>
      <c r="I24" s="20">
        <f>MIN(1,MAX(EXP(-$D$15*ABS($C24-I$17)/MIN($C24,I$17)),40%)*0.75)</f>
        <v>0.72783415016138109</v>
      </c>
      <c r="J24" s="5"/>
      <c r="K24" s="20">
        <f>MIN(1,MAX(EXP(-$D$15*ABS($C24-K$17)/MIN($C24,K$17)),40%)*0.75)</f>
        <v>0.73883395470229696</v>
      </c>
      <c r="L24" s="20">
        <f>MIN(1,MAX(EXP(-$D$15*ABS($C24-L$17)/MIN($C24,L$17)),40%)*0.75)</f>
        <v>0.72783415016138109</v>
      </c>
      <c r="M24" s="20">
        <f>MIN(1,MAX(EXP(-$D$15*ABS($C24-M$17)/MIN($C24,M$17)),40%)*0.75)</f>
        <v>0.70632340018818651</v>
      </c>
    </row>
    <row r="25" spans="3:13" x14ac:dyDescent="0.25">
      <c r="C25" s="70">
        <v>15</v>
      </c>
      <c r="D25" s="69">
        <f t="shared" si="1"/>
        <v>0.30000000000000004</v>
      </c>
      <c r="E25" s="20">
        <f t="shared" si="3"/>
        <v>0.31421366193572925</v>
      </c>
      <c r="F25" s="20">
        <f t="shared" si="5"/>
        <v>0.49278511486129256</v>
      </c>
      <c r="G25" s="20">
        <f t="shared" si="7"/>
        <v>0.61712599354201381</v>
      </c>
      <c r="H25" s="20">
        <f>MIN(1,MAX(EXP(-$D$15*ABS($C25-H$17)/MIN($C25,H$17)),40%)*0.75)</f>
        <v>0.66519032753786811</v>
      </c>
      <c r="I25" s="20">
        <f>MIN(1,MAX(EXP(-$D$15*ABS($C25-I$17)/MIN($C25,I$17)),40%)*0.75)</f>
        <v>0.70632340018818651</v>
      </c>
      <c r="J25" s="20">
        <f>MIN(1,MAX(EXP(-$D$15*ABS($C25-J$17)/MIN($C25,J$17)),40%)*0.75)</f>
        <v>0.73883395470229696</v>
      </c>
      <c r="K25" s="5"/>
      <c r="L25" s="20">
        <f>MIN(1,MAX(EXP(-$D$15*ABS($C25-L$17)/MIN($C25,L$17)),40%)*0.75)</f>
        <v>0.74253737531187602</v>
      </c>
      <c r="M25" s="20">
        <f>MIN(1,MAX(EXP(-$D$15*ABS($C25-M$17)/MIN($C25,M$17)),40%)*0.75)</f>
        <v>0.72783415016138109</v>
      </c>
    </row>
    <row r="26" spans="3:13" x14ac:dyDescent="0.25">
      <c r="C26" s="70">
        <v>20</v>
      </c>
      <c r="D26" s="69">
        <f t="shared" si="1"/>
        <v>0.30000000000000004</v>
      </c>
      <c r="E26" s="20">
        <f t="shared" si="3"/>
        <v>0.30000000000000004</v>
      </c>
      <c r="F26" s="20">
        <f t="shared" si="5"/>
        <v>0.42414407902465279</v>
      </c>
      <c r="G26" s="20">
        <f t="shared" si="7"/>
        <v>0.57253462075263983</v>
      </c>
      <c r="H26" s="20">
        <f>MIN(1,MAX(EXP(-$D$15*ABS($C26-H$17)/MIN($C26,H$17)),40%)*0.75)</f>
        <v>0.63274861244728775</v>
      </c>
      <c r="I26" s="20">
        <f>MIN(1,MAX(EXP(-$D$15*ABS($C26-I$17)/MIN($C26,I$17)),40%)*0.75)</f>
        <v>0.68544838895342108</v>
      </c>
      <c r="J26" s="20">
        <f>MIN(1,MAX(EXP(-$D$15*ABS($C26-J$17)/MIN($C26,J$17)),40%)*0.75)</f>
        <v>0.72783415016138109</v>
      </c>
      <c r="K26" s="20">
        <f>MIN(1,MAX(EXP(-$D$15*ABS($C26-K$17)/MIN($C26,K$17)),40%)*0.75)</f>
        <v>0.74253737531187602</v>
      </c>
      <c r="L26" s="5"/>
      <c r="M26" s="20">
        <f>MIN(1,MAX(EXP(-$D$15*ABS($C26-M$17)/MIN($C26,M$17)),40%)*0.75)</f>
        <v>0.73883395470229696</v>
      </c>
    </row>
    <row r="27" spans="3:13" x14ac:dyDescent="0.25">
      <c r="C27" s="68">
        <v>30</v>
      </c>
      <c r="D27" s="69">
        <f t="shared" si="1"/>
        <v>0.30000000000000004</v>
      </c>
      <c r="E27" s="20">
        <f t="shared" si="3"/>
        <v>0.30000000000000004</v>
      </c>
      <c r="F27" s="20">
        <f t="shared" si="5"/>
        <v>0.31421366193572925</v>
      </c>
      <c r="G27" s="20">
        <f t="shared" si="7"/>
        <v>0.49278511486129256</v>
      </c>
      <c r="H27" s="20">
        <f>MIN(1,MAX(EXP(-$D$15*ABS($C27-H$17)/MIN($C27,H$17)),40%)*0.75)</f>
        <v>0.57253462075263994</v>
      </c>
      <c r="I27" s="20">
        <f>MIN(1,MAX(EXP(-$D$15*ABS($C27-I$17)/MIN($C27,I$17)),40%)*0.75)</f>
        <v>0.64553098231879336</v>
      </c>
      <c r="J27" s="20">
        <f>MIN(1,MAX(EXP(-$D$15*ABS($C27-J$17)/MIN($C27,J$17)),40%)*0.75)</f>
        <v>0.70632340018818651</v>
      </c>
      <c r="K27" s="20">
        <f>MIN(1,MAX(EXP(-$D$15*ABS($C27-K$17)/MIN($C27,K$17)),40%)*0.75)</f>
        <v>0.72783415016138109</v>
      </c>
      <c r="L27" s="20">
        <f>MIN(1,MAX(EXP(-$D$15*ABS($C27-L$17)/MIN($C27,L$17)),40%)*0.75)</f>
        <v>0.73883395470229696</v>
      </c>
      <c r="M27" s="5"/>
    </row>
    <row r="29" spans="3:13" ht="18.75" x14ac:dyDescent="0.3">
      <c r="C29" s="6" t="s">
        <v>76</v>
      </c>
    </row>
    <row r="30" spans="3:13" ht="15.75" thickBot="1" x14ac:dyDescent="0.3"/>
    <row r="31" spans="3:13" ht="28.5" customHeight="1" thickTop="1" thickBot="1" x14ac:dyDescent="0.3">
      <c r="D31" s="119"/>
    </row>
    <row r="32" spans="3:13" ht="15.75" thickTop="1" x14ac:dyDescent="0.25">
      <c r="C32" s="70" t="s">
        <v>1133</v>
      </c>
      <c r="D32" s="143">
        <f>VLOOKUP(C32,Delta_GIRR!$C$557:$F$1035,4,0)^2</f>
        <v>65173.882580285943</v>
      </c>
    </row>
    <row r="33" spans="3:13" x14ac:dyDescent="0.25">
      <c r="C33" s="70" t="s">
        <v>61</v>
      </c>
      <c r="D33" s="50">
        <f>VLOOKUP(C33,Delta_GIRR!$C$557:$F$1035,4,0)^2</f>
        <v>218097.54162907024</v>
      </c>
    </row>
    <row r="34" spans="3:13" x14ac:dyDescent="0.25">
      <c r="C34" s="70" t="s">
        <v>62</v>
      </c>
      <c r="D34" s="50">
        <f>VLOOKUP(C34,Delta_GIRR!$C$557:$F$1035,4,0)^2</f>
        <v>556037.57001546118</v>
      </c>
    </row>
    <row r="35" spans="3:13" x14ac:dyDescent="0.25">
      <c r="C35" s="70" t="s">
        <v>1135</v>
      </c>
      <c r="D35" s="50">
        <f>VLOOKUP(C35,Delta_GIRR!$C$557:$F$1035,4,0)^2</f>
        <v>1405581.905519258</v>
      </c>
    </row>
    <row r="36" spans="3:13" x14ac:dyDescent="0.25">
      <c r="C36" s="68" t="s">
        <v>63</v>
      </c>
      <c r="D36" s="50">
        <f>VLOOKUP(C36,Delta_GIRR!$C$557:$F$1035,4,0)^2</f>
        <v>163049.7794877463</v>
      </c>
    </row>
    <row r="37" spans="3:13" x14ac:dyDescent="0.25">
      <c r="C37" s="70" t="s">
        <v>64</v>
      </c>
      <c r="D37" s="50">
        <f>VLOOKUP(C37,Delta_GIRR!$C$557:$F$1035,4,0)^2</f>
        <v>263929.67543637002</v>
      </c>
    </row>
    <row r="38" spans="3:13" x14ac:dyDescent="0.25">
      <c r="C38" s="70" t="s">
        <v>65</v>
      </c>
      <c r="D38" s="50">
        <f>VLOOKUP(C38,Delta_GIRR!$C$557:$F$1035,4,0)^2</f>
        <v>777831.09038027807</v>
      </c>
    </row>
    <row r="39" spans="3:13" x14ac:dyDescent="0.25">
      <c r="C39" s="70" t="s">
        <v>1134</v>
      </c>
      <c r="D39" s="50">
        <f>VLOOKUP(C39,Delta_GIRR!$C$557:$F$1035,4,0)^2</f>
        <v>519.65838195503397</v>
      </c>
    </row>
    <row r="40" spans="3:13" x14ac:dyDescent="0.25">
      <c r="C40" s="70" t="s">
        <v>1136</v>
      </c>
      <c r="D40" s="50">
        <f>VLOOKUP(C40,Delta_GIRR!$C$557:$F$1035,4,0)^2</f>
        <v>20.968576325048371</v>
      </c>
    </row>
    <row r="41" spans="3:13" x14ac:dyDescent="0.25">
      <c r="C41" s="68" t="s">
        <v>1137</v>
      </c>
      <c r="D41" s="48">
        <f>VLOOKUP(C41,Delta_GIRR!$C$557:$F$1035,4,0)^2</f>
        <v>20.968576325048371</v>
      </c>
    </row>
    <row r="42" spans="3:13" ht="15.75" thickBot="1" x14ac:dyDescent="0.3"/>
    <row r="43" spans="3:13" ht="30" customHeight="1" thickTop="1" thickBot="1" x14ac:dyDescent="0.3">
      <c r="C43" s="119"/>
      <c r="D43" s="129" t="s">
        <v>1133</v>
      </c>
      <c r="E43" s="136" t="s">
        <v>61</v>
      </c>
      <c r="F43" s="136" t="s">
        <v>62</v>
      </c>
      <c r="G43" s="136" t="s">
        <v>1135</v>
      </c>
      <c r="H43" s="136" t="s">
        <v>63</v>
      </c>
      <c r="I43" s="136" t="s">
        <v>64</v>
      </c>
      <c r="J43" s="136" t="s">
        <v>65</v>
      </c>
      <c r="K43" s="136" t="s">
        <v>1134</v>
      </c>
      <c r="L43" s="136" t="s">
        <v>1136</v>
      </c>
      <c r="M43" s="136" t="s">
        <v>1137</v>
      </c>
    </row>
    <row r="44" spans="3:13" ht="15.75" thickTop="1" x14ac:dyDescent="0.25">
      <c r="C44" s="134" t="s">
        <v>1133</v>
      </c>
      <c r="D44" s="141"/>
      <c r="E44" s="127">
        <f>VLOOKUP($C44,Delta_GIRR!$C$557:$F$1035,4,0)*VLOOKUP(E$43,Delta_GIRR!$C$557:$F$1035,4,0)</f>
        <v>119223.58646334228</v>
      </c>
      <c r="F44" s="59">
        <f>VLOOKUP($C44,Delta_GIRR!$C$557:$F$1035,4,0)*VLOOKUP(F$43,Delta_GIRR!$C$557:$F$1035,4,0)</f>
        <v>190365.77239203267</v>
      </c>
      <c r="G44" s="59">
        <f>VLOOKUP($C44,Delta_GIRR!$C$557:$F$1035,4,0)*VLOOKUP(G$43,Delta_GIRR!$C$557:$F$1035,4,0)</f>
        <v>302666.86318010878</v>
      </c>
      <c r="H44" s="59">
        <f>VLOOKUP($C44,Delta_GIRR!$C$557:$F$1035,4,0)*VLOOKUP(H$43,Delta_GIRR!$C$557:$F$1035,4,0)</f>
        <v>-103085.33932172845</v>
      </c>
      <c r="I44" s="59">
        <f>VLOOKUP($C44,Delta_GIRR!$C$557:$F$1035,4,0)*VLOOKUP(I$43,Delta_GIRR!$C$557:$F$1035,4,0)</f>
        <v>131153.80923306406</v>
      </c>
      <c r="J44" s="59">
        <f>VLOOKUP($C44,Delta_GIRR!$C$557:$F$1035,4,0)*VLOOKUP(J$43,Delta_GIRR!$C$557:$F$1035,4,0)</f>
        <v>-225153.88549110145</v>
      </c>
      <c r="K44" s="59">
        <f>VLOOKUP($C44,Delta_GIRR!$C$557:$F$1035,4,0)*VLOOKUP(K$43,Delta_GIRR!$C$557:$F$1035,4,0)</f>
        <v>5819.6352435009849</v>
      </c>
      <c r="L44" s="59">
        <f>VLOOKUP($C44,Delta_GIRR!$C$557:$F$1035,4,0)*VLOOKUP(L$43,Delta_GIRR!$C$557:$F$1035,4,0)</f>
        <v>1169.018191169182</v>
      </c>
      <c r="M44" s="50">
        <f>VLOOKUP($C44,Delta_GIRR!$C$557:$F$1035,4,0)*VLOOKUP(M$43,Delta_GIRR!$C$557:$F$1035,4,0)</f>
        <v>1169.018191169182</v>
      </c>
    </row>
    <row r="45" spans="3:13" x14ac:dyDescent="0.25">
      <c r="C45" s="135" t="s">
        <v>61</v>
      </c>
      <c r="D45" s="83">
        <f>VLOOKUP($C45,Delta_GIRR!$C$557:$F$1035,4,0)*VLOOKUP(D$43,Delta_GIRR!$C$557:$F$1035,4,0)</f>
        <v>119223.58646334228</v>
      </c>
      <c r="E45" s="62"/>
      <c r="F45" s="59">
        <f>VLOOKUP($C45,Delta_GIRR!$C$557:$F$1035,4,0)*VLOOKUP(F$43,Delta_GIRR!$C$557:$F$1035,4,0)</f>
        <v>348239.03726287506</v>
      </c>
      <c r="G45" s="59">
        <f>VLOOKUP($C45,Delta_GIRR!$C$557:$F$1035,4,0)*VLOOKUP(G$43,Delta_GIRR!$C$557:$F$1035,4,0)</f>
        <v>553673.15101244906</v>
      </c>
      <c r="H45" s="59">
        <f>VLOOKUP($C45,Delta_GIRR!$C$557:$F$1035,4,0)*VLOOKUP(H$43,Delta_GIRR!$C$557:$F$1035,4,0)</f>
        <v>-188575.5977570785</v>
      </c>
      <c r="I45" s="59">
        <f>VLOOKUP($C45,Delta_GIRR!$C$557:$F$1035,4,0)*VLOOKUP(I$43,Delta_GIRR!$C$557:$F$1035,4,0)</f>
        <v>239921.68175392301</v>
      </c>
      <c r="J45" s="59">
        <f>VLOOKUP($C45,Delta_GIRR!$C$557:$F$1035,4,0)*VLOOKUP(J$43,Delta_GIRR!$C$557:$F$1035,4,0)</f>
        <v>-411877.46796176868</v>
      </c>
      <c r="K45" s="59">
        <f>VLOOKUP($C45,Delta_GIRR!$C$557:$F$1035,4,0)*VLOOKUP(K$43,Delta_GIRR!$C$557:$F$1035,4,0)</f>
        <v>10645.948318084835</v>
      </c>
      <c r="L45" s="59">
        <f>VLOOKUP($C45,Delta_GIRR!$C$557:$F$1035,4,0)*VLOOKUP(L$43,Delta_GIRR!$C$557:$F$1035,4,0)</f>
        <v>2138.5029688907553</v>
      </c>
      <c r="M45" s="50">
        <f>VLOOKUP($C45,Delta_GIRR!$C$557:$F$1035,4,0)*VLOOKUP(M$43,Delta_GIRR!$C$557:$F$1035,4,0)</f>
        <v>2138.5029688907553</v>
      </c>
    </row>
    <row r="46" spans="3:13" x14ac:dyDescent="0.25">
      <c r="C46" s="135" t="s">
        <v>62</v>
      </c>
      <c r="D46" s="59">
        <f>VLOOKUP($C46,Delta_GIRR!$C$557:$F$1035,4,0)*VLOOKUP(D$43,Delta_GIRR!$C$557:$F$1035,4,0)</f>
        <v>190365.77239203267</v>
      </c>
      <c r="E46" s="59">
        <f>VLOOKUP($C46,Delta_GIRR!$C$557:$F$1035,4,0)*VLOOKUP(E$43,Delta_GIRR!$C$557:$F$1035,4,0)</f>
        <v>348239.03726287506</v>
      </c>
      <c r="F46" s="5"/>
      <c r="G46" s="59">
        <f>VLOOKUP($C46,Delta_GIRR!$C$557:$F$1035,4,0)*VLOOKUP(G$43,Delta_GIRR!$C$557:$F$1035,4,0)</f>
        <v>884056.75564560317</v>
      </c>
      <c r="H46" s="59">
        <f>VLOOKUP($C46,Delta_GIRR!$C$557:$F$1035,4,0)*VLOOKUP(H$43,Delta_GIRR!$C$557:$F$1035,4,0)</f>
        <v>-301100.9850165277</v>
      </c>
      <c r="I46" s="59">
        <f>VLOOKUP($C46,Delta_GIRR!$C$557:$F$1035,4,0)*VLOOKUP(I$43,Delta_GIRR!$C$557:$F$1035,4,0)</f>
        <v>383085.91123220458</v>
      </c>
      <c r="J46" s="59">
        <f>VLOOKUP($C46,Delta_GIRR!$C$557:$F$1035,4,0)*VLOOKUP(J$43,Delta_GIRR!$C$557:$F$1035,4,0)</f>
        <v>-657649.83796662372</v>
      </c>
      <c r="K46" s="59">
        <f>VLOOKUP($C46,Delta_GIRR!$C$557:$F$1035,4,0)*VLOOKUP(K$43,Delta_GIRR!$C$557:$F$1035,4,0)</f>
        <v>16998.517110043555</v>
      </c>
      <c r="L46" s="59">
        <f>VLOOKUP($C46,Delta_GIRR!$C$557:$F$1035,4,0)*VLOOKUP(L$43,Delta_GIRR!$C$557:$F$1035,4,0)</f>
        <v>3414.5740915176561</v>
      </c>
      <c r="M46" s="50">
        <f>VLOOKUP($C46,Delta_GIRR!$C$557:$F$1035,4,0)*VLOOKUP(M$43,Delta_GIRR!$C$557:$F$1035,4,0)</f>
        <v>3414.5740915176561</v>
      </c>
    </row>
    <row r="47" spans="3:13" x14ac:dyDescent="0.25">
      <c r="C47" s="135" t="s">
        <v>1135</v>
      </c>
      <c r="D47" s="59">
        <f>VLOOKUP($C47,Delta_GIRR!$C$557:$F$1035,4,0)*VLOOKUP(D$43,Delta_GIRR!$C$557:$F$1035,4,0)</f>
        <v>302666.86318010878</v>
      </c>
      <c r="E47" s="59">
        <f>VLOOKUP($C47,Delta_GIRR!$C$557:$F$1035,4,0)*VLOOKUP(E$43,Delta_GIRR!$C$557:$F$1035,4,0)</f>
        <v>553673.15101244906</v>
      </c>
      <c r="F47" s="59">
        <f>VLOOKUP($C47,Delta_GIRR!$C$557:$F$1035,4,0)*VLOOKUP(F$43,Delta_GIRR!$C$557:$F$1035,4,0)</f>
        <v>884056.75564560317</v>
      </c>
      <c r="G47" s="5"/>
      <c r="H47" s="59">
        <f>VLOOKUP($C47,Delta_GIRR!$C$557:$F$1035,4,0)*VLOOKUP(H$43,Delta_GIRR!$C$557:$F$1035,4,0)</f>
        <v>-478727.29162528564</v>
      </c>
      <c r="I47" s="59">
        <f>VLOOKUP($C47,Delta_GIRR!$C$557:$F$1035,4,0)*VLOOKUP(I$43,Delta_GIRR!$C$557:$F$1035,4,0)</f>
        <v>609076.98702457338</v>
      </c>
      <c r="J47" s="59">
        <f>VLOOKUP($C47,Delta_GIRR!$C$557:$F$1035,4,0)*VLOOKUP(J$43,Delta_GIRR!$C$557:$F$1035,4,0)</f>
        <v>-1045612.4072469843</v>
      </c>
      <c r="K47" s="59">
        <f>VLOOKUP($C47,Delta_GIRR!$C$557:$F$1035,4,0)*VLOOKUP(K$43,Delta_GIRR!$C$557:$F$1035,4,0)</f>
        <v>27026.328250937291</v>
      </c>
      <c r="L47" s="59">
        <f>VLOOKUP($C47,Delta_GIRR!$C$557:$F$1035,4,0)*VLOOKUP(L$43,Delta_GIRR!$C$557:$F$1035,4,0)</f>
        <v>5428.9088652313449</v>
      </c>
      <c r="M47" s="50">
        <f>VLOOKUP($C47,Delta_GIRR!$C$557:$F$1035,4,0)*VLOOKUP(M$43,Delta_GIRR!$C$557:$F$1035,4,0)</f>
        <v>5428.9088652313449</v>
      </c>
    </row>
    <row r="48" spans="3:13" x14ac:dyDescent="0.25">
      <c r="C48" s="135" t="s">
        <v>63</v>
      </c>
      <c r="D48" s="59">
        <f>VLOOKUP($C48,Delta_GIRR!$C$557:$F$1035,4,0)*VLOOKUP(D$43,Delta_GIRR!$C$557:$F$1035,4,0)</f>
        <v>-103085.33932172845</v>
      </c>
      <c r="E48" s="59">
        <f>VLOOKUP($C48,Delta_GIRR!$C$557:$F$1035,4,0)*VLOOKUP(E$43,Delta_GIRR!$C$557:$F$1035,4,0)</f>
        <v>-188575.5977570785</v>
      </c>
      <c r="F48" s="59">
        <f>VLOOKUP($C48,Delta_GIRR!$C$557:$F$1035,4,0)*VLOOKUP(F$43,Delta_GIRR!$C$557:$F$1035,4,0)</f>
        <v>-301100.9850165277</v>
      </c>
      <c r="G48" s="59">
        <f>VLOOKUP($C48,Delta_GIRR!$C$557:$F$1035,4,0)*VLOOKUP(G$43,Delta_GIRR!$C$557:$F$1035,4,0)</f>
        <v>-478727.29162528564</v>
      </c>
      <c r="H48" s="5"/>
      <c r="I48" s="59">
        <f>VLOOKUP($C48,Delta_GIRR!$C$557:$F$1035,4,0)*VLOOKUP(I$43,Delta_GIRR!$C$557:$F$1035,4,0)</f>
        <v>-207445.59619373118</v>
      </c>
      <c r="J48" s="59">
        <f>VLOOKUP($C48,Delta_GIRR!$C$557:$F$1035,4,0)*VLOOKUP(J$43,Delta_GIRR!$C$557:$F$1035,4,0)</f>
        <v>356125.24168502516</v>
      </c>
      <c r="K48" s="59">
        <f>VLOOKUP($C48,Delta_GIRR!$C$557:$F$1035,4,0)*VLOOKUP(K$43,Delta_GIRR!$C$557:$F$1035,4,0)</f>
        <v>-9204.9000313271918</v>
      </c>
      <c r="L48" s="59">
        <f>VLOOKUP($C48,Delta_GIRR!$C$557:$F$1035,4,0)*VLOOKUP(L$43,Delta_GIRR!$C$557:$F$1035,4,0)</f>
        <v>-1849.0326514075177</v>
      </c>
      <c r="M48" s="50">
        <f>VLOOKUP($C48,Delta_GIRR!$C$557:$F$1035,4,0)*VLOOKUP(M$43,Delta_GIRR!$C$557:$F$1035,4,0)</f>
        <v>-1849.0326514075177</v>
      </c>
    </row>
    <row r="49" spans="3:13" x14ac:dyDescent="0.25">
      <c r="C49" s="135" t="s">
        <v>64</v>
      </c>
      <c r="D49" s="59">
        <f>VLOOKUP($C49,Delta_GIRR!$C$557:$F$1035,4,0)*VLOOKUP(D$43,Delta_GIRR!$C$557:$F$1035,4,0)</f>
        <v>131153.80923306406</v>
      </c>
      <c r="E49" s="59">
        <f>VLOOKUP($C49,Delta_GIRR!$C$557:$F$1035,4,0)*VLOOKUP(E$43,Delta_GIRR!$C$557:$F$1035,4,0)</f>
        <v>239921.68175392301</v>
      </c>
      <c r="F49" s="59">
        <f>VLOOKUP($C49,Delta_GIRR!$C$557:$F$1035,4,0)*VLOOKUP(F$43,Delta_GIRR!$C$557:$F$1035,4,0)</f>
        <v>383085.91123220458</v>
      </c>
      <c r="G49" s="59">
        <f>VLOOKUP($C49,Delta_GIRR!$C$557:$F$1035,4,0)*VLOOKUP(G$43,Delta_GIRR!$C$557:$F$1035,4,0)</f>
        <v>609076.98702457338</v>
      </c>
      <c r="H49" s="59">
        <f>VLOOKUP($C49,Delta_GIRR!$C$557:$F$1035,4,0)*VLOOKUP(H$43,Delta_GIRR!$C$557:$F$1035,4,0)</f>
        <v>-207445.59619373118</v>
      </c>
      <c r="I49" s="5"/>
      <c r="J49" s="59">
        <f>VLOOKUP($C49,Delta_GIRR!$C$557:$F$1035,4,0)*VLOOKUP(J$43,Delta_GIRR!$C$557:$F$1035,4,0)</f>
        <v>-453092.38266426924</v>
      </c>
      <c r="K49" s="59">
        <f>VLOOKUP($C49,Delta_GIRR!$C$557:$F$1035,4,0)*VLOOKUP(K$43,Delta_GIRR!$C$557:$F$1035,4,0)</f>
        <v>11711.245368754824</v>
      </c>
      <c r="L49" s="59">
        <f>VLOOKUP($C49,Delta_GIRR!$C$557:$F$1035,4,0)*VLOOKUP(L$43,Delta_GIRR!$C$557:$F$1035,4,0)</f>
        <v>2352.4943238683422</v>
      </c>
      <c r="M49" s="50">
        <f>VLOOKUP($C49,Delta_GIRR!$C$557:$F$1035,4,0)*VLOOKUP(M$43,Delta_GIRR!$C$557:$F$1035,4,0)</f>
        <v>2352.4943238683422</v>
      </c>
    </row>
    <row r="50" spans="3:13" x14ac:dyDescent="0.25">
      <c r="C50" s="135" t="s">
        <v>65</v>
      </c>
      <c r="D50" s="59">
        <f>VLOOKUP($C50,Delta_GIRR!$C$557:$F$1035,4,0)*VLOOKUP(D$43,Delta_GIRR!$C$557:$F$1035,4,0)</f>
        <v>-225153.88549110145</v>
      </c>
      <c r="E50" s="59">
        <f>VLOOKUP($C50,Delta_GIRR!$C$557:$F$1035,4,0)*VLOOKUP(E$43,Delta_GIRR!$C$557:$F$1035,4,0)</f>
        <v>-411877.46796176868</v>
      </c>
      <c r="F50" s="59">
        <f>VLOOKUP($C50,Delta_GIRR!$C$557:$F$1035,4,0)*VLOOKUP(F$43,Delta_GIRR!$C$557:$F$1035,4,0)</f>
        <v>-657649.83796662372</v>
      </c>
      <c r="G50" s="59">
        <f>VLOOKUP($C50,Delta_GIRR!$C$557:$F$1035,4,0)*VLOOKUP(G$43,Delta_GIRR!$C$557:$F$1035,4,0)</f>
        <v>-1045612.4072469843</v>
      </c>
      <c r="H50" s="59">
        <f>VLOOKUP($C50,Delta_GIRR!$C$557:$F$1035,4,0)*VLOOKUP(H$43,Delta_GIRR!$C$557:$F$1035,4,0)</f>
        <v>356125.24168502516</v>
      </c>
      <c r="I50" s="59">
        <f>VLOOKUP($C50,Delta_GIRR!$C$557:$F$1035,4,0)*VLOOKUP(I$43,Delta_GIRR!$C$557:$F$1035,4,0)</f>
        <v>-453092.38266426924</v>
      </c>
      <c r="J50" s="5"/>
      <c r="K50" s="59">
        <f>VLOOKUP($C50,Delta_GIRR!$C$557:$F$1035,4,0)*VLOOKUP(K$43,Delta_GIRR!$C$557:$F$1035,4,0)</f>
        <v>-20104.886119083967</v>
      </c>
      <c r="L50" s="59">
        <f>VLOOKUP($C50,Delta_GIRR!$C$557:$F$1035,4,0)*VLOOKUP(L$43,Delta_GIRR!$C$557:$F$1035,4,0)</f>
        <v>-4038.5654119544056</v>
      </c>
      <c r="M50" s="50">
        <f>VLOOKUP($C50,Delta_GIRR!$C$557:$F$1035,4,0)*VLOOKUP(M$43,Delta_GIRR!$C$557:$F$1035,4,0)</f>
        <v>-4038.5654119544056</v>
      </c>
    </row>
    <row r="51" spans="3:13" x14ac:dyDescent="0.25">
      <c r="C51" s="135" t="s">
        <v>1134</v>
      </c>
      <c r="D51" s="59">
        <f>VLOOKUP($C51,Delta_GIRR!$C$557:$F$1035,4,0)*VLOOKUP(D$43,Delta_GIRR!$C$557:$F$1035,4,0)</f>
        <v>5819.6352435009849</v>
      </c>
      <c r="E51" s="59">
        <f>VLOOKUP($C51,Delta_GIRR!$C$557:$F$1035,4,0)*VLOOKUP(E$43,Delta_GIRR!$C$557:$F$1035,4,0)</f>
        <v>10645.948318084835</v>
      </c>
      <c r="F51" s="59">
        <f>VLOOKUP($C51,Delta_GIRR!$C$557:$F$1035,4,0)*VLOOKUP(F$43,Delta_GIRR!$C$557:$F$1035,4,0)</f>
        <v>16998.517110043555</v>
      </c>
      <c r="G51" s="59">
        <f>VLOOKUP($C51,Delta_GIRR!$C$557:$F$1035,4,0)*VLOOKUP(G$43,Delta_GIRR!$C$557:$F$1035,4,0)</f>
        <v>27026.328250937291</v>
      </c>
      <c r="H51" s="59">
        <f>VLOOKUP($C51,Delta_GIRR!$C$557:$F$1035,4,0)*VLOOKUP(H$43,Delta_GIRR!$C$557:$F$1035,4,0)</f>
        <v>-9204.9000313271918</v>
      </c>
      <c r="I51" s="59">
        <f>VLOOKUP($C51,Delta_GIRR!$C$557:$F$1035,4,0)*VLOOKUP(I$43,Delta_GIRR!$C$557:$F$1035,4,0)</f>
        <v>11711.245368754824</v>
      </c>
      <c r="J51" s="59">
        <f>VLOOKUP($C51,Delta_GIRR!$C$557:$F$1035,4,0)*VLOOKUP(J$43,Delta_GIRR!$C$557:$F$1035,4,0)</f>
        <v>-20104.886119083967</v>
      </c>
      <c r="K51" s="5"/>
      <c r="L51" s="59">
        <f>VLOOKUP($C51,Delta_GIRR!$C$557:$F$1035,4,0)*VLOOKUP(L$43,Delta_GIRR!$C$557:$F$1035,4,0)</f>
        <v>104.38628475511173</v>
      </c>
      <c r="M51" s="50">
        <f>VLOOKUP($C51,Delta_GIRR!$C$557:$F$1035,4,0)*VLOOKUP(M$43,Delta_GIRR!$C$557:$F$1035,4,0)</f>
        <v>104.38628475511173</v>
      </c>
    </row>
    <row r="52" spans="3:13" x14ac:dyDescent="0.25">
      <c r="C52" s="135" t="s">
        <v>1136</v>
      </c>
      <c r="D52" s="59">
        <f>VLOOKUP($C52,Delta_GIRR!$C$557:$F$1035,4,0)*VLOOKUP(D$43,Delta_GIRR!$C$557:$F$1035,4,0)</f>
        <v>1169.018191169182</v>
      </c>
      <c r="E52" s="59">
        <f>VLOOKUP($C52,Delta_GIRR!$C$557:$F$1035,4,0)*VLOOKUP(E$43,Delta_GIRR!$C$557:$F$1035,4,0)</f>
        <v>2138.5029688907553</v>
      </c>
      <c r="F52" s="59">
        <f>VLOOKUP($C52,Delta_GIRR!$C$557:$F$1035,4,0)*VLOOKUP(F$43,Delta_GIRR!$C$557:$F$1035,4,0)</f>
        <v>3414.5740915176561</v>
      </c>
      <c r="G52" s="59">
        <f>VLOOKUP($C52,Delta_GIRR!$C$557:$F$1035,4,0)*VLOOKUP(G$43,Delta_GIRR!$C$557:$F$1035,4,0)</f>
        <v>5428.9088652313449</v>
      </c>
      <c r="H52" s="59">
        <f>VLOOKUP($C52,Delta_GIRR!$C$557:$F$1035,4,0)*VLOOKUP(H$43,Delta_GIRR!$C$557:$F$1035,4,0)</f>
        <v>-1849.0326514075177</v>
      </c>
      <c r="I52" s="59">
        <f>VLOOKUP($C52,Delta_GIRR!$C$557:$F$1035,4,0)*VLOOKUP(I$43,Delta_GIRR!$C$557:$F$1035,4,0)</f>
        <v>2352.4943238683422</v>
      </c>
      <c r="J52" s="59">
        <f>VLOOKUP($C52,Delta_GIRR!$C$557:$F$1035,4,0)*VLOOKUP(J$43,Delta_GIRR!$C$557:$F$1035,4,0)</f>
        <v>-4038.5654119544056</v>
      </c>
      <c r="K52" s="59">
        <f>VLOOKUP($C52,Delta_GIRR!$C$557:$F$1035,4,0)*VLOOKUP(K$43,Delta_GIRR!$C$557:$F$1035,4,0)</f>
        <v>104.38628475511173</v>
      </c>
      <c r="L52" s="5"/>
      <c r="M52" s="50">
        <f>VLOOKUP($C52,Delta_GIRR!$C$557:$F$1035,4,0)*VLOOKUP(M$43,Delta_GIRR!$C$557:$F$1035,4,0)</f>
        <v>20.968576325048371</v>
      </c>
    </row>
    <row r="53" spans="3:13" x14ac:dyDescent="0.25">
      <c r="C53" s="135" t="s">
        <v>1137</v>
      </c>
      <c r="D53" s="57">
        <f>VLOOKUP($C53,Delta_GIRR!$C$557:$F$1035,4,0)*VLOOKUP(D$43,Delta_GIRR!$C$557:$F$1035,4,0)</f>
        <v>1169.018191169182</v>
      </c>
      <c r="E53" s="57">
        <f>VLOOKUP($C53,Delta_GIRR!$C$557:$F$1035,4,0)*VLOOKUP(E$43,Delta_GIRR!$C$557:$F$1035,4,0)</f>
        <v>2138.5029688907553</v>
      </c>
      <c r="F53" s="57">
        <f>VLOOKUP($C53,Delta_GIRR!$C$557:$F$1035,4,0)*VLOOKUP(F$43,Delta_GIRR!$C$557:$F$1035,4,0)</f>
        <v>3414.5740915176561</v>
      </c>
      <c r="G53" s="57">
        <f>VLOOKUP($C53,Delta_GIRR!$C$557:$F$1035,4,0)*VLOOKUP(G$43,Delta_GIRR!$C$557:$F$1035,4,0)</f>
        <v>5428.9088652313449</v>
      </c>
      <c r="H53" s="57">
        <f>VLOOKUP($C53,Delta_GIRR!$C$557:$F$1035,4,0)*VLOOKUP(H$43,Delta_GIRR!$C$557:$F$1035,4,0)</f>
        <v>-1849.0326514075177</v>
      </c>
      <c r="I53" s="57">
        <f>VLOOKUP($C53,Delta_GIRR!$C$557:$F$1035,4,0)*VLOOKUP(I$43,Delta_GIRR!$C$557:$F$1035,4,0)</f>
        <v>2352.4943238683422</v>
      </c>
      <c r="J53" s="57">
        <f>VLOOKUP($C53,Delta_GIRR!$C$557:$F$1035,4,0)*VLOOKUP(J$43,Delta_GIRR!$C$557:$F$1035,4,0)</f>
        <v>-4038.5654119544056</v>
      </c>
      <c r="K53" s="57">
        <f>VLOOKUP($C53,Delta_GIRR!$C$557:$F$1035,4,0)*VLOOKUP(K$43,Delta_GIRR!$C$557:$F$1035,4,0)</f>
        <v>104.38628475511173</v>
      </c>
      <c r="L53" s="57">
        <f>VLOOKUP($C53,Delta_GIRR!$C$557:$F$1035,4,0)*VLOOKUP(L$43,Delta_GIRR!$C$557:$F$1035,4,0)</f>
        <v>20.968576325048371</v>
      </c>
      <c r="M53" s="144"/>
    </row>
    <row r="54" spans="3:13" ht="15.75" thickBot="1" x14ac:dyDescent="0.3"/>
    <row r="55" spans="3:13" ht="30.75" customHeight="1" thickTop="1" thickBot="1" x14ac:dyDescent="0.3">
      <c r="C55" s="119"/>
      <c r="D55" s="129" t="s">
        <v>1133</v>
      </c>
      <c r="E55" s="136" t="s">
        <v>61</v>
      </c>
      <c r="F55" s="136" t="s">
        <v>62</v>
      </c>
      <c r="G55" s="136" t="s">
        <v>1135</v>
      </c>
      <c r="H55" s="136" t="s">
        <v>63</v>
      </c>
      <c r="I55" s="136" t="s">
        <v>64</v>
      </c>
      <c r="J55" s="136" t="s">
        <v>65</v>
      </c>
      <c r="K55" s="136" t="s">
        <v>1134</v>
      </c>
      <c r="L55" s="136" t="s">
        <v>1136</v>
      </c>
      <c r="M55" s="136" t="s">
        <v>1137</v>
      </c>
    </row>
    <row r="56" spans="3:13" ht="15.75" thickTop="1" x14ac:dyDescent="0.25">
      <c r="C56" s="134" t="s">
        <v>1133</v>
      </c>
      <c r="D56" s="141">
        <f>D44*D18</f>
        <v>0</v>
      </c>
      <c r="E56" s="127">
        <f t="shared" ref="E56:M56" si="8">E44*E18</f>
        <v>86774.997732738659</v>
      </c>
      <c r="F56" s="59">
        <f t="shared" si="8"/>
        <v>130485.91199799244</v>
      </c>
      <c r="G56" s="59">
        <f t="shared" si="8"/>
        <v>184002.74330325771</v>
      </c>
      <c r="H56" s="59">
        <f t="shared" si="8"/>
        <v>-55582.872755455472</v>
      </c>
      <c r="I56" s="59">
        <f t="shared" si="8"/>
        <v>55628.111627732964</v>
      </c>
      <c r="J56" s="59">
        <f t="shared" si="8"/>
        <v>-67546.165647330447</v>
      </c>
      <c r="K56" s="59">
        <f t="shared" si="8"/>
        <v>1745.8905730502956</v>
      </c>
      <c r="L56" s="59">
        <f t="shared" si="8"/>
        <v>350.70545735075467</v>
      </c>
      <c r="M56" s="50">
        <f t="shared" si="8"/>
        <v>350.70545735075467</v>
      </c>
    </row>
    <row r="57" spans="3:13" x14ac:dyDescent="0.25">
      <c r="C57" s="135" t="s">
        <v>61</v>
      </c>
      <c r="D57" s="83">
        <f t="shared" ref="D57:M65" si="9">D45*D19</f>
        <v>86774.997732738659</v>
      </c>
      <c r="E57" s="62">
        <f t="shared" si="9"/>
        <v>0</v>
      </c>
      <c r="F57" s="59">
        <f t="shared" si="9"/>
        <v>253460.26373924219</v>
      </c>
      <c r="G57" s="59">
        <f t="shared" si="9"/>
        <v>379514.36936824745</v>
      </c>
      <c r="H57" s="59">
        <f t="shared" si="9"/>
        <v>-121731.39086148053</v>
      </c>
      <c r="I57" s="59">
        <f t="shared" si="9"/>
        <v>137363.46907331786</v>
      </c>
      <c r="J57" s="59">
        <f t="shared" si="9"/>
        <v>-174695.3893196503</v>
      </c>
      <c r="K57" s="59">
        <f t="shared" si="9"/>
        <v>3345.1024058039538</v>
      </c>
      <c r="L57" s="59">
        <f t="shared" si="9"/>
        <v>641.55089066722667</v>
      </c>
      <c r="M57" s="50">
        <f t="shared" si="9"/>
        <v>641.55089066722667</v>
      </c>
    </row>
    <row r="58" spans="3:13" x14ac:dyDescent="0.25">
      <c r="C58" s="135" t="s">
        <v>62</v>
      </c>
      <c r="D58" s="59">
        <f t="shared" si="9"/>
        <v>130485.91199799244</v>
      </c>
      <c r="E58" s="59">
        <f t="shared" si="9"/>
        <v>253460.26373924219</v>
      </c>
      <c r="F58" s="5">
        <f t="shared" si="9"/>
        <v>0</v>
      </c>
      <c r="G58" s="59">
        <f t="shared" si="9"/>
        <v>643446.6974397453</v>
      </c>
      <c r="H58" s="59">
        <f t="shared" si="9"/>
        <v>-212674.67153688605</v>
      </c>
      <c r="I58" s="59">
        <f t="shared" si="9"/>
        <v>254825.04276769282</v>
      </c>
      <c r="J58" s="59">
        <f t="shared" si="9"/>
        <v>-376527.30056825595</v>
      </c>
      <c r="K58" s="59">
        <f t="shared" si="9"/>
        <v>8376.6162065444605</v>
      </c>
      <c r="L58" s="59">
        <f t="shared" si="9"/>
        <v>1448.2713833081968</v>
      </c>
      <c r="M58" s="50">
        <f t="shared" si="9"/>
        <v>1072.9058292466286</v>
      </c>
    </row>
    <row r="59" spans="3:13" x14ac:dyDescent="0.25">
      <c r="C59" s="135" t="s">
        <v>1135</v>
      </c>
      <c r="D59" s="59">
        <f t="shared" si="9"/>
        <v>184002.74330325771</v>
      </c>
      <c r="E59" s="59">
        <f t="shared" si="9"/>
        <v>379514.36936824745</v>
      </c>
      <c r="F59" s="59">
        <f t="shared" si="9"/>
        <v>643446.6974397453</v>
      </c>
      <c r="G59" s="5">
        <f t="shared" si="9"/>
        <v>0</v>
      </c>
      <c r="H59" s="59">
        <f t="shared" si="9"/>
        <v>-353699.9780954296</v>
      </c>
      <c r="I59" s="59">
        <f t="shared" si="9"/>
        <v>436707.04937848786</v>
      </c>
      <c r="J59" s="59">
        <f t="shared" si="9"/>
        <v>-695531.25965428026</v>
      </c>
      <c r="K59" s="59">
        <f t="shared" si="9"/>
        <v>16678.649673652271</v>
      </c>
      <c r="L59" s="59">
        <f t="shared" si="9"/>
        <v>3108.2382782558725</v>
      </c>
      <c r="M59" s="50">
        <f t="shared" si="9"/>
        <v>2675.2854787245178</v>
      </c>
    </row>
    <row r="60" spans="3:13" x14ac:dyDescent="0.25">
      <c r="C60" s="135" t="s">
        <v>63</v>
      </c>
      <c r="D60" s="59">
        <f t="shared" si="9"/>
        <v>-55582.872755455472</v>
      </c>
      <c r="E60" s="59">
        <f t="shared" si="9"/>
        <v>-121731.39086148053</v>
      </c>
      <c r="F60" s="59">
        <f t="shared" si="9"/>
        <v>-212674.67153688605</v>
      </c>
      <c r="G60" s="59">
        <f t="shared" si="9"/>
        <v>-353699.9780954296</v>
      </c>
      <c r="H60" s="5">
        <f t="shared" si="9"/>
        <v>0</v>
      </c>
      <c r="I60" s="59">
        <f t="shared" si="9"/>
        <v>-152503.42362931813</v>
      </c>
      <c r="J60" s="59">
        <f t="shared" si="9"/>
        <v>249036.73084472225</v>
      </c>
      <c r="K60" s="59">
        <f t="shared" si="9"/>
        <v>-6123.0104667918667</v>
      </c>
      <c r="L60" s="59">
        <f t="shared" si="9"/>
        <v>-1169.9728445478363</v>
      </c>
      <c r="M60" s="50">
        <f t="shared" si="9"/>
        <v>-1058.6352078328514</v>
      </c>
    </row>
    <row r="61" spans="3:13" x14ac:dyDescent="0.25">
      <c r="C61" s="135" t="s">
        <v>64</v>
      </c>
      <c r="D61" s="59">
        <f t="shared" si="9"/>
        <v>55628.111627732964</v>
      </c>
      <c r="E61" s="59">
        <f t="shared" si="9"/>
        <v>137363.46907331786</v>
      </c>
      <c r="F61" s="59">
        <f t="shared" si="9"/>
        <v>254825.04276769282</v>
      </c>
      <c r="G61" s="59">
        <f t="shared" si="9"/>
        <v>436707.04937848786</v>
      </c>
      <c r="H61" s="59">
        <f t="shared" si="9"/>
        <v>-152503.42362931813</v>
      </c>
      <c r="I61" s="5">
        <f t="shared" si="9"/>
        <v>0</v>
      </c>
      <c r="J61" s="59">
        <f t="shared" si="9"/>
        <v>-329776.1092810437</v>
      </c>
      <c r="K61" s="59">
        <f t="shared" si="9"/>
        <v>8271.9266492970601</v>
      </c>
      <c r="L61" s="59">
        <f t="shared" si="9"/>
        <v>1612.5134443176228</v>
      </c>
      <c r="M61" s="50">
        <f t="shared" si="9"/>
        <v>1518.6079717861167</v>
      </c>
    </row>
    <row r="62" spans="3:13" x14ac:dyDescent="0.25">
      <c r="C62" s="135" t="s">
        <v>65</v>
      </c>
      <c r="D62" s="59">
        <f t="shared" si="9"/>
        <v>-67546.165647330447</v>
      </c>
      <c r="E62" s="59">
        <f t="shared" si="9"/>
        <v>-174695.3893196503</v>
      </c>
      <c r="F62" s="59">
        <f t="shared" si="9"/>
        <v>-376527.30056825595</v>
      </c>
      <c r="G62" s="59">
        <f t="shared" si="9"/>
        <v>-695531.25965428026</v>
      </c>
      <c r="H62" s="59">
        <f t="shared" si="9"/>
        <v>249036.73084472225</v>
      </c>
      <c r="I62" s="59">
        <f t="shared" si="9"/>
        <v>-329776.1092810437</v>
      </c>
      <c r="J62" s="5">
        <f t="shared" si="9"/>
        <v>0</v>
      </c>
      <c r="K62" s="59">
        <f t="shared" si="9"/>
        <v>-14854.172520202123</v>
      </c>
      <c r="L62" s="59">
        <f t="shared" si="9"/>
        <v>-2939.4058244809826</v>
      </c>
      <c r="M62" s="50">
        <f t="shared" si="9"/>
        <v>-2852.53325365404</v>
      </c>
    </row>
    <row r="63" spans="3:13" x14ac:dyDescent="0.25">
      <c r="C63" s="135" t="s">
        <v>1134</v>
      </c>
      <c r="D63" s="59">
        <f t="shared" si="9"/>
        <v>1745.8905730502956</v>
      </c>
      <c r="E63" s="59">
        <f t="shared" si="9"/>
        <v>3345.1024058039538</v>
      </c>
      <c r="F63" s="59">
        <f t="shared" si="9"/>
        <v>8376.6162065444605</v>
      </c>
      <c r="G63" s="59">
        <f t="shared" si="9"/>
        <v>16678.649673652271</v>
      </c>
      <c r="H63" s="59">
        <f t="shared" si="9"/>
        <v>-6123.0104667918667</v>
      </c>
      <c r="I63" s="59">
        <f t="shared" si="9"/>
        <v>8271.9266492970601</v>
      </c>
      <c r="J63" s="59">
        <f t="shared" si="9"/>
        <v>-14854.172520202123</v>
      </c>
      <c r="K63" s="5">
        <f t="shared" si="9"/>
        <v>0</v>
      </c>
      <c r="L63" s="59">
        <f t="shared" si="9"/>
        <v>77.510717900618758</v>
      </c>
      <c r="M63" s="50">
        <f t="shared" si="9"/>
        <v>75.975902853240683</v>
      </c>
    </row>
    <row r="64" spans="3:13" x14ac:dyDescent="0.25">
      <c r="C64" s="135" t="s">
        <v>1136</v>
      </c>
      <c r="D64" s="59">
        <f t="shared" si="9"/>
        <v>350.70545735075467</v>
      </c>
      <c r="E64" s="59">
        <f t="shared" si="9"/>
        <v>641.55089066722667</v>
      </c>
      <c r="F64" s="59">
        <f t="shared" si="9"/>
        <v>1448.2713833081968</v>
      </c>
      <c r="G64" s="59">
        <f t="shared" si="9"/>
        <v>3108.2382782558725</v>
      </c>
      <c r="H64" s="59">
        <f t="shared" si="9"/>
        <v>-1169.9728445478363</v>
      </c>
      <c r="I64" s="59">
        <f t="shared" si="9"/>
        <v>1612.5134443176228</v>
      </c>
      <c r="J64" s="59">
        <f t="shared" si="9"/>
        <v>-2939.4058244809826</v>
      </c>
      <c r="K64" s="59">
        <f t="shared" si="9"/>
        <v>77.510717900618758</v>
      </c>
      <c r="L64" s="5">
        <f t="shared" si="9"/>
        <v>0</v>
      </c>
      <c r="M64" s="50">
        <f t="shared" si="9"/>
        <v>15.492296170712445</v>
      </c>
    </row>
    <row r="65" spans="3:13" x14ac:dyDescent="0.25">
      <c r="C65" s="135" t="s">
        <v>1137</v>
      </c>
      <c r="D65" s="57">
        <f t="shared" si="9"/>
        <v>350.70545735075467</v>
      </c>
      <c r="E65" s="57">
        <f t="shared" si="9"/>
        <v>641.55089066722667</v>
      </c>
      <c r="F65" s="57">
        <f t="shared" si="9"/>
        <v>1072.9058292466286</v>
      </c>
      <c r="G65" s="57">
        <f t="shared" si="9"/>
        <v>2675.2854787245178</v>
      </c>
      <c r="H65" s="57">
        <f t="shared" si="9"/>
        <v>-1058.6352078328514</v>
      </c>
      <c r="I65" s="57">
        <f t="shared" si="9"/>
        <v>1518.6079717861167</v>
      </c>
      <c r="J65" s="57">
        <f t="shared" si="9"/>
        <v>-2852.53325365404</v>
      </c>
      <c r="K65" s="57">
        <f t="shared" si="9"/>
        <v>75.975902853240683</v>
      </c>
      <c r="L65" s="57">
        <f t="shared" si="9"/>
        <v>15.492296170712445</v>
      </c>
      <c r="M65" s="144">
        <f t="shared" si="9"/>
        <v>0</v>
      </c>
    </row>
  </sheetData>
  <mergeCells count="2">
    <mergeCell ref="C9:D14"/>
    <mergeCell ref="E9:E15"/>
  </mergeCells>
  <hyperlinks>
    <hyperlink ref="A3" location="'Delta_GIRR_EURLow'!A1" display="'Delta_GIRR_EURLow'!A1" xr:uid="{00000000-0004-0000-3400-000000000000}"/>
    <hyperlink ref="A5" location="'Delta_GIRR_GBPLow'!A1" display="'Delta_GIRR_GBPLow'!A1" xr:uid="{00000000-0004-0000-3400-000001000000}"/>
    <hyperlink ref="D32" location="Delta_GIRR!$C$557:$F$1035" display="Delta_GIRR!$C$557:$F$1035" xr:uid="{00000000-0004-0000-3400-000002000000}"/>
    <hyperlink ref="D33" location="Delta_GIRR!$C$557:$F$1035" display="Delta_GIRR!$C$557:$F$1035" xr:uid="{00000000-0004-0000-3400-000003000000}"/>
    <hyperlink ref="D34" location="Delta_GIRR!$C$557:$F$1035" display="Delta_GIRR!$C$557:$F$1035" xr:uid="{00000000-0004-0000-3400-000004000000}"/>
    <hyperlink ref="D35" location="Delta_GIRR!$C$557:$F$1035" display="Delta_GIRR!$C$557:$F$1035" xr:uid="{00000000-0004-0000-3400-000005000000}"/>
    <hyperlink ref="D36" location="Delta_GIRR!$C$557:$F$1035" display="Delta_GIRR!$C$557:$F$1035" xr:uid="{00000000-0004-0000-3400-000006000000}"/>
    <hyperlink ref="D37" location="Delta_GIRR!$C$557:$F$1035" display="Delta_GIRR!$C$557:$F$1035" xr:uid="{00000000-0004-0000-3400-000007000000}"/>
    <hyperlink ref="D38" location="Delta_GIRR!$C$557:$F$1035" display="Delta_GIRR!$C$557:$F$1035" xr:uid="{00000000-0004-0000-3400-000008000000}"/>
    <hyperlink ref="D39" location="Delta_GIRR!$C$557:$F$1035" display="Delta_GIRR!$C$557:$F$1035" xr:uid="{00000000-0004-0000-3400-000009000000}"/>
    <hyperlink ref="D40" location="Delta_GIRR!$C$557:$F$1035" display="Delta_GIRR!$C$557:$F$1035" xr:uid="{00000000-0004-0000-3400-00000A000000}"/>
    <hyperlink ref="D41" location="Delta_GIRR!$C$557:$F$1035" display="Delta_GIRR!$C$557:$F$1035" xr:uid="{00000000-0004-0000-3400-00000B000000}"/>
    <hyperlink ref="E44" location="Delta_GIRR!$C$557:$F$1035" display="Delta_GIRR!$C$557:$F$1035" xr:uid="{00000000-0004-0000-3400-00000C000000}"/>
    <hyperlink ref="F44" location="Delta_GIRR!$C$557:$F$1035" display="Delta_GIRR!$C$557:$F$1035" xr:uid="{00000000-0004-0000-3400-00000D000000}"/>
    <hyperlink ref="G44" location="Delta_GIRR!$C$557:$F$1035" display="Delta_GIRR!$C$557:$F$1035" xr:uid="{00000000-0004-0000-3400-00000E000000}"/>
    <hyperlink ref="H44" location="Delta_GIRR!$C$557:$F$1035" display="Delta_GIRR!$C$557:$F$1035" xr:uid="{00000000-0004-0000-3400-00000F000000}"/>
    <hyperlink ref="I44" location="Delta_GIRR!$C$557:$F$1035" display="Delta_GIRR!$C$557:$F$1035" xr:uid="{00000000-0004-0000-3400-000010000000}"/>
    <hyperlink ref="J44" location="Delta_GIRR!$C$557:$F$1035" display="Delta_GIRR!$C$557:$F$1035" xr:uid="{00000000-0004-0000-3400-000011000000}"/>
    <hyperlink ref="K44" location="Delta_GIRR!$C$557:$F$1035" display="Delta_GIRR!$C$557:$F$1035" xr:uid="{00000000-0004-0000-3400-000012000000}"/>
    <hyperlink ref="L44" location="Delta_GIRR!$C$557:$F$1035" display="Delta_GIRR!$C$557:$F$1035" xr:uid="{00000000-0004-0000-3400-000013000000}"/>
    <hyperlink ref="M44" location="Delta_GIRR!$C$557:$F$1035" display="Delta_GIRR!$C$557:$F$1035" xr:uid="{00000000-0004-0000-3400-000014000000}"/>
    <hyperlink ref="D45" location="Delta_GIRR!$C$557:$F$1035" display="Delta_GIRR!$C$557:$F$1035" xr:uid="{00000000-0004-0000-3400-000015000000}"/>
    <hyperlink ref="F45" location="Delta_GIRR!$C$557:$F$1035" display="Delta_GIRR!$C$557:$F$1035" xr:uid="{00000000-0004-0000-3400-000016000000}"/>
    <hyperlink ref="G45" location="Delta_GIRR!$C$557:$F$1035" display="Delta_GIRR!$C$557:$F$1035" xr:uid="{00000000-0004-0000-3400-000017000000}"/>
    <hyperlink ref="H45" location="Delta_GIRR!$C$557:$F$1035" display="Delta_GIRR!$C$557:$F$1035" xr:uid="{00000000-0004-0000-3400-000018000000}"/>
    <hyperlink ref="I45" location="Delta_GIRR!$C$557:$F$1035" display="Delta_GIRR!$C$557:$F$1035" xr:uid="{00000000-0004-0000-3400-000019000000}"/>
    <hyperlink ref="J45" location="Delta_GIRR!$C$557:$F$1035" display="Delta_GIRR!$C$557:$F$1035" xr:uid="{00000000-0004-0000-3400-00001A000000}"/>
    <hyperlink ref="K45" location="Delta_GIRR!$C$557:$F$1035" display="Delta_GIRR!$C$557:$F$1035" xr:uid="{00000000-0004-0000-3400-00001B000000}"/>
    <hyperlink ref="L45" location="Delta_GIRR!$C$557:$F$1035" display="Delta_GIRR!$C$557:$F$1035" xr:uid="{00000000-0004-0000-3400-00001C000000}"/>
    <hyperlink ref="M45" location="Delta_GIRR!$C$557:$F$1035" display="Delta_GIRR!$C$557:$F$1035" xr:uid="{00000000-0004-0000-3400-00001D000000}"/>
    <hyperlink ref="D46" location="Delta_GIRR!$C$557:$F$1035" display="Delta_GIRR!$C$557:$F$1035" xr:uid="{00000000-0004-0000-3400-00001E000000}"/>
    <hyperlink ref="E46" location="Delta_GIRR!$C$557:$F$1035" display="Delta_GIRR!$C$557:$F$1035" xr:uid="{00000000-0004-0000-3400-00001F000000}"/>
    <hyperlink ref="G46" location="Delta_GIRR!$C$557:$F$1035" display="Delta_GIRR!$C$557:$F$1035" xr:uid="{00000000-0004-0000-3400-000020000000}"/>
    <hyperlink ref="H46" location="Delta_GIRR!$C$557:$F$1035" display="Delta_GIRR!$C$557:$F$1035" xr:uid="{00000000-0004-0000-3400-000021000000}"/>
    <hyperlink ref="I46" location="Delta_GIRR!$C$557:$F$1035" display="Delta_GIRR!$C$557:$F$1035" xr:uid="{00000000-0004-0000-3400-000022000000}"/>
    <hyperlink ref="J46" location="Delta_GIRR!$C$557:$F$1035" display="Delta_GIRR!$C$557:$F$1035" xr:uid="{00000000-0004-0000-3400-000023000000}"/>
    <hyperlink ref="K46" location="Delta_GIRR!$C$557:$F$1035" display="Delta_GIRR!$C$557:$F$1035" xr:uid="{00000000-0004-0000-3400-000024000000}"/>
    <hyperlink ref="L46" location="Delta_GIRR!$C$557:$F$1035" display="Delta_GIRR!$C$557:$F$1035" xr:uid="{00000000-0004-0000-3400-000025000000}"/>
    <hyperlink ref="M46" location="Delta_GIRR!$C$557:$F$1035" display="Delta_GIRR!$C$557:$F$1035" xr:uid="{00000000-0004-0000-3400-000026000000}"/>
    <hyperlink ref="D47" location="Delta_GIRR!$C$557:$F$1035" display="Delta_GIRR!$C$557:$F$1035" xr:uid="{00000000-0004-0000-3400-000027000000}"/>
    <hyperlink ref="E47" location="Delta_GIRR!$C$557:$F$1035" display="Delta_GIRR!$C$557:$F$1035" xr:uid="{00000000-0004-0000-3400-000028000000}"/>
    <hyperlink ref="F47" location="Delta_GIRR!$C$557:$F$1035" display="Delta_GIRR!$C$557:$F$1035" xr:uid="{00000000-0004-0000-3400-000029000000}"/>
    <hyperlink ref="H47" location="Delta_GIRR!$C$557:$F$1035" display="Delta_GIRR!$C$557:$F$1035" xr:uid="{00000000-0004-0000-3400-00002A000000}"/>
    <hyperlink ref="I47" location="Delta_GIRR!$C$557:$F$1035" display="Delta_GIRR!$C$557:$F$1035" xr:uid="{00000000-0004-0000-3400-00002B000000}"/>
    <hyperlink ref="J47" location="Delta_GIRR!$C$557:$F$1035" display="Delta_GIRR!$C$557:$F$1035" xr:uid="{00000000-0004-0000-3400-00002C000000}"/>
    <hyperlink ref="K47" location="Delta_GIRR!$C$557:$F$1035" display="Delta_GIRR!$C$557:$F$1035" xr:uid="{00000000-0004-0000-3400-00002D000000}"/>
    <hyperlink ref="L47" location="Delta_GIRR!$C$557:$F$1035" display="Delta_GIRR!$C$557:$F$1035" xr:uid="{00000000-0004-0000-3400-00002E000000}"/>
    <hyperlink ref="M47" location="Delta_GIRR!$C$557:$F$1035" display="Delta_GIRR!$C$557:$F$1035" xr:uid="{00000000-0004-0000-3400-00002F000000}"/>
    <hyperlink ref="D48" location="Delta_GIRR!$C$557:$F$1035" display="Delta_GIRR!$C$557:$F$1035" xr:uid="{00000000-0004-0000-3400-000030000000}"/>
    <hyperlink ref="E48" location="Delta_GIRR!$C$557:$F$1035" display="Delta_GIRR!$C$557:$F$1035" xr:uid="{00000000-0004-0000-3400-000031000000}"/>
    <hyperlink ref="F48" location="Delta_GIRR!$C$557:$F$1035" display="Delta_GIRR!$C$557:$F$1035" xr:uid="{00000000-0004-0000-3400-000032000000}"/>
    <hyperlink ref="G48" location="Delta_GIRR!$C$557:$F$1035" display="Delta_GIRR!$C$557:$F$1035" xr:uid="{00000000-0004-0000-3400-000033000000}"/>
    <hyperlink ref="I48" location="Delta_GIRR!$C$557:$F$1035" display="Delta_GIRR!$C$557:$F$1035" xr:uid="{00000000-0004-0000-3400-000034000000}"/>
    <hyperlink ref="J48" location="Delta_GIRR!$C$557:$F$1035" display="Delta_GIRR!$C$557:$F$1035" xr:uid="{00000000-0004-0000-3400-000035000000}"/>
    <hyperlink ref="K48" location="Delta_GIRR!$C$557:$F$1035" display="Delta_GIRR!$C$557:$F$1035" xr:uid="{00000000-0004-0000-3400-000036000000}"/>
    <hyperlink ref="L48" location="Delta_GIRR!$C$557:$F$1035" display="Delta_GIRR!$C$557:$F$1035" xr:uid="{00000000-0004-0000-3400-000037000000}"/>
    <hyperlink ref="M48" location="Delta_GIRR!$C$557:$F$1035" display="Delta_GIRR!$C$557:$F$1035" xr:uid="{00000000-0004-0000-3400-000038000000}"/>
    <hyperlink ref="D49" location="Delta_GIRR!$C$557:$F$1035" display="Delta_GIRR!$C$557:$F$1035" xr:uid="{00000000-0004-0000-3400-000039000000}"/>
    <hyperlink ref="E49" location="Delta_GIRR!$C$557:$F$1035" display="Delta_GIRR!$C$557:$F$1035" xr:uid="{00000000-0004-0000-3400-00003A000000}"/>
    <hyperlink ref="F49" location="Delta_GIRR!$C$557:$F$1035" display="Delta_GIRR!$C$557:$F$1035" xr:uid="{00000000-0004-0000-3400-00003B000000}"/>
    <hyperlink ref="G49" location="Delta_GIRR!$C$557:$F$1035" display="Delta_GIRR!$C$557:$F$1035" xr:uid="{00000000-0004-0000-3400-00003C000000}"/>
    <hyperlink ref="H49" location="Delta_GIRR!$C$557:$F$1035" display="Delta_GIRR!$C$557:$F$1035" xr:uid="{00000000-0004-0000-3400-00003D000000}"/>
    <hyperlink ref="J49" location="Delta_GIRR!$C$557:$F$1035" display="Delta_GIRR!$C$557:$F$1035" xr:uid="{00000000-0004-0000-3400-00003E000000}"/>
    <hyperlink ref="K49" location="Delta_GIRR!$C$557:$F$1035" display="Delta_GIRR!$C$557:$F$1035" xr:uid="{00000000-0004-0000-3400-00003F000000}"/>
    <hyperlink ref="L49" location="Delta_GIRR!$C$557:$F$1035" display="Delta_GIRR!$C$557:$F$1035" xr:uid="{00000000-0004-0000-3400-000040000000}"/>
    <hyperlink ref="M49" location="Delta_GIRR!$C$557:$F$1035" display="Delta_GIRR!$C$557:$F$1035" xr:uid="{00000000-0004-0000-3400-000041000000}"/>
    <hyperlink ref="D50" location="Delta_GIRR!$C$557:$F$1035" display="Delta_GIRR!$C$557:$F$1035" xr:uid="{00000000-0004-0000-3400-000042000000}"/>
    <hyperlink ref="E50" location="Delta_GIRR!$C$557:$F$1035" display="Delta_GIRR!$C$557:$F$1035" xr:uid="{00000000-0004-0000-3400-000043000000}"/>
    <hyperlink ref="F50" location="Delta_GIRR!$C$557:$F$1035" display="Delta_GIRR!$C$557:$F$1035" xr:uid="{00000000-0004-0000-3400-000044000000}"/>
    <hyperlink ref="G50" location="Delta_GIRR!$C$557:$F$1035" display="Delta_GIRR!$C$557:$F$1035" xr:uid="{00000000-0004-0000-3400-000045000000}"/>
    <hyperlink ref="H50" location="Delta_GIRR!$C$557:$F$1035" display="Delta_GIRR!$C$557:$F$1035" xr:uid="{00000000-0004-0000-3400-000046000000}"/>
    <hyperlink ref="I50" location="Delta_GIRR!$C$557:$F$1035" display="Delta_GIRR!$C$557:$F$1035" xr:uid="{00000000-0004-0000-3400-000047000000}"/>
    <hyperlink ref="K50" location="Delta_GIRR!$C$557:$F$1035" display="Delta_GIRR!$C$557:$F$1035" xr:uid="{00000000-0004-0000-3400-000048000000}"/>
    <hyperlink ref="L50" location="Delta_GIRR!$C$557:$F$1035" display="Delta_GIRR!$C$557:$F$1035" xr:uid="{00000000-0004-0000-3400-000049000000}"/>
    <hyperlink ref="M50" location="Delta_GIRR!$C$557:$F$1035" display="Delta_GIRR!$C$557:$F$1035" xr:uid="{00000000-0004-0000-3400-00004A000000}"/>
    <hyperlink ref="D51" location="Delta_GIRR!$C$557:$F$1035" display="Delta_GIRR!$C$557:$F$1035" xr:uid="{00000000-0004-0000-3400-00004B000000}"/>
    <hyperlink ref="E51" location="Delta_GIRR!$C$557:$F$1035" display="Delta_GIRR!$C$557:$F$1035" xr:uid="{00000000-0004-0000-3400-00004C000000}"/>
    <hyperlink ref="F51" location="Delta_GIRR!$C$557:$F$1035" display="Delta_GIRR!$C$557:$F$1035" xr:uid="{00000000-0004-0000-3400-00004D000000}"/>
    <hyperlink ref="G51" location="Delta_GIRR!$C$557:$F$1035" display="Delta_GIRR!$C$557:$F$1035" xr:uid="{00000000-0004-0000-3400-00004E000000}"/>
    <hyperlink ref="H51" location="Delta_GIRR!$C$557:$F$1035" display="Delta_GIRR!$C$557:$F$1035" xr:uid="{00000000-0004-0000-3400-00004F000000}"/>
    <hyperlink ref="I51" location="Delta_GIRR!$C$557:$F$1035" display="Delta_GIRR!$C$557:$F$1035" xr:uid="{00000000-0004-0000-3400-000050000000}"/>
    <hyperlink ref="J51" location="Delta_GIRR!$C$557:$F$1035" display="Delta_GIRR!$C$557:$F$1035" xr:uid="{00000000-0004-0000-3400-000051000000}"/>
    <hyperlink ref="L51" location="Delta_GIRR!$C$557:$F$1035" display="Delta_GIRR!$C$557:$F$1035" xr:uid="{00000000-0004-0000-3400-000052000000}"/>
    <hyperlink ref="M51" location="Delta_GIRR!$C$557:$F$1035" display="Delta_GIRR!$C$557:$F$1035" xr:uid="{00000000-0004-0000-3400-000053000000}"/>
    <hyperlink ref="D52" location="Delta_GIRR!$C$557:$F$1035" display="Delta_GIRR!$C$557:$F$1035" xr:uid="{00000000-0004-0000-3400-000054000000}"/>
    <hyperlink ref="E52" location="Delta_GIRR!$C$557:$F$1035" display="Delta_GIRR!$C$557:$F$1035" xr:uid="{00000000-0004-0000-3400-000055000000}"/>
    <hyperlink ref="F52" location="Delta_GIRR!$C$557:$F$1035" display="Delta_GIRR!$C$557:$F$1035" xr:uid="{00000000-0004-0000-3400-000056000000}"/>
    <hyperlink ref="G52" location="Delta_GIRR!$C$557:$F$1035" display="Delta_GIRR!$C$557:$F$1035" xr:uid="{00000000-0004-0000-3400-000057000000}"/>
    <hyperlink ref="H52" location="Delta_GIRR!$C$557:$F$1035" display="Delta_GIRR!$C$557:$F$1035" xr:uid="{00000000-0004-0000-3400-000058000000}"/>
    <hyperlink ref="I52" location="Delta_GIRR!$C$557:$F$1035" display="Delta_GIRR!$C$557:$F$1035" xr:uid="{00000000-0004-0000-3400-000059000000}"/>
    <hyperlink ref="J52" location="Delta_GIRR!$C$557:$F$1035" display="Delta_GIRR!$C$557:$F$1035" xr:uid="{00000000-0004-0000-3400-00005A000000}"/>
    <hyperlink ref="K52" location="Delta_GIRR!$C$557:$F$1035" display="Delta_GIRR!$C$557:$F$1035" xr:uid="{00000000-0004-0000-3400-00005B000000}"/>
    <hyperlink ref="M52" location="Delta_GIRR!$C$557:$F$1035" display="Delta_GIRR!$C$557:$F$1035" xr:uid="{00000000-0004-0000-3400-00005C000000}"/>
    <hyperlink ref="D53" location="Delta_GIRR!$C$557:$F$1035" display="Delta_GIRR!$C$557:$F$1035" xr:uid="{00000000-0004-0000-3400-00005D000000}"/>
    <hyperlink ref="E53" location="Delta_GIRR!$C$557:$F$1035" display="Delta_GIRR!$C$557:$F$1035" xr:uid="{00000000-0004-0000-3400-00005E000000}"/>
    <hyperlink ref="F53" location="Delta_GIRR!$C$557:$F$1035" display="Delta_GIRR!$C$557:$F$1035" xr:uid="{00000000-0004-0000-3400-00005F000000}"/>
    <hyperlink ref="G53" location="Delta_GIRR!$C$557:$F$1035" display="Delta_GIRR!$C$557:$F$1035" xr:uid="{00000000-0004-0000-3400-000060000000}"/>
    <hyperlink ref="H53" location="Delta_GIRR!$C$557:$F$1035" display="Delta_GIRR!$C$557:$F$1035" xr:uid="{00000000-0004-0000-3400-000061000000}"/>
    <hyperlink ref="I53" location="Delta_GIRR!$C$557:$F$1035" display="Delta_GIRR!$C$557:$F$1035" xr:uid="{00000000-0004-0000-3400-000062000000}"/>
    <hyperlink ref="J53" location="Delta_GIRR!$C$557:$F$1035" display="Delta_GIRR!$C$557:$F$1035" xr:uid="{00000000-0004-0000-3400-000063000000}"/>
    <hyperlink ref="K53" location="Delta_GIRR!$C$557:$F$1035" display="Delta_GIRR!$C$557:$F$1035" xr:uid="{00000000-0004-0000-3400-000064000000}"/>
    <hyperlink ref="L53" location="Delta_GIRR!$C$557:$F$1035" display="Delta_GIRR!$C$557:$F$1035" xr:uid="{00000000-0004-0000-3400-000065000000}"/>
    <hyperlink ref="A4" location="BucketLow!A1" display="One level Up" xr:uid="{00000000-0004-0000-3400-00006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C35E086D-8870-4326-BD7A-D5469998B1AC}"/>
  </hyperlinks>
  <pageMargins left="0.7" right="0.7" top="0.75" bottom="0.75" header="0.3" footer="0.3"/>
  <pageSetup orientation="portrait"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22"/>
  <dimension ref="A1:M6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38.710937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1148</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0" t="s">
        <v>1235</v>
      </c>
    </row>
    <row r="10" spans="1:5" x14ac:dyDescent="0.25">
      <c r="A10" s="18"/>
      <c r="C10" s="172"/>
      <c r="D10" s="173"/>
      <c r="E10" s="170"/>
    </row>
    <row r="11" spans="1:5" x14ac:dyDescent="0.25">
      <c r="A11" s="18"/>
      <c r="C11" s="172"/>
      <c r="D11" s="173"/>
      <c r="E11" s="170"/>
    </row>
    <row r="12" spans="1:5" x14ac:dyDescent="0.25">
      <c r="A12" s="18"/>
      <c r="C12" s="172"/>
      <c r="D12" s="173"/>
      <c r="E12" s="170"/>
    </row>
    <row r="13" spans="1:5" ht="78.75" customHeight="1" x14ac:dyDescent="0.25">
      <c r="A13" s="18"/>
      <c r="C13" s="172"/>
      <c r="D13" s="173"/>
      <c r="E13" s="170"/>
    </row>
    <row r="14" spans="1:5" ht="10.5" customHeight="1" x14ac:dyDescent="0.25">
      <c r="C14" s="174"/>
      <c r="D14" s="175"/>
      <c r="E14" s="170"/>
    </row>
    <row r="15" spans="1:5" x14ac:dyDescent="0.25">
      <c r="C15" s="23"/>
      <c r="D15" s="24">
        <v>0.03</v>
      </c>
      <c r="E15" s="171"/>
    </row>
    <row r="16" spans="1:5" ht="18.75" x14ac:dyDescent="0.3">
      <c r="C16" s="6"/>
    </row>
    <row r="17" spans="3:13" x14ac:dyDescent="0.25">
      <c r="C17" s="67" t="s">
        <v>86</v>
      </c>
      <c r="D17" s="66">
        <v>0.25</v>
      </c>
      <c r="E17" s="66">
        <v>0.5</v>
      </c>
      <c r="F17" s="66">
        <v>1</v>
      </c>
      <c r="G17" s="66">
        <v>2</v>
      </c>
      <c r="H17" s="66">
        <v>3</v>
      </c>
      <c r="I17" s="66">
        <v>5</v>
      </c>
      <c r="J17" s="66">
        <v>10</v>
      </c>
      <c r="K17" s="66">
        <v>15</v>
      </c>
      <c r="L17" s="66">
        <v>20</v>
      </c>
      <c r="M17" s="65">
        <v>30</v>
      </c>
    </row>
    <row r="18" spans="3:13" x14ac:dyDescent="0.25">
      <c r="C18" s="70">
        <v>0.25</v>
      </c>
      <c r="D18" s="61"/>
      <c r="E18" s="41">
        <f t="shared" ref="E18:M18" si="0">MIN(1,MAX(EXP(-$D$15*ABS($C18-E$17)/MIN($C18,E$17)),40%)*0.75)</f>
        <v>0.72783415016138109</v>
      </c>
      <c r="F18" s="41">
        <f t="shared" si="0"/>
        <v>0.68544838895342108</v>
      </c>
      <c r="G18" s="41">
        <f t="shared" si="0"/>
        <v>0.60793818447764036</v>
      </c>
      <c r="H18" s="41">
        <f t="shared" si="0"/>
        <v>0.53919280007394466</v>
      </c>
      <c r="I18" s="41">
        <f t="shared" si="0"/>
        <v>0.42414407902465279</v>
      </c>
      <c r="J18" s="41">
        <f t="shared" si="0"/>
        <v>0.30000000000000004</v>
      </c>
      <c r="K18" s="41">
        <f t="shared" si="0"/>
        <v>0.30000000000000004</v>
      </c>
      <c r="L18" s="41">
        <f t="shared" si="0"/>
        <v>0.30000000000000004</v>
      </c>
      <c r="M18" s="41">
        <f t="shared" si="0"/>
        <v>0.30000000000000004</v>
      </c>
    </row>
    <row r="19" spans="3:13" x14ac:dyDescent="0.25">
      <c r="C19" s="70">
        <v>0.5</v>
      </c>
      <c r="D19" s="69">
        <f t="shared" ref="D19:D27" si="1">MIN(1,MAX(EXP(-$D$15*ABS($C19-D$17)/MIN($C19,D$17)),40%)*0.75)</f>
        <v>0.72783415016138109</v>
      </c>
      <c r="E19" s="5"/>
      <c r="F19" s="20">
        <f t="shared" ref="F19:M19" si="2">MIN(1,MAX(EXP(-$D$15*ABS($C19-F$17)/MIN($C19,F$17)),40%)*0.75)</f>
        <v>0.72783415016138109</v>
      </c>
      <c r="G19" s="20">
        <f t="shared" si="2"/>
        <v>0.68544838895342108</v>
      </c>
      <c r="H19" s="20">
        <f t="shared" si="2"/>
        <v>0.64553098231879336</v>
      </c>
      <c r="I19" s="20">
        <f t="shared" si="2"/>
        <v>0.57253462075263983</v>
      </c>
      <c r="J19" s="20">
        <f t="shared" si="2"/>
        <v>0.42414407902465279</v>
      </c>
      <c r="K19" s="20">
        <f t="shared" si="2"/>
        <v>0.31421366193572925</v>
      </c>
      <c r="L19" s="20">
        <f t="shared" si="2"/>
        <v>0.30000000000000004</v>
      </c>
      <c r="M19" s="20">
        <f t="shared" si="2"/>
        <v>0.30000000000000004</v>
      </c>
    </row>
    <row r="20" spans="3:13" x14ac:dyDescent="0.25">
      <c r="C20" s="70">
        <v>1</v>
      </c>
      <c r="D20" s="69">
        <f t="shared" si="1"/>
        <v>0.68544838895342108</v>
      </c>
      <c r="E20" s="20">
        <f t="shared" ref="E20:E27" si="3">MIN(1,MAX(EXP(-$D$15*ABS($C20-E$17)/MIN($C20,E$17)),40%)*0.75)</f>
        <v>0.72783415016138109</v>
      </c>
      <c r="F20" s="5"/>
      <c r="G20" s="20">
        <f t="shared" ref="G20:M20" si="4">MIN(1,MAX(EXP(-$D$15*ABS($C20-G$17)/MIN($C20,G$17)),40%)*0.75)</f>
        <v>0.72783415016138109</v>
      </c>
      <c r="H20" s="20">
        <f t="shared" si="4"/>
        <v>0.70632340018818651</v>
      </c>
      <c r="I20" s="20">
        <f t="shared" si="4"/>
        <v>0.66519032753786811</v>
      </c>
      <c r="J20" s="20">
        <f t="shared" si="4"/>
        <v>0.57253462075263983</v>
      </c>
      <c r="K20" s="20">
        <f t="shared" si="4"/>
        <v>0.49278511486129256</v>
      </c>
      <c r="L20" s="20">
        <f t="shared" si="4"/>
        <v>0.42414407902465279</v>
      </c>
      <c r="M20" s="20">
        <f t="shared" si="4"/>
        <v>0.31421366193572925</v>
      </c>
    </row>
    <row r="21" spans="3:13" x14ac:dyDescent="0.25">
      <c r="C21" s="70">
        <v>2</v>
      </c>
      <c r="D21" s="69">
        <f t="shared" si="1"/>
        <v>0.60793818447764036</v>
      </c>
      <c r="E21" s="20">
        <f t="shared" si="3"/>
        <v>0.68544838895342108</v>
      </c>
      <c r="F21" s="20">
        <f t="shared" ref="F21:F27" si="5">MIN(1,MAX(EXP(-$D$15*ABS($C21-F$17)/MIN($C21,F$17)),40%)*0.75)</f>
        <v>0.72783415016138109</v>
      </c>
      <c r="G21" s="5"/>
      <c r="H21" s="20">
        <f t="shared" ref="H21:M21" si="6">MIN(1,MAX(EXP(-$D$15*ABS($C21-H$17)/MIN($C21,H$17)),40%)*0.75)</f>
        <v>0.73883395470229696</v>
      </c>
      <c r="I21" s="20">
        <f t="shared" si="6"/>
        <v>0.71699811137482494</v>
      </c>
      <c r="J21" s="20">
        <f t="shared" si="6"/>
        <v>0.66519032753786811</v>
      </c>
      <c r="K21" s="20">
        <f t="shared" si="6"/>
        <v>0.61712599354201381</v>
      </c>
      <c r="L21" s="20">
        <f t="shared" si="6"/>
        <v>0.57253462075263983</v>
      </c>
      <c r="M21" s="20">
        <f t="shared" si="6"/>
        <v>0.49278511486129256</v>
      </c>
    </row>
    <row r="22" spans="3:13" x14ac:dyDescent="0.25">
      <c r="C22" s="70">
        <v>3</v>
      </c>
      <c r="D22" s="69">
        <f t="shared" si="1"/>
        <v>0.53919280007394466</v>
      </c>
      <c r="E22" s="20">
        <f t="shared" si="3"/>
        <v>0.64553098231879336</v>
      </c>
      <c r="F22" s="20">
        <f t="shared" si="5"/>
        <v>0.70632340018818651</v>
      </c>
      <c r="G22" s="20">
        <f t="shared" ref="G22:G27" si="7">MIN(1,MAX(EXP(-$D$15*ABS($C22-G$17)/MIN($C22,G$17)),40%)*0.75)</f>
        <v>0.73883395470229696</v>
      </c>
      <c r="H22" s="5"/>
      <c r="I22" s="20">
        <f>MIN(1,MAX(EXP(-$D$15*ABS($C22-I$17)/MIN($C22,I$17)),40%)*0.75)</f>
        <v>0.73514900498006641</v>
      </c>
      <c r="J22" s="20">
        <f>MIN(1,MAX(EXP(-$D$15*ABS($C22-J$17)/MIN($C22,J$17)),40%)*0.75)</f>
        <v>0.69929536492946121</v>
      </c>
      <c r="K22" s="20">
        <f>MIN(1,MAX(EXP(-$D$15*ABS($C22-K$17)/MIN($C22,K$17)),40%)*0.75)</f>
        <v>0.66519032753786811</v>
      </c>
      <c r="L22" s="20">
        <f>MIN(1,MAX(EXP(-$D$15*ABS($C22-L$17)/MIN($C22,L$17)),40%)*0.75)</f>
        <v>0.63274861244728775</v>
      </c>
      <c r="M22" s="20">
        <f>MIN(1,MAX(EXP(-$D$15*ABS($C22-M$17)/MIN($C22,M$17)),40%)*0.75)</f>
        <v>0.57253462075263994</v>
      </c>
    </row>
    <row r="23" spans="3:13" x14ac:dyDescent="0.25">
      <c r="C23" s="70">
        <v>5</v>
      </c>
      <c r="D23" s="69">
        <f t="shared" si="1"/>
        <v>0.42414407902465279</v>
      </c>
      <c r="E23" s="20">
        <f t="shared" si="3"/>
        <v>0.57253462075263983</v>
      </c>
      <c r="F23" s="20">
        <f t="shared" si="5"/>
        <v>0.66519032753786811</v>
      </c>
      <c r="G23" s="20">
        <f t="shared" si="7"/>
        <v>0.71699811137482494</v>
      </c>
      <c r="H23" s="20">
        <f>MIN(1,MAX(EXP(-$D$15*ABS($C23-H$17)/MIN($C23,H$17)),40%)*0.75)</f>
        <v>0.73514900498006641</v>
      </c>
      <c r="I23" s="5"/>
      <c r="J23" s="20">
        <f>MIN(1,MAX(EXP(-$D$15*ABS($C23-J$17)/MIN($C23,J$17)),40%)*0.75)</f>
        <v>0.72783415016138109</v>
      </c>
      <c r="K23" s="20">
        <f>MIN(1,MAX(EXP(-$D$15*ABS($C23-K$17)/MIN($C23,K$17)),40%)*0.75)</f>
        <v>0.70632340018818651</v>
      </c>
      <c r="L23" s="20">
        <f>MIN(1,MAX(EXP(-$D$15*ABS($C23-L$17)/MIN($C23,L$17)),40%)*0.75)</f>
        <v>0.68544838895342108</v>
      </c>
      <c r="M23" s="20">
        <f>MIN(1,MAX(EXP(-$D$15*ABS($C23-M$17)/MIN($C23,M$17)),40%)*0.75)</f>
        <v>0.64553098231879336</v>
      </c>
    </row>
    <row r="24" spans="3:13" x14ac:dyDescent="0.25">
      <c r="C24" s="70">
        <v>10</v>
      </c>
      <c r="D24" s="69">
        <f t="shared" si="1"/>
        <v>0.30000000000000004</v>
      </c>
      <c r="E24" s="20">
        <f t="shared" si="3"/>
        <v>0.42414407902465279</v>
      </c>
      <c r="F24" s="20">
        <f t="shared" si="5"/>
        <v>0.57253462075263983</v>
      </c>
      <c r="G24" s="20">
        <f t="shared" si="7"/>
        <v>0.66519032753786811</v>
      </c>
      <c r="H24" s="20">
        <f>MIN(1,MAX(EXP(-$D$15*ABS($C24-H$17)/MIN($C24,H$17)),40%)*0.75)</f>
        <v>0.69929536492946121</v>
      </c>
      <c r="I24" s="20">
        <f>MIN(1,MAX(EXP(-$D$15*ABS($C24-I$17)/MIN($C24,I$17)),40%)*0.75)</f>
        <v>0.72783415016138109</v>
      </c>
      <c r="J24" s="5"/>
      <c r="K24" s="20">
        <f>MIN(1,MAX(EXP(-$D$15*ABS($C24-K$17)/MIN($C24,K$17)),40%)*0.75)</f>
        <v>0.73883395470229696</v>
      </c>
      <c r="L24" s="20">
        <f>MIN(1,MAX(EXP(-$D$15*ABS($C24-L$17)/MIN($C24,L$17)),40%)*0.75)</f>
        <v>0.72783415016138109</v>
      </c>
      <c r="M24" s="20">
        <f>MIN(1,MAX(EXP(-$D$15*ABS($C24-M$17)/MIN($C24,M$17)),40%)*0.75)</f>
        <v>0.70632340018818651</v>
      </c>
    </row>
    <row r="25" spans="3:13" x14ac:dyDescent="0.25">
      <c r="C25" s="70">
        <v>15</v>
      </c>
      <c r="D25" s="69">
        <f t="shared" si="1"/>
        <v>0.30000000000000004</v>
      </c>
      <c r="E25" s="20">
        <f t="shared" si="3"/>
        <v>0.31421366193572925</v>
      </c>
      <c r="F25" s="20">
        <f t="shared" si="5"/>
        <v>0.49278511486129256</v>
      </c>
      <c r="G25" s="20">
        <f t="shared" si="7"/>
        <v>0.61712599354201381</v>
      </c>
      <c r="H25" s="20">
        <f>MIN(1,MAX(EXP(-$D$15*ABS($C25-H$17)/MIN($C25,H$17)),40%)*0.75)</f>
        <v>0.66519032753786811</v>
      </c>
      <c r="I25" s="20">
        <f>MIN(1,MAX(EXP(-$D$15*ABS($C25-I$17)/MIN($C25,I$17)),40%)*0.75)</f>
        <v>0.70632340018818651</v>
      </c>
      <c r="J25" s="20">
        <f>MIN(1,MAX(EXP(-$D$15*ABS($C25-J$17)/MIN($C25,J$17)),40%)*0.75)</f>
        <v>0.73883395470229696</v>
      </c>
      <c r="K25" s="5"/>
      <c r="L25" s="20">
        <f>MIN(1,MAX(EXP(-$D$15*ABS($C25-L$17)/MIN($C25,L$17)),40%)*0.75)</f>
        <v>0.74253737531187602</v>
      </c>
      <c r="M25" s="20">
        <f>MIN(1,MAX(EXP(-$D$15*ABS($C25-M$17)/MIN($C25,M$17)),40%)*0.75)</f>
        <v>0.72783415016138109</v>
      </c>
    </row>
    <row r="26" spans="3:13" x14ac:dyDescent="0.25">
      <c r="C26" s="70">
        <v>20</v>
      </c>
      <c r="D26" s="69">
        <f t="shared" si="1"/>
        <v>0.30000000000000004</v>
      </c>
      <c r="E26" s="20">
        <f t="shared" si="3"/>
        <v>0.30000000000000004</v>
      </c>
      <c r="F26" s="20">
        <f t="shared" si="5"/>
        <v>0.42414407902465279</v>
      </c>
      <c r="G26" s="20">
        <f t="shared" si="7"/>
        <v>0.57253462075263983</v>
      </c>
      <c r="H26" s="20">
        <f>MIN(1,MAX(EXP(-$D$15*ABS($C26-H$17)/MIN($C26,H$17)),40%)*0.75)</f>
        <v>0.63274861244728775</v>
      </c>
      <c r="I26" s="20">
        <f>MIN(1,MAX(EXP(-$D$15*ABS($C26-I$17)/MIN($C26,I$17)),40%)*0.75)</f>
        <v>0.68544838895342108</v>
      </c>
      <c r="J26" s="20">
        <f>MIN(1,MAX(EXP(-$D$15*ABS($C26-J$17)/MIN($C26,J$17)),40%)*0.75)</f>
        <v>0.72783415016138109</v>
      </c>
      <c r="K26" s="20">
        <f>MIN(1,MAX(EXP(-$D$15*ABS($C26-K$17)/MIN($C26,K$17)),40%)*0.75)</f>
        <v>0.74253737531187602</v>
      </c>
      <c r="L26" s="5"/>
      <c r="M26" s="20">
        <f>MIN(1,MAX(EXP(-$D$15*ABS($C26-M$17)/MIN($C26,M$17)),40%)*0.75)</f>
        <v>0.73883395470229696</v>
      </c>
    </row>
    <row r="27" spans="3:13" x14ac:dyDescent="0.25">
      <c r="C27" s="68">
        <v>30</v>
      </c>
      <c r="D27" s="69">
        <f t="shared" si="1"/>
        <v>0.30000000000000004</v>
      </c>
      <c r="E27" s="20">
        <f t="shared" si="3"/>
        <v>0.30000000000000004</v>
      </c>
      <c r="F27" s="20">
        <f t="shared" si="5"/>
        <v>0.31421366193572925</v>
      </c>
      <c r="G27" s="20">
        <f t="shared" si="7"/>
        <v>0.49278511486129256</v>
      </c>
      <c r="H27" s="20">
        <f>MIN(1,MAX(EXP(-$D$15*ABS($C27-H$17)/MIN($C27,H$17)),40%)*0.75)</f>
        <v>0.57253462075263994</v>
      </c>
      <c r="I27" s="20">
        <f>MIN(1,MAX(EXP(-$D$15*ABS($C27-I$17)/MIN($C27,I$17)),40%)*0.75)</f>
        <v>0.64553098231879336</v>
      </c>
      <c r="J27" s="20">
        <f>MIN(1,MAX(EXP(-$D$15*ABS($C27-J$17)/MIN($C27,J$17)),40%)*0.75)</f>
        <v>0.70632340018818651</v>
      </c>
      <c r="K27" s="20">
        <f>MIN(1,MAX(EXP(-$D$15*ABS($C27-K$17)/MIN($C27,K$17)),40%)*0.75)</f>
        <v>0.72783415016138109</v>
      </c>
      <c r="L27" s="20">
        <f>MIN(1,MAX(EXP(-$D$15*ABS($C27-L$17)/MIN($C27,L$17)),40%)*0.75)</f>
        <v>0.73883395470229696</v>
      </c>
      <c r="M27" s="5"/>
    </row>
    <row r="29" spans="3:13" ht="18.75" x14ac:dyDescent="0.3">
      <c r="C29" s="6" t="s">
        <v>76</v>
      </c>
    </row>
    <row r="30" spans="3:13" ht="15.75" thickBot="1" x14ac:dyDescent="0.3"/>
    <row r="31" spans="3:13" ht="28.5" customHeight="1" thickTop="1" thickBot="1" x14ac:dyDescent="0.3">
      <c r="D31" s="119"/>
    </row>
    <row r="32" spans="3:13" ht="15.75" thickTop="1" x14ac:dyDescent="0.25">
      <c r="C32" s="70" t="s">
        <v>1133</v>
      </c>
      <c r="D32" s="143">
        <f>VLOOKUP(C32,Delta_GIRR!$C$1089:$F$1568,4,0)^2</f>
        <v>0.14215082430168435</v>
      </c>
    </row>
    <row r="33" spans="3:13" x14ac:dyDescent="0.25">
      <c r="C33" s="70" t="s">
        <v>61</v>
      </c>
      <c r="D33" s="50">
        <f>VLOOKUP(C33,Delta_GIRR!$C$1089:$F$1568,4,0)^2</f>
        <v>1107.9486159343564</v>
      </c>
    </row>
    <row r="34" spans="3:13" x14ac:dyDescent="0.25">
      <c r="C34" s="70" t="s">
        <v>62</v>
      </c>
      <c r="D34" s="50">
        <f>VLOOKUP(C34,Delta_GIRR!$C$1089:$F$1568,4,0)^2</f>
        <v>25.342528547104802</v>
      </c>
    </row>
    <row r="35" spans="3:13" x14ac:dyDescent="0.25">
      <c r="C35" s="70" t="s">
        <v>1135</v>
      </c>
      <c r="D35" s="50">
        <f>VLOOKUP(C35,Delta_GIRR!$C$1089:$F$1568,4,0)^2</f>
        <v>75.734149202267403</v>
      </c>
    </row>
    <row r="36" spans="3:13" x14ac:dyDescent="0.25">
      <c r="C36" s="68" t="s">
        <v>63</v>
      </c>
      <c r="D36" s="50">
        <f>VLOOKUP(C36,Delta_GIRR!$C$1089:$F$1568,4,0)^2</f>
        <v>398.69168198219427</v>
      </c>
    </row>
    <row r="37" spans="3:13" x14ac:dyDescent="0.25">
      <c r="C37" s="70" t="s">
        <v>64</v>
      </c>
      <c r="D37" s="50">
        <f>VLOOKUP(C37,Delta_GIRR!$C$1089:$F$1568,4,0)^2</f>
        <v>6382.7381437427603</v>
      </c>
    </row>
    <row r="38" spans="3:13" x14ac:dyDescent="0.25">
      <c r="C38" s="70" t="s">
        <v>65</v>
      </c>
      <c r="D38" s="50">
        <f>VLOOKUP(C38,Delta_GIRR!$C$1089:$F$1568,4,0)^2</f>
        <v>4056400.7692463719</v>
      </c>
    </row>
    <row r="39" spans="3:13" x14ac:dyDescent="0.25">
      <c r="C39" s="70" t="s">
        <v>1134</v>
      </c>
      <c r="D39" s="50">
        <f>VLOOKUP(C39,Delta_GIRR!$C$1089:$F$1568,4,0)^2</f>
        <v>3.202843331805326E-23</v>
      </c>
    </row>
    <row r="40" spans="3:13" x14ac:dyDescent="0.25">
      <c r="C40" s="70" t="s">
        <v>1136</v>
      </c>
      <c r="D40" s="50">
        <f>VLOOKUP(C40,Delta_GIRR!$C$1089:$F$1568,4,0)^2</f>
        <v>3.202843331805326E-23</v>
      </c>
    </row>
    <row r="41" spans="3:13" x14ac:dyDescent="0.25">
      <c r="C41" s="68" t="s">
        <v>1137</v>
      </c>
      <c r="D41" s="48">
        <f>VLOOKUP(C41,Delta_GIRR!$C$1089:$F$1568,4,0)^2</f>
        <v>3.202843331805326E-23</v>
      </c>
    </row>
    <row r="42" spans="3:13" ht="15.75" thickBot="1" x14ac:dyDescent="0.3"/>
    <row r="43" spans="3:13" ht="30" customHeight="1" thickTop="1" thickBot="1" x14ac:dyDescent="0.3">
      <c r="C43" s="119"/>
      <c r="D43" s="129" t="s">
        <v>1133</v>
      </c>
      <c r="E43" s="136" t="s">
        <v>61</v>
      </c>
      <c r="F43" s="136" t="s">
        <v>62</v>
      </c>
      <c r="G43" s="136" t="s">
        <v>1135</v>
      </c>
      <c r="H43" s="136" t="s">
        <v>63</v>
      </c>
      <c r="I43" s="136" t="s">
        <v>64</v>
      </c>
      <c r="J43" s="136" t="s">
        <v>65</v>
      </c>
      <c r="K43" s="136" t="s">
        <v>1134</v>
      </c>
      <c r="L43" s="136" t="s">
        <v>1136</v>
      </c>
      <c r="M43" s="136" t="s">
        <v>1137</v>
      </c>
    </row>
    <row r="44" spans="3:13" ht="15.75" thickTop="1" x14ac:dyDescent="0.25">
      <c r="C44" s="134" t="s">
        <v>1133</v>
      </c>
      <c r="D44" s="141"/>
      <c r="E44" s="127">
        <f>VLOOKUP($C44,Delta_GIRR!$C$1089:$F$1568,4,0)*VLOOKUP(E$43,Delta_GIRR!$C$1089:$F$1568,4,0)</f>
        <v>12.549733425016608</v>
      </c>
      <c r="F44" s="59">
        <f>VLOOKUP($C44,Delta_GIRR!$C$1089:$F$1568,4,0)*VLOOKUP(F$43,Delta_GIRR!$C$1089:$F$1568,4,0)</f>
        <v>1.8980151007987041</v>
      </c>
      <c r="G44" s="59">
        <f>VLOOKUP($C44,Delta_GIRR!$C$1089:$F$1568,4,0)*VLOOKUP(G$43,Delta_GIRR!$C$1089:$F$1568,4,0)</f>
        <v>3.2811083092286153</v>
      </c>
      <c r="H44" s="59">
        <f>VLOOKUP($C44,Delta_GIRR!$C$1089:$F$1568,4,0)*VLOOKUP(H$43,Delta_GIRR!$C$1089:$F$1568,4,0)</f>
        <v>7.52823692746143</v>
      </c>
      <c r="I44" s="59">
        <f>VLOOKUP($C44,Delta_GIRR!$C$1089:$F$1568,4,0)*VLOOKUP(I$43,Delta_GIRR!$C$1089:$F$1568,4,0)</f>
        <v>30.121611650687552</v>
      </c>
      <c r="J44" s="59">
        <f>VLOOKUP($C44,Delta_GIRR!$C$1089:$F$1568,4,0)*VLOOKUP(J$43,Delta_GIRR!$C$1089:$F$1568,4,0)</f>
        <v>759.35545895605333</v>
      </c>
      <c r="K44" s="59">
        <f>VLOOKUP($C44,Delta_GIRR!$C$1089:$F$1568,4,0)*VLOOKUP(K$43,Delta_GIRR!$C$1089:$F$1568,4,0)</f>
        <v>-2.133745110657035E-12</v>
      </c>
      <c r="L44" s="59">
        <f>VLOOKUP($C44,Delta_GIRR!$C$1089:$F$1568,4,0)*VLOOKUP(L$43,Delta_GIRR!$C$1089:$F$1568,4,0)</f>
        <v>-2.133745110657035E-12</v>
      </c>
      <c r="M44" s="50">
        <f>VLOOKUP($C44,Delta_GIRR!$C$1089:$F$1568,4,0)*VLOOKUP(M$43,Delta_GIRR!$C$1089:$F$1568,4,0)</f>
        <v>-2.133745110657035E-12</v>
      </c>
    </row>
    <row r="45" spans="3:13" x14ac:dyDescent="0.25">
      <c r="C45" s="135" t="s">
        <v>61</v>
      </c>
      <c r="D45" s="83">
        <f>VLOOKUP($C45,Delta_GIRR!$C$1089:$F$1568,4,0)*VLOOKUP(D$43,Delta_GIRR!$C$1089:$F$1568,4,0)</f>
        <v>12.549733425016608</v>
      </c>
      <c r="E45" s="62"/>
      <c r="F45" s="59">
        <f>VLOOKUP($C45,Delta_GIRR!$C$1089:$F$1568,4,0)*VLOOKUP(F$43,Delta_GIRR!$C$1089:$F$1568,4,0)</f>
        <v>167.56556754906924</v>
      </c>
      <c r="G45" s="59">
        <f>VLOOKUP($C45,Delta_GIRR!$C$1089:$F$1568,4,0)*VLOOKUP(G$43,Delta_GIRR!$C$1089:$F$1568,4,0)</f>
        <v>289.67144454988693</v>
      </c>
      <c r="H45" s="59">
        <f>VLOOKUP($C45,Delta_GIRR!$C$1089:$F$1568,4,0)*VLOOKUP(H$43,Delta_GIRR!$C$1089:$F$1568,4,0)</f>
        <v>664.62763803253983</v>
      </c>
      <c r="I45" s="59">
        <f>VLOOKUP($C45,Delta_GIRR!$C$1089:$F$1568,4,0)*VLOOKUP(I$43,Delta_GIRR!$C$1089:$F$1568,4,0)</f>
        <v>2659.2754449720351</v>
      </c>
      <c r="J45" s="59">
        <f>VLOOKUP($C45,Delta_GIRR!$C$1089:$F$1568,4,0)*VLOOKUP(J$43,Delta_GIRR!$C$1089:$F$1568,4,0)</f>
        <v>67039.4183891953</v>
      </c>
      <c r="K45" s="59">
        <f>VLOOKUP($C45,Delta_GIRR!$C$1089:$F$1568,4,0)*VLOOKUP(K$43,Delta_GIRR!$C$1089:$F$1568,4,0)</f>
        <v>-1.8837690507406406E-10</v>
      </c>
      <c r="L45" s="59">
        <f>VLOOKUP($C45,Delta_GIRR!$C$1089:$F$1568,4,0)*VLOOKUP(L$43,Delta_GIRR!$C$1089:$F$1568,4,0)</f>
        <v>-1.8837690507406406E-10</v>
      </c>
      <c r="M45" s="50">
        <f>VLOOKUP($C45,Delta_GIRR!$C$1089:$F$1568,4,0)*VLOOKUP(M$43,Delta_GIRR!$C$1089:$F$1568,4,0)</f>
        <v>-1.8837690507406406E-10</v>
      </c>
    </row>
    <row r="46" spans="3:13" x14ac:dyDescent="0.25">
      <c r="C46" s="135" t="s">
        <v>62</v>
      </c>
      <c r="D46" s="59">
        <f>VLOOKUP($C46,Delta_GIRR!$C$1089:$F$1568,4,0)*VLOOKUP(D$43,Delta_GIRR!$C$1089:$F$1568,4,0)</f>
        <v>1.8980151007987041</v>
      </c>
      <c r="E46" s="59">
        <f>VLOOKUP($C46,Delta_GIRR!$C$1089:$F$1568,4,0)*VLOOKUP(E$43,Delta_GIRR!$C$1089:$F$1568,4,0)</f>
        <v>167.56556754906924</v>
      </c>
      <c r="F46" s="5"/>
      <c r="G46" s="59">
        <f>VLOOKUP($C46,Delta_GIRR!$C$1089:$F$1568,4,0)*VLOOKUP(G$43,Delta_GIRR!$C$1089:$F$1568,4,0)</f>
        <v>43.809757339537455</v>
      </c>
      <c r="H46" s="59">
        <f>VLOOKUP($C46,Delta_GIRR!$C$1089:$F$1568,4,0)*VLOOKUP(H$43,Delta_GIRR!$C$1089:$F$1568,4,0)</f>
        <v>100.51793537536965</v>
      </c>
      <c r="I46" s="59">
        <f>VLOOKUP($C46,Delta_GIRR!$C$1089:$F$1568,4,0)*VLOOKUP(I$43,Delta_GIRR!$C$1089:$F$1568,4,0)</f>
        <v>402.18742349369353</v>
      </c>
      <c r="J46" s="59">
        <f>VLOOKUP($C46,Delta_GIRR!$C$1089:$F$1568,4,0)*VLOOKUP(J$43,Delta_GIRR!$C$1089:$F$1568,4,0)</f>
        <v>10139.006474656384</v>
      </c>
      <c r="K46" s="59">
        <f>VLOOKUP($C46,Delta_GIRR!$C$1089:$F$1568,4,0)*VLOOKUP(K$43,Delta_GIRR!$C$1089:$F$1568,4,0)</f>
        <v>-2.8490024318729658E-11</v>
      </c>
      <c r="L46" s="59">
        <f>VLOOKUP($C46,Delta_GIRR!$C$1089:$F$1568,4,0)*VLOOKUP(L$43,Delta_GIRR!$C$1089:$F$1568,4,0)</f>
        <v>-2.8490024318729658E-11</v>
      </c>
      <c r="M46" s="50">
        <f>VLOOKUP($C46,Delta_GIRR!$C$1089:$F$1568,4,0)*VLOOKUP(M$43,Delta_GIRR!$C$1089:$F$1568,4,0)</f>
        <v>-2.8490024318729658E-11</v>
      </c>
    </row>
    <row r="47" spans="3:13" x14ac:dyDescent="0.25">
      <c r="C47" s="135" t="s">
        <v>1135</v>
      </c>
      <c r="D47" s="59">
        <f>VLOOKUP($C47,Delta_GIRR!$C$1089:$F$1568,4,0)*VLOOKUP(D$43,Delta_GIRR!$C$1089:$F$1568,4,0)</f>
        <v>3.2811083092286153</v>
      </c>
      <c r="E47" s="59">
        <f>VLOOKUP($C47,Delta_GIRR!$C$1089:$F$1568,4,0)*VLOOKUP(E$43,Delta_GIRR!$C$1089:$F$1568,4,0)</f>
        <v>289.67144454988693</v>
      </c>
      <c r="F47" s="59">
        <f>VLOOKUP($C47,Delta_GIRR!$C$1089:$F$1568,4,0)*VLOOKUP(F$43,Delta_GIRR!$C$1089:$F$1568,4,0)</f>
        <v>43.809757339537455</v>
      </c>
      <c r="G47" s="5"/>
      <c r="H47" s="59">
        <f>VLOOKUP($C47,Delta_GIRR!$C$1089:$F$1568,4,0)*VLOOKUP(H$43,Delta_GIRR!$C$1089:$F$1568,4,0)</f>
        <v>173.76586353177211</v>
      </c>
      <c r="I47" s="59">
        <f>VLOOKUP($C47,Delta_GIRR!$C$1089:$F$1568,4,0)*VLOOKUP(I$43,Delta_GIRR!$C$1089:$F$1568,4,0)</f>
        <v>695.26343417241321</v>
      </c>
      <c r="J47" s="59">
        <f>VLOOKUP($C47,Delta_GIRR!$C$1089:$F$1568,4,0)*VLOOKUP(J$43,Delta_GIRR!$C$1089:$F$1568,4,0)</f>
        <v>17527.351798896976</v>
      </c>
      <c r="K47" s="59">
        <f>VLOOKUP($C47,Delta_GIRR!$C$1089:$F$1568,4,0)*VLOOKUP(K$43,Delta_GIRR!$C$1089:$F$1568,4,0)</f>
        <v>-4.9250849207138734E-11</v>
      </c>
      <c r="L47" s="59">
        <f>VLOOKUP($C47,Delta_GIRR!$C$1089:$F$1568,4,0)*VLOOKUP(L$43,Delta_GIRR!$C$1089:$F$1568,4,0)</f>
        <v>-4.9250849207138734E-11</v>
      </c>
      <c r="M47" s="50">
        <f>VLOOKUP($C47,Delta_GIRR!$C$1089:$F$1568,4,0)*VLOOKUP(M$43,Delta_GIRR!$C$1089:$F$1568,4,0)</f>
        <v>-4.9250849207138734E-11</v>
      </c>
    </row>
    <row r="48" spans="3:13" x14ac:dyDescent="0.25">
      <c r="C48" s="135" t="s">
        <v>63</v>
      </c>
      <c r="D48" s="59">
        <f>VLOOKUP($C48,Delta_GIRR!$C$1089:$F$1568,4,0)*VLOOKUP(D$43,Delta_GIRR!$C$1089:$F$1568,4,0)</f>
        <v>7.52823692746143</v>
      </c>
      <c r="E48" s="59">
        <f>VLOOKUP($C48,Delta_GIRR!$C$1089:$F$1568,4,0)*VLOOKUP(E$43,Delta_GIRR!$C$1089:$F$1568,4,0)</f>
        <v>664.62763803253983</v>
      </c>
      <c r="F48" s="59">
        <f>VLOOKUP($C48,Delta_GIRR!$C$1089:$F$1568,4,0)*VLOOKUP(F$43,Delta_GIRR!$C$1089:$F$1568,4,0)</f>
        <v>100.51793537536965</v>
      </c>
      <c r="G48" s="59">
        <f>VLOOKUP($C48,Delta_GIRR!$C$1089:$F$1568,4,0)*VLOOKUP(G$43,Delta_GIRR!$C$1089:$F$1568,4,0)</f>
        <v>173.76586353177211</v>
      </c>
      <c r="H48" s="5"/>
      <c r="I48" s="59">
        <f>VLOOKUP($C48,Delta_GIRR!$C$1089:$F$1568,4,0)*VLOOKUP(I$43,Delta_GIRR!$C$1089:$F$1568,4,0)</f>
        <v>1595.2255659249915</v>
      </c>
      <c r="J48" s="59">
        <f>VLOOKUP($C48,Delta_GIRR!$C$1089:$F$1568,4,0)*VLOOKUP(J$43,Delta_GIRR!$C$1089:$F$1568,4,0)</f>
        <v>40215.087286797017</v>
      </c>
      <c r="K48" s="59">
        <f>VLOOKUP($C48,Delta_GIRR!$C$1089:$F$1568,4,0)*VLOOKUP(K$43,Delta_GIRR!$C$1089:$F$1568,4,0)</f>
        <v>-1.1300207940931532E-10</v>
      </c>
      <c r="L48" s="59">
        <f>VLOOKUP($C48,Delta_GIRR!$C$1089:$F$1568,4,0)*VLOOKUP(L$43,Delta_GIRR!$C$1089:$F$1568,4,0)</f>
        <v>-1.1300207940931532E-10</v>
      </c>
      <c r="M48" s="50">
        <f>VLOOKUP($C48,Delta_GIRR!$C$1089:$F$1568,4,0)*VLOOKUP(M$43,Delta_GIRR!$C$1089:$F$1568,4,0)</f>
        <v>-1.1300207940931532E-10</v>
      </c>
    </row>
    <row r="49" spans="3:13" x14ac:dyDescent="0.25">
      <c r="C49" s="135" t="s">
        <v>64</v>
      </c>
      <c r="D49" s="59">
        <f>VLOOKUP($C49,Delta_GIRR!$C$1089:$F$1568,4,0)*VLOOKUP(D$43,Delta_GIRR!$C$1089:$F$1568,4,0)</f>
        <v>30.121611650687552</v>
      </c>
      <c r="E49" s="59">
        <f>VLOOKUP($C49,Delta_GIRR!$C$1089:$F$1568,4,0)*VLOOKUP(E$43,Delta_GIRR!$C$1089:$F$1568,4,0)</f>
        <v>2659.2754449720351</v>
      </c>
      <c r="F49" s="59">
        <f>VLOOKUP($C49,Delta_GIRR!$C$1089:$F$1568,4,0)*VLOOKUP(F$43,Delta_GIRR!$C$1089:$F$1568,4,0)</f>
        <v>402.18742349369353</v>
      </c>
      <c r="G49" s="59">
        <f>VLOOKUP($C49,Delta_GIRR!$C$1089:$F$1568,4,0)*VLOOKUP(G$43,Delta_GIRR!$C$1089:$F$1568,4,0)</f>
        <v>695.26343417241321</v>
      </c>
      <c r="H49" s="59">
        <f>VLOOKUP($C49,Delta_GIRR!$C$1089:$F$1568,4,0)*VLOOKUP(H$43,Delta_GIRR!$C$1089:$F$1568,4,0)</f>
        <v>1595.2255659249915</v>
      </c>
      <c r="I49" s="5"/>
      <c r="J49" s="59">
        <f>VLOOKUP($C49,Delta_GIRR!$C$1089:$F$1568,4,0)*VLOOKUP(J$43,Delta_GIRR!$C$1089:$F$1568,4,0)</f>
        <v>160906.63105098027</v>
      </c>
      <c r="K49" s="59">
        <f>VLOOKUP($C49,Delta_GIRR!$C$1089:$F$1568,4,0)*VLOOKUP(K$43,Delta_GIRR!$C$1089:$F$1568,4,0)</f>
        <v>-4.5213836712168106E-10</v>
      </c>
      <c r="L49" s="59">
        <f>VLOOKUP($C49,Delta_GIRR!$C$1089:$F$1568,4,0)*VLOOKUP(L$43,Delta_GIRR!$C$1089:$F$1568,4,0)</f>
        <v>-4.5213836712168106E-10</v>
      </c>
      <c r="M49" s="50">
        <f>VLOOKUP($C49,Delta_GIRR!$C$1089:$F$1568,4,0)*VLOOKUP(M$43,Delta_GIRR!$C$1089:$F$1568,4,0)</f>
        <v>-4.5213836712168106E-10</v>
      </c>
    </row>
    <row r="50" spans="3:13" x14ac:dyDescent="0.25">
      <c r="C50" s="135" t="s">
        <v>65</v>
      </c>
      <c r="D50" s="59">
        <f>VLOOKUP($C50,Delta_GIRR!$C$1089:$F$1568,4,0)*VLOOKUP(D$43,Delta_GIRR!$C$1089:$F$1568,4,0)</f>
        <v>759.35545895605333</v>
      </c>
      <c r="E50" s="59">
        <f>VLOOKUP($C50,Delta_GIRR!$C$1089:$F$1568,4,0)*VLOOKUP(E$43,Delta_GIRR!$C$1089:$F$1568,4,0)</f>
        <v>67039.4183891953</v>
      </c>
      <c r="F50" s="59">
        <f>VLOOKUP($C50,Delta_GIRR!$C$1089:$F$1568,4,0)*VLOOKUP(F$43,Delta_GIRR!$C$1089:$F$1568,4,0)</f>
        <v>10139.006474656384</v>
      </c>
      <c r="G50" s="59">
        <f>VLOOKUP($C50,Delta_GIRR!$C$1089:$F$1568,4,0)*VLOOKUP(G$43,Delta_GIRR!$C$1089:$F$1568,4,0)</f>
        <v>17527.351798896976</v>
      </c>
      <c r="H50" s="59">
        <f>VLOOKUP($C50,Delta_GIRR!$C$1089:$F$1568,4,0)*VLOOKUP(H$43,Delta_GIRR!$C$1089:$F$1568,4,0)</f>
        <v>40215.087286797017</v>
      </c>
      <c r="I50" s="59">
        <f>VLOOKUP($C50,Delta_GIRR!$C$1089:$F$1568,4,0)*VLOOKUP(I$43,Delta_GIRR!$C$1089:$F$1568,4,0)</f>
        <v>160906.63105098027</v>
      </c>
      <c r="J50" s="5"/>
      <c r="K50" s="59">
        <f>VLOOKUP($C50,Delta_GIRR!$C$1089:$F$1568,4,0)*VLOOKUP(K$43,Delta_GIRR!$C$1089:$F$1568,4,0)</f>
        <v>-1.1398252565595631E-8</v>
      </c>
      <c r="L50" s="59">
        <f>VLOOKUP($C50,Delta_GIRR!$C$1089:$F$1568,4,0)*VLOOKUP(L$43,Delta_GIRR!$C$1089:$F$1568,4,0)</f>
        <v>-1.1398252565595631E-8</v>
      </c>
      <c r="M50" s="50">
        <f>VLOOKUP($C50,Delta_GIRR!$C$1089:$F$1568,4,0)*VLOOKUP(M$43,Delta_GIRR!$C$1089:$F$1568,4,0)</f>
        <v>-1.1398252565595631E-8</v>
      </c>
    </row>
    <row r="51" spans="3:13" x14ac:dyDescent="0.25">
      <c r="C51" s="135" t="s">
        <v>1134</v>
      </c>
      <c r="D51" s="59">
        <f>VLOOKUP($C51,Delta_GIRR!$C$1089:$F$1568,4,0)*VLOOKUP(D$43,Delta_GIRR!$C$1089:$F$1568,4,0)</f>
        <v>-2.133745110657035E-12</v>
      </c>
      <c r="E51" s="59">
        <f>VLOOKUP($C51,Delta_GIRR!$C$1089:$F$1568,4,0)*VLOOKUP(E$43,Delta_GIRR!$C$1089:$F$1568,4,0)</f>
        <v>-1.8837690507406406E-10</v>
      </c>
      <c r="F51" s="59">
        <f>VLOOKUP($C51,Delta_GIRR!$C$1089:$F$1568,4,0)*VLOOKUP(F$43,Delta_GIRR!$C$1089:$F$1568,4,0)</f>
        <v>-2.8490024318729658E-11</v>
      </c>
      <c r="G51" s="59">
        <f>VLOOKUP($C51,Delta_GIRR!$C$1089:$F$1568,4,0)*VLOOKUP(G$43,Delta_GIRR!$C$1089:$F$1568,4,0)</f>
        <v>-4.9250849207138734E-11</v>
      </c>
      <c r="H51" s="59">
        <f>VLOOKUP($C51,Delta_GIRR!$C$1089:$F$1568,4,0)*VLOOKUP(H$43,Delta_GIRR!$C$1089:$F$1568,4,0)</f>
        <v>-1.1300207940931532E-10</v>
      </c>
      <c r="I51" s="59">
        <f>VLOOKUP($C51,Delta_GIRR!$C$1089:$F$1568,4,0)*VLOOKUP(I$43,Delta_GIRR!$C$1089:$F$1568,4,0)</f>
        <v>-4.5213836712168106E-10</v>
      </c>
      <c r="J51" s="59">
        <f>VLOOKUP($C51,Delta_GIRR!$C$1089:$F$1568,4,0)*VLOOKUP(J$43,Delta_GIRR!$C$1089:$F$1568,4,0)</f>
        <v>-1.1398252565595631E-8</v>
      </c>
      <c r="K51" s="5"/>
      <c r="L51" s="59">
        <f>VLOOKUP($C51,Delta_GIRR!$C$1089:$F$1568,4,0)*VLOOKUP(L$43,Delta_GIRR!$C$1089:$F$1568,4,0)</f>
        <v>3.202843331805326E-23</v>
      </c>
      <c r="M51" s="50">
        <f>VLOOKUP($C51,Delta_GIRR!$C$1089:$F$1568,4,0)*VLOOKUP(M$43,Delta_GIRR!$C$1089:$F$1568,4,0)</f>
        <v>3.202843331805326E-23</v>
      </c>
    </row>
    <row r="52" spans="3:13" x14ac:dyDescent="0.25">
      <c r="C52" s="135" t="s">
        <v>1136</v>
      </c>
      <c r="D52" s="59">
        <f>VLOOKUP($C52,Delta_GIRR!$C$1089:$F$1568,4,0)*VLOOKUP(D$43,Delta_GIRR!$C$1089:$F$1568,4,0)</f>
        <v>-2.133745110657035E-12</v>
      </c>
      <c r="E52" s="59">
        <f>VLOOKUP($C52,Delta_GIRR!$C$1089:$F$1568,4,0)*VLOOKUP(E$43,Delta_GIRR!$C$1089:$F$1568,4,0)</f>
        <v>-1.8837690507406406E-10</v>
      </c>
      <c r="F52" s="59">
        <f>VLOOKUP($C52,Delta_GIRR!$C$1089:$F$1568,4,0)*VLOOKUP(F$43,Delta_GIRR!$C$1089:$F$1568,4,0)</f>
        <v>-2.8490024318729658E-11</v>
      </c>
      <c r="G52" s="59">
        <f>VLOOKUP($C52,Delta_GIRR!$C$1089:$F$1568,4,0)*VLOOKUP(G$43,Delta_GIRR!$C$1089:$F$1568,4,0)</f>
        <v>-4.9250849207138734E-11</v>
      </c>
      <c r="H52" s="59">
        <f>VLOOKUP($C52,Delta_GIRR!$C$1089:$F$1568,4,0)*VLOOKUP(H$43,Delta_GIRR!$C$1089:$F$1568,4,0)</f>
        <v>-1.1300207940931532E-10</v>
      </c>
      <c r="I52" s="59">
        <f>VLOOKUP($C52,Delta_GIRR!$C$1089:$F$1568,4,0)*VLOOKUP(I$43,Delta_GIRR!$C$1089:$F$1568,4,0)</f>
        <v>-4.5213836712168106E-10</v>
      </c>
      <c r="J52" s="59">
        <f>VLOOKUP($C52,Delta_GIRR!$C$1089:$F$1568,4,0)*VLOOKUP(J$43,Delta_GIRR!$C$1089:$F$1568,4,0)</f>
        <v>-1.1398252565595631E-8</v>
      </c>
      <c r="K52" s="59">
        <f>VLOOKUP($C52,Delta_GIRR!$C$1089:$F$1568,4,0)*VLOOKUP(K$43,Delta_GIRR!$C$1089:$F$1568,4,0)</f>
        <v>3.202843331805326E-23</v>
      </c>
      <c r="L52" s="5"/>
      <c r="M52" s="50">
        <f>VLOOKUP($C52,Delta_GIRR!$C$1089:$F$1568,4,0)*VLOOKUP(M$43,Delta_GIRR!$C$1089:$F$1568,4,0)</f>
        <v>3.202843331805326E-23</v>
      </c>
    </row>
    <row r="53" spans="3:13" x14ac:dyDescent="0.25">
      <c r="C53" s="135" t="s">
        <v>1137</v>
      </c>
      <c r="D53" s="57">
        <f>VLOOKUP($C53,Delta_GIRR!$C$1089:$F$1568,4,0)*VLOOKUP(D$43,Delta_GIRR!$C$1089:$F$1568,4,0)</f>
        <v>-2.133745110657035E-12</v>
      </c>
      <c r="E53" s="57">
        <f>VLOOKUP($C53,Delta_GIRR!$C$1089:$F$1568,4,0)*VLOOKUP(E$43,Delta_GIRR!$C$1089:$F$1568,4,0)</f>
        <v>-1.8837690507406406E-10</v>
      </c>
      <c r="F53" s="57">
        <f>VLOOKUP($C53,Delta_GIRR!$C$1089:$F$1568,4,0)*VLOOKUP(F$43,Delta_GIRR!$C$1089:$F$1568,4,0)</f>
        <v>-2.8490024318729658E-11</v>
      </c>
      <c r="G53" s="57">
        <f>VLOOKUP($C53,Delta_GIRR!$C$1089:$F$1568,4,0)*VLOOKUP(G$43,Delta_GIRR!$C$1089:$F$1568,4,0)</f>
        <v>-4.9250849207138734E-11</v>
      </c>
      <c r="H53" s="57">
        <f>VLOOKUP($C53,Delta_GIRR!$C$1089:$F$1568,4,0)*VLOOKUP(H$43,Delta_GIRR!$C$1089:$F$1568,4,0)</f>
        <v>-1.1300207940931532E-10</v>
      </c>
      <c r="I53" s="57">
        <f>VLOOKUP($C53,Delta_GIRR!$C$1089:$F$1568,4,0)*VLOOKUP(I$43,Delta_GIRR!$C$1089:$F$1568,4,0)</f>
        <v>-4.5213836712168106E-10</v>
      </c>
      <c r="J53" s="57">
        <f>VLOOKUP($C53,Delta_GIRR!$C$1089:$F$1568,4,0)*VLOOKUP(J$43,Delta_GIRR!$C$1089:$F$1568,4,0)</f>
        <v>-1.1398252565595631E-8</v>
      </c>
      <c r="K53" s="57">
        <f>VLOOKUP($C53,Delta_GIRR!$C$1089:$F$1568,4,0)*VLOOKUP(K$43,Delta_GIRR!$C$1089:$F$1568,4,0)</f>
        <v>3.202843331805326E-23</v>
      </c>
      <c r="L53" s="57">
        <f>VLOOKUP($C53,Delta_GIRR!$C$1089:$F$1568,4,0)*VLOOKUP(L$43,Delta_GIRR!$C$1089:$F$1568,4,0)</f>
        <v>3.202843331805326E-23</v>
      </c>
      <c r="M53" s="144"/>
    </row>
    <row r="54" spans="3:13" ht="15.75" thickBot="1" x14ac:dyDescent="0.3"/>
    <row r="55" spans="3:13" ht="30.75" customHeight="1" thickTop="1" thickBot="1" x14ac:dyDescent="0.3">
      <c r="C55" s="119"/>
      <c r="D55" s="129" t="s">
        <v>1133</v>
      </c>
      <c r="E55" s="136" t="s">
        <v>61</v>
      </c>
      <c r="F55" s="136" t="s">
        <v>62</v>
      </c>
      <c r="G55" s="136" t="s">
        <v>1135</v>
      </c>
      <c r="H55" s="136" t="s">
        <v>63</v>
      </c>
      <c r="I55" s="136" t="s">
        <v>64</v>
      </c>
      <c r="J55" s="136" t="s">
        <v>65</v>
      </c>
      <c r="K55" s="136" t="s">
        <v>1134</v>
      </c>
      <c r="L55" s="136" t="s">
        <v>1136</v>
      </c>
      <c r="M55" s="136" t="s">
        <v>1137</v>
      </c>
    </row>
    <row r="56" spans="3:13" ht="15.75" thickTop="1" x14ac:dyDescent="0.25">
      <c r="C56" s="134" t="s">
        <v>1133</v>
      </c>
      <c r="D56" s="141">
        <f>D44*D18</f>
        <v>0</v>
      </c>
      <c r="E56" s="127">
        <f t="shared" ref="E56:M56" si="8">E44*E18</f>
        <v>9.1341245621488412</v>
      </c>
      <c r="F56" s="59">
        <f t="shared" si="8"/>
        <v>1.3009913930517367</v>
      </c>
      <c r="G56" s="59">
        <f t="shared" si="8"/>
        <v>1.9947110285869445</v>
      </c>
      <c r="H56" s="59">
        <f t="shared" si="8"/>
        <v>4.059171148537998</v>
      </c>
      <c r="I56" s="59">
        <f t="shared" si="8"/>
        <v>12.775903232319124</v>
      </c>
      <c r="J56" s="59">
        <f t="shared" si="8"/>
        <v>227.80663768681603</v>
      </c>
      <c r="K56" s="59">
        <f t="shared" si="8"/>
        <v>-6.4012353319711058E-13</v>
      </c>
      <c r="L56" s="59">
        <f t="shared" si="8"/>
        <v>-6.4012353319711058E-13</v>
      </c>
      <c r="M56" s="50">
        <f t="shared" si="8"/>
        <v>-6.4012353319711058E-13</v>
      </c>
    </row>
    <row r="57" spans="3:13" x14ac:dyDescent="0.25">
      <c r="C57" s="135" t="s">
        <v>61</v>
      </c>
      <c r="D57" s="83">
        <f t="shared" ref="D57:M65" si="9">D45*D19</f>
        <v>9.1341245621488412</v>
      </c>
      <c r="E57" s="62">
        <f t="shared" si="9"/>
        <v>0</v>
      </c>
      <c r="F57" s="59">
        <f t="shared" si="9"/>
        <v>121.9599424533863</v>
      </c>
      <c r="G57" s="59">
        <f t="shared" si="9"/>
        <v>198.55482499253026</v>
      </c>
      <c r="H57" s="59">
        <f t="shared" si="9"/>
        <v>429.03773205536487</v>
      </c>
      <c r="I57" s="59">
        <f t="shared" si="9"/>
        <v>1522.5272583638716</v>
      </c>
      <c r="J57" s="59">
        <f t="shared" si="9"/>
        <v>28434.372371033613</v>
      </c>
      <c r="K57" s="59">
        <f t="shared" si="9"/>
        <v>-5.9190597167440931E-11</v>
      </c>
      <c r="L57" s="59">
        <f t="shared" si="9"/>
        <v>-5.6513071522219228E-11</v>
      </c>
      <c r="M57" s="50">
        <f t="shared" si="9"/>
        <v>-5.6513071522219228E-11</v>
      </c>
    </row>
    <row r="58" spans="3:13" x14ac:dyDescent="0.25">
      <c r="C58" s="135" t="s">
        <v>62</v>
      </c>
      <c r="D58" s="59">
        <f t="shared" si="9"/>
        <v>1.3009913930517367</v>
      </c>
      <c r="E58" s="59">
        <f t="shared" si="9"/>
        <v>121.9599424533863</v>
      </c>
      <c r="F58" s="5">
        <f t="shared" si="9"/>
        <v>0</v>
      </c>
      <c r="G58" s="59">
        <f t="shared" si="9"/>
        <v>31.886237501998572</v>
      </c>
      <c r="H58" s="59">
        <f t="shared" si="9"/>
        <v>70.998169894227487</v>
      </c>
      <c r="I58" s="59">
        <f t="shared" si="9"/>
        <v>267.53118396538127</v>
      </c>
      <c r="J58" s="59">
        <f t="shared" si="9"/>
        <v>5804.9322267759526</v>
      </c>
      <c r="K58" s="59">
        <f t="shared" si="9"/>
        <v>-1.4039459906306213E-11</v>
      </c>
      <c r="L58" s="59">
        <f t="shared" si="9"/>
        <v>-1.2083875126057552E-11</v>
      </c>
      <c r="M58" s="50">
        <f t="shared" si="9"/>
        <v>-8.9519548698260261E-12</v>
      </c>
    </row>
    <row r="59" spans="3:13" x14ac:dyDescent="0.25">
      <c r="C59" s="135" t="s">
        <v>1135</v>
      </c>
      <c r="D59" s="59">
        <f t="shared" si="9"/>
        <v>1.9947110285869445</v>
      </c>
      <c r="E59" s="59">
        <f t="shared" si="9"/>
        <v>198.55482499253026</v>
      </c>
      <c r="F59" s="59">
        <f t="shared" si="9"/>
        <v>31.886237501998572</v>
      </c>
      <c r="G59" s="5">
        <f t="shared" si="9"/>
        <v>0</v>
      </c>
      <c r="H59" s="59">
        <f t="shared" si="9"/>
        <v>128.38412014543883</v>
      </c>
      <c r="I59" s="59">
        <f t="shared" si="9"/>
        <v>498.50256920959521</v>
      </c>
      <c r="J59" s="59">
        <f t="shared" si="9"/>
        <v>11659.02488397972</v>
      </c>
      <c r="K59" s="59">
        <f t="shared" si="9"/>
        <v>-3.0393979249743392E-11</v>
      </c>
      <c r="L59" s="59">
        <f t="shared" si="9"/>
        <v>-2.8197816272554629E-11</v>
      </c>
      <c r="M59" s="50">
        <f t="shared" si="9"/>
        <v>-2.4270085383556061E-11</v>
      </c>
    </row>
    <row r="60" spans="3:13" x14ac:dyDescent="0.25">
      <c r="C60" s="135" t="s">
        <v>63</v>
      </c>
      <c r="D60" s="59">
        <f t="shared" si="9"/>
        <v>4.059171148537998</v>
      </c>
      <c r="E60" s="59">
        <f t="shared" si="9"/>
        <v>429.03773205536487</v>
      </c>
      <c r="F60" s="59">
        <f t="shared" si="9"/>
        <v>70.998169894227487</v>
      </c>
      <c r="G60" s="59">
        <f t="shared" si="9"/>
        <v>128.38412014543883</v>
      </c>
      <c r="H60" s="5">
        <f t="shared" si="9"/>
        <v>0</v>
      </c>
      <c r="I60" s="59">
        <f t="shared" si="9"/>
        <v>1172.7284875085209</v>
      </c>
      <c r="J60" s="59">
        <f t="shared" si="9"/>
        <v>28122.224139890855</v>
      </c>
      <c r="K60" s="59">
        <f t="shared" si="9"/>
        <v>-7.5167890214742647E-11</v>
      </c>
      <c r="L60" s="59">
        <f t="shared" si="9"/>
        <v>-7.15019089499025E-11</v>
      </c>
      <c r="M60" s="50">
        <f t="shared" si="9"/>
        <v>-6.4697602678872045E-11</v>
      </c>
    </row>
    <row r="61" spans="3:13" x14ac:dyDescent="0.25">
      <c r="C61" s="135" t="s">
        <v>64</v>
      </c>
      <c r="D61" s="59">
        <f t="shared" si="9"/>
        <v>12.775903232319124</v>
      </c>
      <c r="E61" s="59">
        <f t="shared" si="9"/>
        <v>1522.5272583638716</v>
      </c>
      <c r="F61" s="59">
        <f t="shared" si="9"/>
        <v>267.53118396538127</v>
      </c>
      <c r="G61" s="59">
        <f t="shared" si="9"/>
        <v>498.50256920959521</v>
      </c>
      <c r="H61" s="59">
        <f t="shared" si="9"/>
        <v>1172.7284875085209</v>
      </c>
      <c r="I61" s="5">
        <f t="shared" si="9"/>
        <v>0</v>
      </c>
      <c r="J61" s="59">
        <f t="shared" si="9"/>
        <v>117113.34106632113</v>
      </c>
      <c r="K61" s="59">
        <f t="shared" si="9"/>
        <v>-3.1935590882092032E-10</v>
      </c>
      <c r="L61" s="59">
        <f t="shared" si="9"/>
        <v>-3.0991751532758673E-10</v>
      </c>
      <c r="M61" s="50">
        <f t="shared" si="9"/>
        <v>-2.9186932427207402E-10</v>
      </c>
    </row>
    <row r="62" spans="3:13" x14ac:dyDescent="0.25">
      <c r="C62" s="135" t="s">
        <v>65</v>
      </c>
      <c r="D62" s="59">
        <f t="shared" si="9"/>
        <v>227.80663768681603</v>
      </c>
      <c r="E62" s="59">
        <f t="shared" si="9"/>
        <v>28434.372371033613</v>
      </c>
      <c r="F62" s="59">
        <f t="shared" si="9"/>
        <v>5804.9322267759526</v>
      </c>
      <c r="G62" s="59">
        <f t="shared" si="9"/>
        <v>11659.02488397972</v>
      </c>
      <c r="H62" s="59">
        <f t="shared" si="9"/>
        <v>28122.224139890855</v>
      </c>
      <c r="I62" s="59">
        <f t="shared" si="9"/>
        <v>117113.34106632113</v>
      </c>
      <c r="J62" s="5">
        <f t="shared" si="9"/>
        <v>0</v>
      </c>
      <c r="K62" s="59">
        <f t="shared" si="9"/>
        <v>-8.421416019734622E-9</v>
      </c>
      <c r="L62" s="59">
        <f t="shared" si="9"/>
        <v>-8.296037469405078E-9</v>
      </c>
      <c r="M62" s="50">
        <f t="shared" si="9"/>
        <v>-8.0508525083352258E-9</v>
      </c>
    </row>
    <row r="63" spans="3:13" x14ac:dyDescent="0.25">
      <c r="C63" s="135" t="s">
        <v>1134</v>
      </c>
      <c r="D63" s="59">
        <f t="shared" si="9"/>
        <v>-6.4012353319711058E-13</v>
      </c>
      <c r="E63" s="59">
        <f t="shared" si="9"/>
        <v>-5.9190597167440931E-11</v>
      </c>
      <c r="F63" s="59">
        <f t="shared" si="9"/>
        <v>-1.4039459906306213E-11</v>
      </c>
      <c r="G63" s="59">
        <f t="shared" si="9"/>
        <v>-3.0393979249743392E-11</v>
      </c>
      <c r="H63" s="59">
        <f t="shared" si="9"/>
        <v>-7.5167890214742647E-11</v>
      </c>
      <c r="I63" s="59">
        <f t="shared" si="9"/>
        <v>-3.1935590882092032E-10</v>
      </c>
      <c r="J63" s="59">
        <f t="shared" si="9"/>
        <v>-8.421416019734622E-9</v>
      </c>
      <c r="K63" s="5">
        <f t="shared" si="9"/>
        <v>0</v>
      </c>
      <c r="L63" s="59">
        <f t="shared" si="9"/>
        <v>2.3782308811338708E-23</v>
      </c>
      <c r="M63" s="50">
        <f t="shared" si="9"/>
        <v>2.3311387545045756E-23</v>
      </c>
    </row>
    <row r="64" spans="3:13" x14ac:dyDescent="0.25">
      <c r="C64" s="135" t="s">
        <v>1136</v>
      </c>
      <c r="D64" s="59">
        <f t="shared" si="9"/>
        <v>-6.4012353319711058E-13</v>
      </c>
      <c r="E64" s="59">
        <f t="shared" si="9"/>
        <v>-5.6513071522219228E-11</v>
      </c>
      <c r="F64" s="59">
        <f t="shared" si="9"/>
        <v>-1.2083875126057552E-11</v>
      </c>
      <c r="G64" s="59">
        <f t="shared" si="9"/>
        <v>-2.8197816272554629E-11</v>
      </c>
      <c r="H64" s="59">
        <f t="shared" si="9"/>
        <v>-7.15019089499025E-11</v>
      </c>
      <c r="I64" s="59">
        <f t="shared" si="9"/>
        <v>-3.0991751532758673E-10</v>
      </c>
      <c r="J64" s="59">
        <f t="shared" si="9"/>
        <v>-8.296037469405078E-9</v>
      </c>
      <c r="K64" s="59">
        <f t="shared" si="9"/>
        <v>2.3782308811338708E-23</v>
      </c>
      <c r="L64" s="5">
        <f t="shared" si="9"/>
        <v>0</v>
      </c>
      <c r="M64" s="50">
        <f t="shared" si="9"/>
        <v>2.3663694051296102E-23</v>
      </c>
    </row>
    <row r="65" spans="3:13" x14ac:dyDescent="0.25">
      <c r="C65" s="135" t="s">
        <v>1137</v>
      </c>
      <c r="D65" s="57">
        <f t="shared" si="9"/>
        <v>-6.4012353319711058E-13</v>
      </c>
      <c r="E65" s="57">
        <f t="shared" si="9"/>
        <v>-5.6513071522219228E-11</v>
      </c>
      <c r="F65" s="57">
        <f t="shared" si="9"/>
        <v>-8.9519548698260261E-12</v>
      </c>
      <c r="G65" s="57">
        <f t="shared" si="9"/>
        <v>-2.4270085383556061E-11</v>
      </c>
      <c r="H65" s="57">
        <f t="shared" si="9"/>
        <v>-6.4697602678872045E-11</v>
      </c>
      <c r="I65" s="57">
        <f t="shared" si="9"/>
        <v>-2.9186932427207402E-10</v>
      </c>
      <c r="J65" s="57">
        <f t="shared" si="9"/>
        <v>-8.0508525083352258E-9</v>
      </c>
      <c r="K65" s="57">
        <f t="shared" si="9"/>
        <v>2.3311387545045756E-23</v>
      </c>
      <c r="L65" s="57">
        <f t="shared" si="9"/>
        <v>2.3663694051296102E-23</v>
      </c>
      <c r="M65" s="144">
        <f t="shared" si="9"/>
        <v>0</v>
      </c>
    </row>
  </sheetData>
  <mergeCells count="2">
    <mergeCell ref="C9:D14"/>
    <mergeCell ref="E9:E15"/>
  </mergeCells>
  <hyperlinks>
    <hyperlink ref="A3" location="'Delta_GIRR_USDLow'!A1" display="'Delta_GIRR_USDLow'!A1" xr:uid="{00000000-0004-0000-3500-000000000000}"/>
    <hyperlink ref="A5" location="'Delta_GIRR_JPYLow'!A1" display="'Delta_GIRR_JPYLow'!A1" xr:uid="{00000000-0004-0000-3500-000001000000}"/>
    <hyperlink ref="D32" location="Delta_GIRR!$C$1089:$F$1568" display="Delta_GIRR!$C$1089:$F$1568" xr:uid="{00000000-0004-0000-3500-000002000000}"/>
    <hyperlink ref="D33" location="Delta_GIRR!$C$1089:$F$1568" display="Delta_GIRR!$C$1089:$F$1568" xr:uid="{00000000-0004-0000-3500-000003000000}"/>
    <hyperlink ref="D34" location="Delta_GIRR!$C$1089:$F$1568" display="Delta_GIRR!$C$1089:$F$1568" xr:uid="{00000000-0004-0000-3500-000004000000}"/>
    <hyperlink ref="D35" location="Delta_GIRR!$C$1089:$F$1568" display="Delta_GIRR!$C$1089:$F$1568" xr:uid="{00000000-0004-0000-3500-000005000000}"/>
    <hyperlink ref="D36" location="Delta_GIRR!$C$1089:$F$1568" display="Delta_GIRR!$C$1089:$F$1568" xr:uid="{00000000-0004-0000-3500-000006000000}"/>
    <hyperlink ref="D37" location="Delta_GIRR!$C$1089:$F$1568" display="Delta_GIRR!$C$1089:$F$1568" xr:uid="{00000000-0004-0000-3500-000007000000}"/>
    <hyperlink ref="D38" location="Delta_GIRR!$C$1089:$F$1568" display="Delta_GIRR!$C$1089:$F$1568" xr:uid="{00000000-0004-0000-3500-000008000000}"/>
    <hyperlink ref="D39" location="Delta_GIRR!$C$1089:$F$1568" display="Delta_GIRR!$C$1089:$F$1568" xr:uid="{00000000-0004-0000-3500-000009000000}"/>
    <hyperlink ref="D40" location="Delta_GIRR!$C$1089:$F$1568" display="Delta_GIRR!$C$1089:$F$1568" xr:uid="{00000000-0004-0000-3500-00000A000000}"/>
    <hyperlink ref="D41" location="Delta_GIRR!$C$1089:$F$1568" display="Delta_GIRR!$C$1089:$F$1568" xr:uid="{00000000-0004-0000-3500-00000B000000}"/>
    <hyperlink ref="E44" location="Delta_GIRR!$C$1089:$F$1568" display="Delta_GIRR!$C$1089:$F$1568" xr:uid="{00000000-0004-0000-3500-00000C000000}"/>
    <hyperlink ref="F44" location="Delta_GIRR!$C$1089:$F$1568" display="Delta_GIRR!$C$1089:$F$1568" xr:uid="{00000000-0004-0000-3500-00000D000000}"/>
    <hyperlink ref="G44" location="Delta_GIRR!$C$1089:$F$1568" display="Delta_GIRR!$C$1089:$F$1568" xr:uid="{00000000-0004-0000-3500-00000E000000}"/>
    <hyperlink ref="H44" location="Delta_GIRR!$C$1089:$F$1568" display="Delta_GIRR!$C$1089:$F$1568" xr:uid="{00000000-0004-0000-3500-00000F000000}"/>
    <hyperlink ref="I44" location="Delta_GIRR!$C$1089:$F$1568" display="Delta_GIRR!$C$1089:$F$1568" xr:uid="{00000000-0004-0000-3500-000010000000}"/>
    <hyperlink ref="J44" location="Delta_GIRR!$C$1089:$F$1568" display="Delta_GIRR!$C$1089:$F$1568" xr:uid="{00000000-0004-0000-3500-000011000000}"/>
    <hyperlink ref="K44" location="Delta_GIRR!$C$1089:$F$1568" display="Delta_GIRR!$C$1089:$F$1568" xr:uid="{00000000-0004-0000-3500-000012000000}"/>
    <hyperlink ref="L44" location="Delta_GIRR!$C$1089:$F$1568" display="Delta_GIRR!$C$1089:$F$1568" xr:uid="{00000000-0004-0000-3500-000013000000}"/>
    <hyperlink ref="M44" location="Delta_GIRR!$C$1089:$F$1568" display="Delta_GIRR!$C$1089:$F$1568" xr:uid="{00000000-0004-0000-3500-000014000000}"/>
    <hyperlink ref="D45" location="Delta_GIRR!$C$1089:$F$1568" display="Delta_GIRR!$C$1089:$F$1568" xr:uid="{00000000-0004-0000-3500-000015000000}"/>
    <hyperlink ref="F45" location="Delta_GIRR!$C$1089:$F$1568" display="Delta_GIRR!$C$1089:$F$1568" xr:uid="{00000000-0004-0000-3500-000016000000}"/>
    <hyperlink ref="G45" location="Delta_GIRR!$C$1089:$F$1568" display="Delta_GIRR!$C$1089:$F$1568" xr:uid="{00000000-0004-0000-3500-000017000000}"/>
    <hyperlink ref="H45" location="Delta_GIRR!$C$1089:$F$1568" display="Delta_GIRR!$C$1089:$F$1568" xr:uid="{00000000-0004-0000-3500-000018000000}"/>
    <hyperlink ref="I45" location="Delta_GIRR!$C$1089:$F$1568" display="Delta_GIRR!$C$1089:$F$1568" xr:uid="{00000000-0004-0000-3500-000019000000}"/>
    <hyperlink ref="J45" location="Delta_GIRR!$C$1089:$F$1568" display="Delta_GIRR!$C$1089:$F$1568" xr:uid="{00000000-0004-0000-3500-00001A000000}"/>
    <hyperlink ref="K45" location="Delta_GIRR!$C$1089:$F$1568" display="Delta_GIRR!$C$1089:$F$1568" xr:uid="{00000000-0004-0000-3500-00001B000000}"/>
    <hyperlink ref="L45" location="Delta_GIRR!$C$1089:$F$1568" display="Delta_GIRR!$C$1089:$F$1568" xr:uid="{00000000-0004-0000-3500-00001C000000}"/>
    <hyperlink ref="M45" location="Delta_GIRR!$C$1089:$F$1568" display="Delta_GIRR!$C$1089:$F$1568" xr:uid="{00000000-0004-0000-3500-00001D000000}"/>
    <hyperlink ref="D46" location="Delta_GIRR!$C$1089:$F$1568" display="Delta_GIRR!$C$1089:$F$1568" xr:uid="{00000000-0004-0000-3500-00001E000000}"/>
    <hyperlink ref="E46" location="Delta_GIRR!$C$1089:$F$1568" display="Delta_GIRR!$C$1089:$F$1568" xr:uid="{00000000-0004-0000-3500-00001F000000}"/>
    <hyperlink ref="G46" location="Delta_GIRR!$C$1089:$F$1568" display="Delta_GIRR!$C$1089:$F$1568" xr:uid="{00000000-0004-0000-3500-000020000000}"/>
    <hyperlink ref="H46" location="Delta_GIRR!$C$1089:$F$1568" display="Delta_GIRR!$C$1089:$F$1568" xr:uid="{00000000-0004-0000-3500-000021000000}"/>
    <hyperlink ref="I46" location="Delta_GIRR!$C$1089:$F$1568" display="Delta_GIRR!$C$1089:$F$1568" xr:uid="{00000000-0004-0000-3500-000022000000}"/>
    <hyperlink ref="J46" location="Delta_GIRR!$C$1089:$F$1568" display="Delta_GIRR!$C$1089:$F$1568" xr:uid="{00000000-0004-0000-3500-000023000000}"/>
    <hyperlink ref="K46" location="Delta_GIRR!$C$1089:$F$1568" display="Delta_GIRR!$C$1089:$F$1568" xr:uid="{00000000-0004-0000-3500-000024000000}"/>
    <hyperlink ref="L46" location="Delta_GIRR!$C$1089:$F$1568" display="Delta_GIRR!$C$1089:$F$1568" xr:uid="{00000000-0004-0000-3500-000025000000}"/>
    <hyperlink ref="M46" location="Delta_GIRR!$C$1089:$F$1568" display="Delta_GIRR!$C$1089:$F$1568" xr:uid="{00000000-0004-0000-3500-000026000000}"/>
    <hyperlink ref="D47" location="Delta_GIRR!$C$1089:$F$1568" display="Delta_GIRR!$C$1089:$F$1568" xr:uid="{00000000-0004-0000-3500-000027000000}"/>
    <hyperlink ref="E47" location="Delta_GIRR!$C$1089:$F$1568" display="Delta_GIRR!$C$1089:$F$1568" xr:uid="{00000000-0004-0000-3500-000028000000}"/>
    <hyperlink ref="F47" location="Delta_GIRR!$C$1089:$F$1568" display="Delta_GIRR!$C$1089:$F$1568" xr:uid="{00000000-0004-0000-3500-000029000000}"/>
    <hyperlink ref="H47" location="Delta_GIRR!$C$1089:$F$1568" display="Delta_GIRR!$C$1089:$F$1568" xr:uid="{00000000-0004-0000-3500-00002A000000}"/>
    <hyperlink ref="I47" location="Delta_GIRR!$C$1089:$F$1568" display="Delta_GIRR!$C$1089:$F$1568" xr:uid="{00000000-0004-0000-3500-00002B000000}"/>
    <hyperlink ref="J47" location="Delta_GIRR!$C$1089:$F$1568" display="Delta_GIRR!$C$1089:$F$1568" xr:uid="{00000000-0004-0000-3500-00002C000000}"/>
    <hyperlink ref="K47" location="Delta_GIRR!$C$1089:$F$1568" display="Delta_GIRR!$C$1089:$F$1568" xr:uid="{00000000-0004-0000-3500-00002D000000}"/>
    <hyperlink ref="L47" location="Delta_GIRR!$C$1089:$F$1568" display="Delta_GIRR!$C$1089:$F$1568" xr:uid="{00000000-0004-0000-3500-00002E000000}"/>
    <hyperlink ref="M47" location="Delta_GIRR!$C$1089:$F$1568" display="Delta_GIRR!$C$1089:$F$1568" xr:uid="{00000000-0004-0000-3500-00002F000000}"/>
    <hyperlink ref="D48" location="Delta_GIRR!$C$1089:$F$1568" display="Delta_GIRR!$C$1089:$F$1568" xr:uid="{00000000-0004-0000-3500-000030000000}"/>
    <hyperlink ref="E48" location="Delta_GIRR!$C$1089:$F$1568" display="Delta_GIRR!$C$1089:$F$1568" xr:uid="{00000000-0004-0000-3500-000031000000}"/>
    <hyperlink ref="F48" location="Delta_GIRR!$C$1089:$F$1568" display="Delta_GIRR!$C$1089:$F$1568" xr:uid="{00000000-0004-0000-3500-000032000000}"/>
    <hyperlink ref="G48" location="Delta_GIRR!$C$1089:$F$1568" display="Delta_GIRR!$C$1089:$F$1568" xr:uid="{00000000-0004-0000-3500-000033000000}"/>
    <hyperlink ref="I48" location="Delta_GIRR!$C$1089:$F$1568" display="Delta_GIRR!$C$1089:$F$1568" xr:uid="{00000000-0004-0000-3500-000034000000}"/>
    <hyperlink ref="J48" location="Delta_GIRR!$C$1089:$F$1568" display="Delta_GIRR!$C$1089:$F$1568" xr:uid="{00000000-0004-0000-3500-000035000000}"/>
    <hyperlink ref="K48" location="Delta_GIRR!$C$1089:$F$1568" display="Delta_GIRR!$C$1089:$F$1568" xr:uid="{00000000-0004-0000-3500-000036000000}"/>
    <hyperlink ref="L48" location="Delta_GIRR!$C$1089:$F$1568" display="Delta_GIRR!$C$1089:$F$1568" xr:uid="{00000000-0004-0000-3500-000037000000}"/>
    <hyperlink ref="M48" location="Delta_GIRR!$C$1089:$F$1568" display="Delta_GIRR!$C$1089:$F$1568" xr:uid="{00000000-0004-0000-3500-000038000000}"/>
    <hyperlink ref="D49" location="Delta_GIRR!$C$1089:$F$1568" display="Delta_GIRR!$C$1089:$F$1568" xr:uid="{00000000-0004-0000-3500-000039000000}"/>
    <hyperlink ref="E49" location="Delta_GIRR!$C$1089:$F$1568" display="Delta_GIRR!$C$1089:$F$1568" xr:uid="{00000000-0004-0000-3500-00003A000000}"/>
    <hyperlink ref="F49" location="Delta_GIRR!$C$1089:$F$1568" display="Delta_GIRR!$C$1089:$F$1568" xr:uid="{00000000-0004-0000-3500-00003B000000}"/>
    <hyperlink ref="G49" location="Delta_GIRR!$C$1089:$F$1568" display="Delta_GIRR!$C$1089:$F$1568" xr:uid="{00000000-0004-0000-3500-00003C000000}"/>
    <hyperlink ref="H49" location="Delta_GIRR!$C$1089:$F$1568" display="Delta_GIRR!$C$1089:$F$1568" xr:uid="{00000000-0004-0000-3500-00003D000000}"/>
    <hyperlink ref="J49" location="Delta_GIRR!$C$1089:$F$1568" display="Delta_GIRR!$C$1089:$F$1568" xr:uid="{00000000-0004-0000-3500-00003E000000}"/>
    <hyperlink ref="K49" location="Delta_GIRR!$C$1089:$F$1568" display="Delta_GIRR!$C$1089:$F$1568" xr:uid="{00000000-0004-0000-3500-00003F000000}"/>
    <hyperlink ref="L49" location="Delta_GIRR!$C$1089:$F$1568" display="Delta_GIRR!$C$1089:$F$1568" xr:uid="{00000000-0004-0000-3500-000040000000}"/>
    <hyperlink ref="M49" location="Delta_GIRR!$C$1089:$F$1568" display="Delta_GIRR!$C$1089:$F$1568" xr:uid="{00000000-0004-0000-3500-000041000000}"/>
    <hyperlink ref="D50" location="Delta_GIRR!$C$1089:$F$1568" display="Delta_GIRR!$C$1089:$F$1568" xr:uid="{00000000-0004-0000-3500-000042000000}"/>
    <hyperlink ref="E50" location="Delta_GIRR!$C$1089:$F$1568" display="Delta_GIRR!$C$1089:$F$1568" xr:uid="{00000000-0004-0000-3500-000043000000}"/>
    <hyperlink ref="F50" location="Delta_GIRR!$C$1089:$F$1568" display="Delta_GIRR!$C$1089:$F$1568" xr:uid="{00000000-0004-0000-3500-000044000000}"/>
    <hyperlink ref="G50" location="Delta_GIRR!$C$1089:$F$1568" display="Delta_GIRR!$C$1089:$F$1568" xr:uid="{00000000-0004-0000-3500-000045000000}"/>
    <hyperlink ref="H50" location="Delta_GIRR!$C$1089:$F$1568" display="Delta_GIRR!$C$1089:$F$1568" xr:uid="{00000000-0004-0000-3500-000046000000}"/>
    <hyperlink ref="I50" location="Delta_GIRR!$C$1089:$F$1568" display="Delta_GIRR!$C$1089:$F$1568" xr:uid="{00000000-0004-0000-3500-000047000000}"/>
    <hyperlink ref="K50" location="Delta_GIRR!$C$1089:$F$1568" display="Delta_GIRR!$C$1089:$F$1568" xr:uid="{00000000-0004-0000-3500-000048000000}"/>
    <hyperlink ref="L50" location="Delta_GIRR!$C$1089:$F$1568" display="Delta_GIRR!$C$1089:$F$1568" xr:uid="{00000000-0004-0000-3500-000049000000}"/>
    <hyperlink ref="M50" location="Delta_GIRR!$C$1089:$F$1568" display="Delta_GIRR!$C$1089:$F$1568" xr:uid="{00000000-0004-0000-3500-00004A000000}"/>
    <hyperlink ref="D51" location="Delta_GIRR!$C$1089:$F$1568" display="Delta_GIRR!$C$1089:$F$1568" xr:uid="{00000000-0004-0000-3500-00004B000000}"/>
    <hyperlink ref="E51" location="Delta_GIRR!$C$1089:$F$1568" display="Delta_GIRR!$C$1089:$F$1568" xr:uid="{00000000-0004-0000-3500-00004C000000}"/>
    <hyperlink ref="F51" location="Delta_GIRR!$C$1089:$F$1568" display="Delta_GIRR!$C$1089:$F$1568" xr:uid="{00000000-0004-0000-3500-00004D000000}"/>
    <hyperlink ref="G51" location="Delta_GIRR!$C$1089:$F$1568" display="Delta_GIRR!$C$1089:$F$1568" xr:uid="{00000000-0004-0000-3500-00004E000000}"/>
    <hyperlink ref="H51" location="Delta_GIRR!$C$1089:$F$1568" display="Delta_GIRR!$C$1089:$F$1568" xr:uid="{00000000-0004-0000-3500-00004F000000}"/>
    <hyperlink ref="I51" location="Delta_GIRR!$C$1089:$F$1568" display="Delta_GIRR!$C$1089:$F$1568" xr:uid="{00000000-0004-0000-3500-000050000000}"/>
    <hyperlink ref="J51" location="Delta_GIRR!$C$1089:$F$1568" display="Delta_GIRR!$C$1089:$F$1568" xr:uid="{00000000-0004-0000-3500-000051000000}"/>
    <hyperlink ref="L51" location="Delta_GIRR!$C$1089:$F$1568" display="Delta_GIRR!$C$1089:$F$1568" xr:uid="{00000000-0004-0000-3500-000052000000}"/>
    <hyperlink ref="M51" location="Delta_GIRR!$C$1089:$F$1568" display="Delta_GIRR!$C$1089:$F$1568" xr:uid="{00000000-0004-0000-3500-000053000000}"/>
    <hyperlink ref="D52" location="Delta_GIRR!$C$1089:$F$1568" display="Delta_GIRR!$C$1089:$F$1568" xr:uid="{00000000-0004-0000-3500-000054000000}"/>
    <hyperlink ref="E52" location="Delta_GIRR!$C$1089:$F$1568" display="Delta_GIRR!$C$1089:$F$1568" xr:uid="{00000000-0004-0000-3500-000055000000}"/>
    <hyperlink ref="F52" location="Delta_GIRR!$C$1089:$F$1568" display="Delta_GIRR!$C$1089:$F$1568" xr:uid="{00000000-0004-0000-3500-000056000000}"/>
    <hyperlink ref="G52" location="Delta_GIRR!$C$1089:$F$1568" display="Delta_GIRR!$C$1089:$F$1568" xr:uid="{00000000-0004-0000-3500-000057000000}"/>
    <hyperlink ref="H52" location="Delta_GIRR!$C$1089:$F$1568" display="Delta_GIRR!$C$1089:$F$1568" xr:uid="{00000000-0004-0000-3500-000058000000}"/>
    <hyperlink ref="I52" location="Delta_GIRR!$C$1089:$F$1568" display="Delta_GIRR!$C$1089:$F$1568" xr:uid="{00000000-0004-0000-3500-000059000000}"/>
    <hyperlink ref="J52" location="Delta_GIRR!$C$1089:$F$1568" display="Delta_GIRR!$C$1089:$F$1568" xr:uid="{00000000-0004-0000-3500-00005A000000}"/>
    <hyperlink ref="K52" location="Delta_GIRR!$C$1089:$F$1568" display="Delta_GIRR!$C$1089:$F$1568" xr:uid="{00000000-0004-0000-3500-00005B000000}"/>
    <hyperlink ref="M52" location="Delta_GIRR!$C$1089:$F$1568" display="Delta_GIRR!$C$1089:$F$1568" xr:uid="{00000000-0004-0000-3500-00005C000000}"/>
    <hyperlink ref="D53" location="Delta_GIRR!$C$1089:$F$1568" display="Delta_GIRR!$C$1089:$F$1568" xr:uid="{00000000-0004-0000-3500-00005D000000}"/>
    <hyperlink ref="E53" location="Delta_GIRR!$C$1089:$F$1568" display="Delta_GIRR!$C$1089:$F$1568" xr:uid="{00000000-0004-0000-3500-00005E000000}"/>
    <hyperlink ref="F53" location="Delta_GIRR!$C$1089:$F$1568" display="Delta_GIRR!$C$1089:$F$1568" xr:uid="{00000000-0004-0000-3500-00005F000000}"/>
    <hyperlink ref="G53" location="Delta_GIRR!$C$1089:$F$1568" display="Delta_GIRR!$C$1089:$F$1568" xr:uid="{00000000-0004-0000-3500-000060000000}"/>
    <hyperlink ref="H53" location="Delta_GIRR!$C$1089:$F$1568" display="Delta_GIRR!$C$1089:$F$1568" xr:uid="{00000000-0004-0000-3500-000061000000}"/>
    <hyperlink ref="I53" location="Delta_GIRR!$C$1089:$F$1568" display="Delta_GIRR!$C$1089:$F$1568" xr:uid="{00000000-0004-0000-3500-000062000000}"/>
    <hyperlink ref="J53" location="Delta_GIRR!$C$1089:$F$1568" display="Delta_GIRR!$C$1089:$F$1568" xr:uid="{00000000-0004-0000-3500-000063000000}"/>
    <hyperlink ref="K53" location="Delta_GIRR!$C$1089:$F$1568" display="Delta_GIRR!$C$1089:$F$1568" xr:uid="{00000000-0004-0000-3500-000064000000}"/>
    <hyperlink ref="L53" location="Delta_GIRR!$C$1089:$F$1568" display="Delta_GIRR!$C$1089:$F$1568" xr:uid="{00000000-0004-0000-3500-000065000000}"/>
    <hyperlink ref="A4" location="BucketLow!A1" display="One level Up" xr:uid="{00000000-0004-0000-3500-00006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4EED7D23-7A77-4AC1-9D69-7647741BCAFD}"/>
  </hyperlinks>
  <pageMargins left="0.7" right="0.7" top="0.75" bottom="0.75" header="0.3" footer="0.3"/>
  <pageSetup orientation="portrait"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70"/>
  <dimension ref="A1:M6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38.4257812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1149</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0" t="s">
        <v>1235</v>
      </c>
    </row>
    <row r="10" spans="1:5" x14ac:dyDescent="0.25">
      <c r="A10" s="18"/>
      <c r="C10" s="172"/>
      <c r="D10" s="173"/>
      <c r="E10" s="170"/>
    </row>
    <row r="11" spans="1:5" x14ac:dyDescent="0.25">
      <c r="A11" s="18"/>
      <c r="C11" s="172"/>
      <c r="D11" s="173"/>
      <c r="E11" s="170"/>
    </row>
    <row r="12" spans="1:5" x14ac:dyDescent="0.25">
      <c r="A12" s="18"/>
      <c r="C12" s="172"/>
      <c r="D12" s="173"/>
      <c r="E12" s="170"/>
    </row>
    <row r="13" spans="1:5" ht="70.5" customHeight="1" x14ac:dyDescent="0.25">
      <c r="A13" s="18"/>
      <c r="C13" s="172"/>
      <c r="D13" s="173"/>
      <c r="E13" s="170"/>
    </row>
    <row r="14" spans="1:5" x14ac:dyDescent="0.25">
      <c r="C14" s="174"/>
      <c r="D14" s="175"/>
      <c r="E14" s="170"/>
    </row>
    <row r="15" spans="1:5" x14ac:dyDescent="0.25">
      <c r="C15" s="23"/>
      <c r="D15" s="24">
        <v>0.03</v>
      </c>
      <c r="E15" s="171"/>
    </row>
    <row r="16" spans="1:5" ht="18.75" x14ac:dyDescent="0.3">
      <c r="C16" s="6"/>
    </row>
    <row r="17" spans="3:13" x14ac:dyDescent="0.25">
      <c r="C17" s="67" t="s">
        <v>86</v>
      </c>
      <c r="D17" s="66">
        <v>0.25</v>
      </c>
      <c r="E17" s="66">
        <v>0.5</v>
      </c>
      <c r="F17" s="66">
        <v>1</v>
      </c>
      <c r="G17" s="66">
        <v>2</v>
      </c>
      <c r="H17" s="66">
        <v>3</v>
      </c>
      <c r="I17" s="66">
        <v>5</v>
      </c>
      <c r="J17" s="66">
        <v>10</v>
      </c>
      <c r="K17" s="66">
        <v>15</v>
      </c>
      <c r="L17" s="66">
        <v>20</v>
      </c>
      <c r="M17" s="65">
        <v>30</v>
      </c>
    </row>
    <row r="18" spans="3:13" x14ac:dyDescent="0.25">
      <c r="C18" s="70">
        <v>0.25</v>
      </c>
      <c r="D18" s="61"/>
      <c r="E18" s="41">
        <f t="shared" ref="E18:M18" si="0">MIN(1,MAX(EXP(-$D$15*ABS($C18-E$17)/MIN($C18,E$17)),40%)*0.75)</f>
        <v>0.72783415016138109</v>
      </c>
      <c r="F18" s="41">
        <f t="shared" si="0"/>
        <v>0.68544838895342108</v>
      </c>
      <c r="G18" s="41">
        <f t="shared" si="0"/>
        <v>0.60793818447764036</v>
      </c>
      <c r="H18" s="41">
        <f t="shared" si="0"/>
        <v>0.53919280007394466</v>
      </c>
      <c r="I18" s="41">
        <f t="shared" si="0"/>
        <v>0.42414407902465279</v>
      </c>
      <c r="J18" s="41">
        <f t="shared" si="0"/>
        <v>0.30000000000000004</v>
      </c>
      <c r="K18" s="41">
        <f t="shared" si="0"/>
        <v>0.30000000000000004</v>
      </c>
      <c r="L18" s="41">
        <f t="shared" si="0"/>
        <v>0.30000000000000004</v>
      </c>
      <c r="M18" s="41">
        <f t="shared" si="0"/>
        <v>0.30000000000000004</v>
      </c>
    </row>
    <row r="19" spans="3:13" x14ac:dyDescent="0.25">
      <c r="C19" s="70">
        <v>0.5</v>
      </c>
      <c r="D19" s="69">
        <f t="shared" ref="D19:D27" si="1">MIN(1,MAX(EXP(-$D$15*ABS($C19-D$17)/MIN($C19,D$17)),40%)*0.75)</f>
        <v>0.72783415016138109</v>
      </c>
      <c r="E19" s="5"/>
      <c r="F19" s="20">
        <f t="shared" ref="F19:M19" si="2">MIN(1,MAX(EXP(-$D$15*ABS($C19-F$17)/MIN($C19,F$17)),40%)*0.75)</f>
        <v>0.72783415016138109</v>
      </c>
      <c r="G19" s="20">
        <f t="shared" si="2"/>
        <v>0.68544838895342108</v>
      </c>
      <c r="H19" s="20">
        <f t="shared" si="2"/>
        <v>0.64553098231879336</v>
      </c>
      <c r="I19" s="20">
        <f t="shared" si="2"/>
        <v>0.57253462075263983</v>
      </c>
      <c r="J19" s="20">
        <f t="shared" si="2"/>
        <v>0.42414407902465279</v>
      </c>
      <c r="K19" s="20">
        <f t="shared" si="2"/>
        <v>0.31421366193572925</v>
      </c>
      <c r="L19" s="20">
        <f t="shared" si="2"/>
        <v>0.30000000000000004</v>
      </c>
      <c r="M19" s="20">
        <f t="shared" si="2"/>
        <v>0.30000000000000004</v>
      </c>
    </row>
    <row r="20" spans="3:13" x14ac:dyDescent="0.25">
      <c r="C20" s="70">
        <v>1</v>
      </c>
      <c r="D20" s="69">
        <f t="shared" si="1"/>
        <v>0.68544838895342108</v>
      </c>
      <c r="E20" s="20">
        <f t="shared" ref="E20:E27" si="3">MIN(1,MAX(EXP(-$D$15*ABS($C20-E$17)/MIN($C20,E$17)),40%)*0.75)</f>
        <v>0.72783415016138109</v>
      </c>
      <c r="F20" s="5"/>
      <c r="G20" s="20">
        <f t="shared" ref="G20:M20" si="4">MIN(1,MAX(EXP(-$D$15*ABS($C20-G$17)/MIN($C20,G$17)),40%)*0.75)</f>
        <v>0.72783415016138109</v>
      </c>
      <c r="H20" s="20">
        <f t="shared" si="4"/>
        <v>0.70632340018818651</v>
      </c>
      <c r="I20" s="20">
        <f t="shared" si="4"/>
        <v>0.66519032753786811</v>
      </c>
      <c r="J20" s="20">
        <f t="shared" si="4"/>
        <v>0.57253462075263983</v>
      </c>
      <c r="K20" s="20">
        <f t="shared" si="4"/>
        <v>0.49278511486129256</v>
      </c>
      <c r="L20" s="20">
        <f t="shared" si="4"/>
        <v>0.42414407902465279</v>
      </c>
      <c r="M20" s="20">
        <f t="shared" si="4"/>
        <v>0.31421366193572925</v>
      </c>
    </row>
    <row r="21" spans="3:13" x14ac:dyDescent="0.25">
      <c r="C21" s="70">
        <v>2</v>
      </c>
      <c r="D21" s="69">
        <f t="shared" si="1"/>
        <v>0.60793818447764036</v>
      </c>
      <c r="E21" s="20">
        <f t="shared" si="3"/>
        <v>0.68544838895342108</v>
      </c>
      <c r="F21" s="20">
        <f t="shared" ref="F21:F27" si="5">MIN(1,MAX(EXP(-$D$15*ABS($C21-F$17)/MIN($C21,F$17)),40%)*0.75)</f>
        <v>0.72783415016138109</v>
      </c>
      <c r="G21" s="5"/>
      <c r="H21" s="20">
        <f t="shared" ref="H21:M21" si="6">MIN(1,MAX(EXP(-$D$15*ABS($C21-H$17)/MIN($C21,H$17)),40%)*0.75)</f>
        <v>0.73883395470229696</v>
      </c>
      <c r="I21" s="20">
        <f t="shared" si="6"/>
        <v>0.71699811137482494</v>
      </c>
      <c r="J21" s="20">
        <f t="shared" si="6"/>
        <v>0.66519032753786811</v>
      </c>
      <c r="K21" s="20">
        <f t="shared" si="6"/>
        <v>0.61712599354201381</v>
      </c>
      <c r="L21" s="20">
        <f t="shared" si="6"/>
        <v>0.57253462075263983</v>
      </c>
      <c r="M21" s="20">
        <f t="shared" si="6"/>
        <v>0.49278511486129256</v>
      </c>
    </row>
    <row r="22" spans="3:13" x14ac:dyDescent="0.25">
      <c r="C22" s="70">
        <v>3</v>
      </c>
      <c r="D22" s="69">
        <f t="shared" si="1"/>
        <v>0.53919280007394466</v>
      </c>
      <c r="E22" s="20">
        <f t="shared" si="3"/>
        <v>0.64553098231879336</v>
      </c>
      <c r="F22" s="20">
        <f t="shared" si="5"/>
        <v>0.70632340018818651</v>
      </c>
      <c r="G22" s="20">
        <f t="shared" ref="G22:G27" si="7">MIN(1,MAX(EXP(-$D$15*ABS($C22-G$17)/MIN($C22,G$17)),40%)*0.75)</f>
        <v>0.73883395470229696</v>
      </c>
      <c r="H22" s="5"/>
      <c r="I22" s="20">
        <f>MIN(1,MAX(EXP(-$D$15*ABS($C22-I$17)/MIN($C22,I$17)),40%)*0.75)</f>
        <v>0.73514900498006641</v>
      </c>
      <c r="J22" s="20">
        <f>MIN(1,MAX(EXP(-$D$15*ABS($C22-J$17)/MIN($C22,J$17)),40%)*0.75)</f>
        <v>0.69929536492946121</v>
      </c>
      <c r="K22" s="20">
        <f>MIN(1,MAX(EXP(-$D$15*ABS($C22-K$17)/MIN($C22,K$17)),40%)*0.75)</f>
        <v>0.66519032753786811</v>
      </c>
      <c r="L22" s="20">
        <f>MIN(1,MAX(EXP(-$D$15*ABS($C22-L$17)/MIN($C22,L$17)),40%)*0.75)</f>
        <v>0.63274861244728775</v>
      </c>
      <c r="M22" s="20">
        <f>MIN(1,MAX(EXP(-$D$15*ABS($C22-M$17)/MIN($C22,M$17)),40%)*0.75)</f>
        <v>0.57253462075263994</v>
      </c>
    </row>
    <row r="23" spans="3:13" x14ac:dyDescent="0.25">
      <c r="C23" s="70">
        <v>5</v>
      </c>
      <c r="D23" s="69">
        <f t="shared" si="1"/>
        <v>0.42414407902465279</v>
      </c>
      <c r="E23" s="20">
        <f t="shared" si="3"/>
        <v>0.57253462075263983</v>
      </c>
      <c r="F23" s="20">
        <f t="shared" si="5"/>
        <v>0.66519032753786811</v>
      </c>
      <c r="G23" s="20">
        <f t="shared" si="7"/>
        <v>0.71699811137482494</v>
      </c>
      <c r="H23" s="20">
        <f>MIN(1,MAX(EXP(-$D$15*ABS($C23-H$17)/MIN($C23,H$17)),40%)*0.75)</f>
        <v>0.73514900498006641</v>
      </c>
      <c r="I23" s="5"/>
      <c r="J23" s="20">
        <f>MIN(1,MAX(EXP(-$D$15*ABS($C23-J$17)/MIN($C23,J$17)),40%)*0.75)</f>
        <v>0.72783415016138109</v>
      </c>
      <c r="K23" s="20">
        <f>MIN(1,MAX(EXP(-$D$15*ABS($C23-K$17)/MIN($C23,K$17)),40%)*0.75)</f>
        <v>0.70632340018818651</v>
      </c>
      <c r="L23" s="20">
        <f>MIN(1,MAX(EXP(-$D$15*ABS($C23-L$17)/MIN($C23,L$17)),40%)*0.75)</f>
        <v>0.68544838895342108</v>
      </c>
      <c r="M23" s="20">
        <f>MIN(1,MAX(EXP(-$D$15*ABS($C23-M$17)/MIN($C23,M$17)),40%)*0.75)</f>
        <v>0.64553098231879336</v>
      </c>
    </row>
    <row r="24" spans="3:13" x14ac:dyDescent="0.25">
      <c r="C24" s="70">
        <v>10</v>
      </c>
      <c r="D24" s="69">
        <f t="shared" si="1"/>
        <v>0.30000000000000004</v>
      </c>
      <c r="E24" s="20">
        <f t="shared" si="3"/>
        <v>0.42414407902465279</v>
      </c>
      <c r="F24" s="20">
        <f t="shared" si="5"/>
        <v>0.57253462075263983</v>
      </c>
      <c r="G24" s="20">
        <f t="shared" si="7"/>
        <v>0.66519032753786811</v>
      </c>
      <c r="H24" s="20">
        <f>MIN(1,MAX(EXP(-$D$15*ABS($C24-H$17)/MIN($C24,H$17)),40%)*0.75)</f>
        <v>0.69929536492946121</v>
      </c>
      <c r="I24" s="20">
        <f>MIN(1,MAX(EXP(-$D$15*ABS($C24-I$17)/MIN($C24,I$17)),40%)*0.75)</f>
        <v>0.72783415016138109</v>
      </c>
      <c r="J24" s="5"/>
      <c r="K24" s="20">
        <f>MIN(1,MAX(EXP(-$D$15*ABS($C24-K$17)/MIN($C24,K$17)),40%)*0.75)</f>
        <v>0.73883395470229696</v>
      </c>
      <c r="L24" s="20">
        <f>MIN(1,MAX(EXP(-$D$15*ABS($C24-L$17)/MIN($C24,L$17)),40%)*0.75)</f>
        <v>0.72783415016138109</v>
      </c>
      <c r="M24" s="20">
        <f>MIN(1,MAX(EXP(-$D$15*ABS($C24-M$17)/MIN($C24,M$17)),40%)*0.75)</f>
        <v>0.70632340018818651</v>
      </c>
    </row>
    <row r="25" spans="3:13" x14ac:dyDescent="0.25">
      <c r="C25" s="70">
        <v>15</v>
      </c>
      <c r="D25" s="69">
        <f t="shared" si="1"/>
        <v>0.30000000000000004</v>
      </c>
      <c r="E25" s="20">
        <f t="shared" si="3"/>
        <v>0.31421366193572925</v>
      </c>
      <c r="F25" s="20">
        <f t="shared" si="5"/>
        <v>0.49278511486129256</v>
      </c>
      <c r="G25" s="20">
        <f t="shared" si="7"/>
        <v>0.61712599354201381</v>
      </c>
      <c r="H25" s="20">
        <f>MIN(1,MAX(EXP(-$D$15*ABS($C25-H$17)/MIN($C25,H$17)),40%)*0.75)</f>
        <v>0.66519032753786811</v>
      </c>
      <c r="I25" s="20">
        <f>MIN(1,MAX(EXP(-$D$15*ABS($C25-I$17)/MIN($C25,I$17)),40%)*0.75)</f>
        <v>0.70632340018818651</v>
      </c>
      <c r="J25" s="20">
        <f>MIN(1,MAX(EXP(-$D$15*ABS($C25-J$17)/MIN($C25,J$17)),40%)*0.75)</f>
        <v>0.73883395470229696</v>
      </c>
      <c r="K25" s="5"/>
      <c r="L25" s="20">
        <f>MIN(1,MAX(EXP(-$D$15*ABS($C25-L$17)/MIN($C25,L$17)),40%)*0.75)</f>
        <v>0.74253737531187602</v>
      </c>
      <c r="M25" s="20">
        <f>MIN(1,MAX(EXP(-$D$15*ABS($C25-M$17)/MIN($C25,M$17)),40%)*0.75)</f>
        <v>0.72783415016138109</v>
      </c>
    </row>
    <row r="26" spans="3:13" x14ac:dyDescent="0.25">
      <c r="C26" s="70">
        <v>20</v>
      </c>
      <c r="D26" s="69">
        <f t="shared" si="1"/>
        <v>0.30000000000000004</v>
      </c>
      <c r="E26" s="20">
        <f t="shared" si="3"/>
        <v>0.30000000000000004</v>
      </c>
      <c r="F26" s="20">
        <f t="shared" si="5"/>
        <v>0.42414407902465279</v>
      </c>
      <c r="G26" s="20">
        <f t="shared" si="7"/>
        <v>0.57253462075263983</v>
      </c>
      <c r="H26" s="20">
        <f>MIN(1,MAX(EXP(-$D$15*ABS($C26-H$17)/MIN($C26,H$17)),40%)*0.75)</f>
        <v>0.63274861244728775</v>
      </c>
      <c r="I26" s="20">
        <f>MIN(1,MAX(EXP(-$D$15*ABS($C26-I$17)/MIN($C26,I$17)),40%)*0.75)</f>
        <v>0.68544838895342108</v>
      </c>
      <c r="J26" s="20">
        <f>MIN(1,MAX(EXP(-$D$15*ABS($C26-J$17)/MIN($C26,J$17)),40%)*0.75)</f>
        <v>0.72783415016138109</v>
      </c>
      <c r="K26" s="20">
        <f>MIN(1,MAX(EXP(-$D$15*ABS($C26-K$17)/MIN($C26,K$17)),40%)*0.75)</f>
        <v>0.74253737531187602</v>
      </c>
      <c r="L26" s="5"/>
      <c r="M26" s="20">
        <f>MIN(1,MAX(EXP(-$D$15*ABS($C26-M$17)/MIN($C26,M$17)),40%)*0.75)</f>
        <v>0.73883395470229696</v>
      </c>
    </row>
    <row r="27" spans="3:13" x14ac:dyDescent="0.25">
      <c r="C27" s="68">
        <v>30</v>
      </c>
      <c r="D27" s="69">
        <f t="shared" si="1"/>
        <v>0.30000000000000004</v>
      </c>
      <c r="E27" s="20">
        <f t="shared" si="3"/>
        <v>0.30000000000000004</v>
      </c>
      <c r="F27" s="20">
        <f t="shared" si="5"/>
        <v>0.31421366193572925</v>
      </c>
      <c r="G27" s="20">
        <f t="shared" si="7"/>
        <v>0.49278511486129256</v>
      </c>
      <c r="H27" s="20">
        <f>MIN(1,MAX(EXP(-$D$15*ABS($C27-H$17)/MIN($C27,H$17)),40%)*0.75)</f>
        <v>0.57253462075263994</v>
      </c>
      <c r="I27" s="20">
        <f>MIN(1,MAX(EXP(-$D$15*ABS($C27-I$17)/MIN($C27,I$17)),40%)*0.75)</f>
        <v>0.64553098231879336</v>
      </c>
      <c r="J27" s="20">
        <f>MIN(1,MAX(EXP(-$D$15*ABS($C27-J$17)/MIN($C27,J$17)),40%)*0.75)</f>
        <v>0.70632340018818651</v>
      </c>
      <c r="K27" s="20">
        <f>MIN(1,MAX(EXP(-$D$15*ABS($C27-K$17)/MIN($C27,K$17)),40%)*0.75)</f>
        <v>0.72783415016138109</v>
      </c>
      <c r="L27" s="20">
        <f>MIN(1,MAX(EXP(-$D$15*ABS($C27-L$17)/MIN($C27,L$17)),40%)*0.75)</f>
        <v>0.73883395470229696</v>
      </c>
      <c r="M27" s="5"/>
    </row>
    <row r="29" spans="3:13" ht="18.75" x14ac:dyDescent="0.3">
      <c r="C29" s="6" t="s">
        <v>76</v>
      </c>
    </row>
    <row r="30" spans="3:13" ht="15.75" thickBot="1" x14ac:dyDescent="0.3"/>
    <row r="31" spans="3:13" ht="28.5" customHeight="1" thickTop="1" thickBot="1" x14ac:dyDescent="0.3">
      <c r="D31" s="119"/>
    </row>
    <row r="32" spans="3:13" ht="15.75" thickTop="1" x14ac:dyDescent="0.25">
      <c r="C32" s="70" t="s">
        <v>1133</v>
      </c>
      <c r="D32" s="143">
        <f>VLOOKUP(C32,Delta_GIRR!$C$1622:$F$2101,4,0)^2</f>
        <v>8177.9109286875464</v>
      </c>
    </row>
    <row r="33" spans="3:13" x14ac:dyDescent="0.25">
      <c r="C33" s="70" t="s">
        <v>61</v>
      </c>
      <c r="D33" s="50">
        <f>VLOOKUP(C33,Delta_GIRR!$C$1622:$F$2101,4,0)^2</f>
        <v>238.60766840777515</v>
      </c>
    </row>
    <row r="34" spans="3:13" x14ac:dyDescent="0.25">
      <c r="C34" s="70" t="s">
        <v>62</v>
      </c>
      <c r="D34" s="50">
        <f>VLOOKUP(C34,Delta_GIRR!$C$1622:$F$2101,4,0)^2</f>
        <v>198.34263889738179</v>
      </c>
    </row>
    <row r="35" spans="3:13" x14ac:dyDescent="0.25">
      <c r="C35" s="70" t="s">
        <v>1135</v>
      </c>
      <c r="D35" s="50">
        <f>VLOOKUP(C35,Delta_GIRR!$C$1622:$F$2101,4,0)^2</f>
        <v>75682.977209226912</v>
      </c>
    </row>
    <row r="36" spans="3:13" x14ac:dyDescent="0.25">
      <c r="C36" s="68" t="s">
        <v>63</v>
      </c>
      <c r="D36" s="50">
        <f>VLOOKUP(C36,Delta_GIRR!$C$1622:$F$2101,4,0)^2</f>
        <v>36037.513430461862</v>
      </c>
    </row>
    <row r="37" spans="3:13" x14ac:dyDescent="0.25">
      <c r="C37" s="70" t="s">
        <v>64</v>
      </c>
      <c r="D37" s="50">
        <f>VLOOKUP(C37,Delta_GIRR!$C$1622:$F$2101,4,0)^2</f>
        <v>46203.103420330575</v>
      </c>
    </row>
    <row r="38" spans="3:13" x14ac:dyDescent="0.25">
      <c r="C38" s="70" t="s">
        <v>65</v>
      </c>
      <c r="D38" s="50">
        <f>VLOOKUP(C38,Delta_GIRR!$C$1622:$F$2101,4,0)^2</f>
        <v>166066.7936807457</v>
      </c>
    </row>
    <row r="39" spans="3:13" x14ac:dyDescent="0.25">
      <c r="C39" s="70" t="s">
        <v>1134</v>
      </c>
      <c r="D39" s="50">
        <f>VLOOKUP(C39,Delta_GIRR!$C$1622:$F$2101,4,0)^2</f>
        <v>5.3536544022877554E-7</v>
      </c>
    </row>
    <row r="40" spans="3:13" x14ac:dyDescent="0.25">
      <c r="C40" s="70" t="s">
        <v>1136</v>
      </c>
      <c r="D40" s="50">
        <f>VLOOKUP(C40,Delta_GIRR!$C$1622:$F$2101,4,0)^2</f>
        <v>3.2636994205666309E-6</v>
      </c>
    </row>
    <row r="41" spans="3:13" x14ac:dyDescent="0.25">
      <c r="C41" s="68" t="s">
        <v>1137</v>
      </c>
      <c r="D41" s="48">
        <f>VLOOKUP(C41,Delta_GIRR!$C$1622:$F$2101,4,0)^2</f>
        <v>3.2636994205666309E-6</v>
      </c>
    </row>
    <row r="42" spans="3:13" ht="15.75" thickBot="1" x14ac:dyDescent="0.3"/>
    <row r="43" spans="3:13" ht="30" customHeight="1" thickTop="1" thickBot="1" x14ac:dyDescent="0.3">
      <c r="C43" s="119"/>
      <c r="D43" s="129" t="s">
        <v>1133</v>
      </c>
      <c r="E43" s="136" t="s">
        <v>61</v>
      </c>
      <c r="F43" s="136" t="s">
        <v>62</v>
      </c>
      <c r="G43" s="136" t="s">
        <v>1135</v>
      </c>
      <c r="H43" s="136" t="s">
        <v>63</v>
      </c>
      <c r="I43" s="136" t="s">
        <v>64</v>
      </c>
      <c r="J43" s="136" t="s">
        <v>65</v>
      </c>
      <c r="K43" s="136" t="s">
        <v>1134</v>
      </c>
      <c r="L43" s="136" t="s">
        <v>1136</v>
      </c>
      <c r="M43" s="136" t="s">
        <v>1137</v>
      </c>
    </row>
    <row r="44" spans="3:13" ht="15.75" thickTop="1" x14ac:dyDescent="0.25">
      <c r="C44" s="134" t="s">
        <v>1133</v>
      </c>
      <c r="D44" s="141"/>
      <c r="E44" s="127">
        <f>VLOOKUP($C44,Delta_GIRR!$C$1622:$F$2101,4,0)*VLOOKUP(E$43,Delta_GIRR!$C$1622:$F$2101,4,0)</f>
        <v>1396.8937894989006</v>
      </c>
      <c r="F44" s="59">
        <f>VLOOKUP($C44,Delta_GIRR!$C$1622:$F$2101,4,0)*VLOOKUP(F$43,Delta_GIRR!$C$1622:$F$2101,4,0)</f>
        <v>-1273.588801090692</v>
      </c>
      <c r="G44" s="59">
        <f>VLOOKUP($C44,Delta_GIRR!$C$1622:$F$2101,4,0)*VLOOKUP(G$43,Delta_GIRR!$C$1622:$F$2101,4,0)</f>
        <v>-24878.276596962001</v>
      </c>
      <c r="H44" s="59">
        <f>VLOOKUP($C44,Delta_GIRR!$C$1622:$F$2101,4,0)*VLOOKUP(H$43,Delta_GIRR!$C$1622:$F$2101,4,0)</f>
        <v>17167.165605471928</v>
      </c>
      <c r="I44" s="59">
        <f>VLOOKUP($C44,Delta_GIRR!$C$1622:$F$2101,4,0)*VLOOKUP(I$43,Delta_GIRR!$C$1622:$F$2101,4,0)</f>
        <v>-19438.232028669747</v>
      </c>
      <c r="J44" s="59">
        <f>VLOOKUP($C44,Delta_GIRR!$C$1622:$F$2101,4,0)*VLOOKUP(J$43,Delta_GIRR!$C$1622:$F$2101,4,0)</f>
        <v>36852.129476244249</v>
      </c>
      <c r="K44" s="59">
        <f>VLOOKUP($C44,Delta_GIRR!$C$1622:$F$2101,4,0)*VLOOKUP(K$43,Delta_GIRR!$C$1622:$F$2101,4,0)</f>
        <v>6.6167748068742094E-2</v>
      </c>
      <c r="L44" s="59">
        <f>VLOOKUP($C44,Delta_GIRR!$C$1622:$F$2101,4,0)*VLOOKUP(L$43,Delta_GIRR!$C$1622:$F$2101,4,0)</f>
        <v>0.16337148820832559</v>
      </c>
      <c r="M44" s="50">
        <f>VLOOKUP($C44,Delta_GIRR!$C$1622:$F$2101,4,0)*VLOOKUP(M$43,Delta_GIRR!$C$1622:$F$2101,4,0)</f>
        <v>0.16337148820832559</v>
      </c>
    </row>
    <row r="45" spans="3:13" x14ac:dyDescent="0.25">
      <c r="C45" s="135" t="s">
        <v>61</v>
      </c>
      <c r="D45" s="83">
        <f>VLOOKUP($C45,Delta_GIRR!$C$1622:$F$2101,4,0)*VLOOKUP(D$43,Delta_GIRR!$C$1622:$F$2101,4,0)</f>
        <v>1396.8937894989006</v>
      </c>
      <c r="E45" s="62"/>
      <c r="F45" s="59">
        <f>VLOOKUP($C45,Delta_GIRR!$C$1622:$F$2101,4,0)*VLOOKUP(F$43,Delta_GIRR!$C$1622:$F$2101,4,0)</f>
        <v>-217.54556904968109</v>
      </c>
      <c r="G45" s="59">
        <f>VLOOKUP($C45,Delta_GIRR!$C$1622:$F$2101,4,0)*VLOOKUP(G$43,Delta_GIRR!$C$1622:$F$2101,4,0)</f>
        <v>-4249.5339426874116</v>
      </c>
      <c r="H45" s="59">
        <f>VLOOKUP($C45,Delta_GIRR!$C$1622:$F$2101,4,0)*VLOOKUP(H$43,Delta_GIRR!$C$1622:$F$2101,4,0)</f>
        <v>2932.3756674165038</v>
      </c>
      <c r="I45" s="59">
        <f>VLOOKUP($C45,Delta_GIRR!$C$1622:$F$2101,4,0)*VLOOKUP(I$43,Delta_GIRR!$C$1622:$F$2101,4,0)</f>
        <v>-3320.3034169076145</v>
      </c>
      <c r="J45" s="59">
        <f>VLOOKUP($C45,Delta_GIRR!$C$1622:$F$2101,4,0)*VLOOKUP(J$43,Delta_GIRR!$C$1622:$F$2101,4,0)</f>
        <v>6294.8240992197534</v>
      </c>
      <c r="K45" s="59">
        <f>VLOOKUP($C45,Delta_GIRR!$C$1622:$F$2101,4,0)*VLOOKUP(K$43,Delta_GIRR!$C$1622:$F$2101,4,0)</f>
        <v>1.130231389756497E-2</v>
      </c>
      <c r="L45" s="59">
        <f>VLOOKUP($C45,Delta_GIRR!$C$1622:$F$2101,4,0)*VLOOKUP(L$43,Delta_GIRR!$C$1622:$F$2101,4,0)</f>
        <v>2.7905979809446049E-2</v>
      </c>
      <c r="M45" s="50">
        <f>VLOOKUP($C45,Delta_GIRR!$C$1622:$F$2101,4,0)*VLOOKUP(M$43,Delta_GIRR!$C$1622:$F$2101,4,0)</f>
        <v>2.7905979809446049E-2</v>
      </c>
    </row>
    <row r="46" spans="3:13" x14ac:dyDescent="0.25">
      <c r="C46" s="135" t="s">
        <v>62</v>
      </c>
      <c r="D46" s="59">
        <f>VLOOKUP($C46,Delta_GIRR!$C$1622:$F$2101,4,0)*VLOOKUP(D$43,Delta_GIRR!$C$1622:$F$2101,4,0)</f>
        <v>-1273.588801090692</v>
      </c>
      <c r="E46" s="59">
        <f>VLOOKUP($C46,Delta_GIRR!$C$1622:$F$2101,4,0)*VLOOKUP(E$43,Delta_GIRR!$C$1622:$F$2101,4,0)</f>
        <v>-217.54556904968109</v>
      </c>
      <c r="F46" s="5"/>
      <c r="G46" s="59">
        <f>VLOOKUP($C46,Delta_GIRR!$C$1622:$F$2101,4,0)*VLOOKUP(G$43,Delta_GIRR!$C$1622:$F$2101,4,0)</f>
        <v>3874.42401129361</v>
      </c>
      <c r="H46" s="59">
        <f>VLOOKUP($C46,Delta_GIRR!$C$1622:$F$2101,4,0)*VLOOKUP(H$43,Delta_GIRR!$C$1622:$F$2101,4,0)</f>
        <v>-2673.5324035997101</v>
      </c>
      <c r="I46" s="59">
        <f>VLOOKUP($C46,Delta_GIRR!$C$1622:$F$2101,4,0)*VLOOKUP(I$43,Delta_GIRR!$C$1622:$F$2101,4,0)</f>
        <v>3027.217444723291</v>
      </c>
      <c r="J46" s="59">
        <f>VLOOKUP($C46,Delta_GIRR!$C$1622:$F$2101,4,0)*VLOOKUP(J$43,Delta_GIRR!$C$1622:$F$2101,4,0)</f>
        <v>-5739.1746873453985</v>
      </c>
      <c r="K46" s="59">
        <f>VLOOKUP($C46,Delta_GIRR!$C$1622:$F$2101,4,0)*VLOOKUP(K$43,Delta_GIRR!$C$1622:$F$2101,4,0)</f>
        <v>-1.0304649154116498E-2</v>
      </c>
      <c r="L46" s="59">
        <f>VLOOKUP($C46,Delta_GIRR!$C$1622:$F$2101,4,0)*VLOOKUP(L$43,Delta_GIRR!$C$1622:$F$2101,4,0)</f>
        <v>-2.5442695526281044E-2</v>
      </c>
      <c r="M46" s="50">
        <f>VLOOKUP($C46,Delta_GIRR!$C$1622:$F$2101,4,0)*VLOOKUP(M$43,Delta_GIRR!$C$1622:$F$2101,4,0)</f>
        <v>-2.5442695526281044E-2</v>
      </c>
    </row>
    <row r="47" spans="3:13" x14ac:dyDescent="0.25">
      <c r="C47" s="135" t="s">
        <v>1135</v>
      </c>
      <c r="D47" s="59">
        <f>VLOOKUP($C47,Delta_GIRR!$C$1622:$F$2101,4,0)*VLOOKUP(D$43,Delta_GIRR!$C$1622:$F$2101,4,0)</f>
        <v>-24878.276596962001</v>
      </c>
      <c r="E47" s="59">
        <f>VLOOKUP($C47,Delta_GIRR!$C$1622:$F$2101,4,0)*VLOOKUP(E$43,Delta_GIRR!$C$1622:$F$2101,4,0)</f>
        <v>-4249.5339426874116</v>
      </c>
      <c r="F47" s="59">
        <f>VLOOKUP($C47,Delta_GIRR!$C$1622:$F$2101,4,0)*VLOOKUP(F$43,Delta_GIRR!$C$1622:$F$2101,4,0)</f>
        <v>3874.42401129361</v>
      </c>
      <c r="G47" s="5"/>
      <c r="H47" s="59">
        <f>VLOOKUP($C47,Delta_GIRR!$C$1622:$F$2101,4,0)*VLOOKUP(H$43,Delta_GIRR!$C$1622:$F$2101,4,0)</f>
        <v>-52224.767186028257</v>
      </c>
      <c r="I47" s="59">
        <f>VLOOKUP($C47,Delta_GIRR!$C$1622:$F$2101,4,0)*VLOOKUP(I$43,Delta_GIRR!$C$1622:$F$2101,4,0)</f>
        <v>59133.648823292075</v>
      </c>
      <c r="J47" s="59">
        <f>VLOOKUP($C47,Delta_GIRR!$C$1622:$F$2101,4,0)*VLOOKUP(J$43,Delta_GIRR!$C$1622:$F$2101,4,0)</f>
        <v>-112109.00660227645</v>
      </c>
      <c r="K47" s="59">
        <f>VLOOKUP($C47,Delta_GIRR!$C$1622:$F$2101,4,0)*VLOOKUP(K$43,Delta_GIRR!$C$1622:$F$2101,4,0)</f>
        <v>-0.20129095958696741</v>
      </c>
      <c r="L47" s="59">
        <f>VLOOKUP($C47,Delta_GIRR!$C$1622:$F$2101,4,0)*VLOOKUP(L$43,Delta_GIRR!$C$1622:$F$2101,4,0)</f>
        <v>-0.4969974737003312</v>
      </c>
      <c r="M47" s="50">
        <f>VLOOKUP($C47,Delta_GIRR!$C$1622:$F$2101,4,0)*VLOOKUP(M$43,Delta_GIRR!$C$1622:$F$2101,4,0)</f>
        <v>-0.4969974737003312</v>
      </c>
    </row>
    <row r="48" spans="3:13" x14ac:dyDescent="0.25">
      <c r="C48" s="135" t="s">
        <v>63</v>
      </c>
      <c r="D48" s="59">
        <f>VLOOKUP($C48,Delta_GIRR!$C$1622:$F$2101,4,0)*VLOOKUP(D$43,Delta_GIRR!$C$1622:$F$2101,4,0)</f>
        <v>17167.165605471928</v>
      </c>
      <c r="E48" s="59">
        <f>VLOOKUP($C48,Delta_GIRR!$C$1622:$F$2101,4,0)*VLOOKUP(E$43,Delta_GIRR!$C$1622:$F$2101,4,0)</f>
        <v>2932.3756674165038</v>
      </c>
      <c r="F48" s="59">
        <f>VLOOKUP($C48,Delta_GIRR!$C$1622:$F$2101,4,0)*VLOOKUP(F$43,Delta_GIRR!$C$1622:$F$2101,4,0)</f>
        <v>-2673.5324035997101</v>
      </c>
      <c r="G48" s="59">
        <f>VLOOKUP($C48,Delta_GIRR!$C$1622:$F$2101,4,0)*VLOOKUP(G$43,Delta_GIRR!$C$1622:$F$2101,4,0)</f>
        <v>-52224.767186028257</v>
      </c>
      <c r="H48" s="5"/>
      <c r="I48" s="59">
        <f>VLOOKUP($C48,Delta_GIRR!$C$1622:$F$2101,4,0)*VLOOKUP(I$43,Delta_GIRR!$C$1622:$F$2101,4,0)</f>
        <v>-40804.962443790842</v>
      </c>
      <c r="J48" s="59">
        <f>VLOOKUP($C48,Delta_GIRR!$C$1622:$F$2101,4,0)*VLOOKUP(J$43,Delta_GIRR!$C$1622:$F$2101,4,0)</f>
        <v>77360.418222910434</v>
      </c>
      <c r="K48" s="59">
        <f>VLOOKUP($C48,Delta_GIRR!$C$1622:$F$2101,4,0)*VLOOKUP(K$43,Delta_GIRR!$C$1622:$F$2101,4,0)</f>
        <v>0.13890010526435762</v>
      </c>
      <c r="L48" s="59">
        <f>VLOOKUP($C48,Delta_GIRR!$C$1622:$F$2101,4,0)*VLOOKUP(L$43,Delta_GIRR!$C$1622:$F$2101,4,0)</f>
        <v>0.34295132555752073</v>
      </c>
      <c r="M48" s="50">
        <f>VLOOKUP($C48,Delta_GIRR!$C$1622:$F$2101,4,0)*VLOOKUP(M$43,Delta_GIRR!$C$1622:$F$2101,4,0)</f>
        <v>0.34295132555752073</v>
      </c>
    </row>
    <row r="49" spans="3:13" x14ac:dyDescent="0.25">
      <c r="C49" s="135" t="s">
        <v>64</v>
      </c>
      <c r="D49" s="59">
        <f>VLOOKUP($C49,Delta_GIRR!$C$1622:$F$2101,4,0)*VLOOKUP(D$43,Delta_GIRR!$C$1622:$F$2101,4,0)</f>
        <v>-19438.232028669747</v>
      </c>
      <c r="E49" s="59">
        <f>VLOOKUP($C49,Delta_GIRR!$C$1622:$F$2101,4,0)*VLOOKUP(E$43,Delta_GIRR!$C$1622:$F$2101,4,0)</f>
        <v>-3320.3034169076145</v>
      </c>
      <c r="F49" s="59">
        <f>VLOOKUP($C49,Delta_GIRR!$C$1622:$F$2101,4,0)*VLOOKUP(F$43,Delta_GIRR!$C$1622:$F$2101,4,0)</f>
        <v>3027.217444723291</v>
      </c>
      <c r="G49" s="59">
        <f>VLOOKUP($C49,Delta_GIRR!$C$1622:$F$2101,4,0)*VLOOKUP(G$43,Delta_GIRR!$C$1622:$F$2101,4,0)</f>
        <v>59133.648823292075</v>
      </c>
      <c r="H49" s="59">
        <f>VLOOKUP($C49,Delta_GIRR!$C$1622:$F$2101,4,0)*VLOOKUP(H$43,Delta_GIRR!$C$1622:$F$2101,4,0)</f>
        <v>-40804.962443790842</v>
      </c>
      <c r="I49" s="5"/>
      <c r="J49" s="59">
        <f>VLOOKUP($C49,Delta_GIRR!$C$1622:$F$2101,4,0)*VLOOKUP(J$43,Delta_GIRR!$C$1622:$F$2101,4,0)</f>
        <v>-87594.527472406597</v>
      </c>
      <c r="K49" s="59">
        <f>VLOOKUP($C49,Delta_GIRR!$C$1622:$F$2101,4,0)*VLOOKUP(K$43,Delta_GIRR!$C$1622:$F$2101,4,0)</f>
        <v>-0.15727537888226792</v>
      </c>
      <c r="L49" s="59">
        <f>VLOOKUP($C49,Delta_GIRR!$C$1622:$F$2101,4,0)*VLOOKUP(L$43,Delta_GIRR!$C$1622:$F$2101,4,0)</f>
        <v>-0.38832079761624028</v>
      </c>
      <c r="M49" s="50">
        <f>VLOOKUP($C49,Delta_GIRR!$C$1622:$F$2101,4,0)*VLOOKUP(M$43,Delta_GIRR!$C$1622:$F$2101,4,0)</f>
        <v>-0.38832079761624028</v>
      </c>
    </row>
    <row r="50" spans="3:13" x14ac:dyDescent="0.25">
      <c r="C50" s="135" t="s">
        <v>65</v>
      </c>
      <c r="D50" s="59">
        <f>VLOOKUP($C50,Delta_GIRR!$C$1622:$F$2101,4,0)*VLOOKUP(D$43,Delta_GIRR!$C$1622:$F$2101,4,0)</f>
        <v>36852.129476244249</v>
      </c>
      <c r="E50" s="59">
        <f>VLOOKUP($C50,Delta_GIRR!$C$1622:$F$2101,4,0)*VLOOKUP(E$43,Delta_GIRR!$C$1622:$F$2101,4,0)</f>
        <v>6294.8240992197534</v>
      </c>
      <c r="F50" s="59">
        <f>VLOOKUP($C50,Delta_GIRR!$C$1622:$F$2101,4,0)*VLOOKUP(F$43,Delta_GIRR!$C$1622:$F$2101,4,0)</f>
        <v>-5739.1746873453985</v>
      </c>
      <c r="G50" s="59">
        <f>VLOOKUP($C50,Delta_GIRR!$C$1622:$F$2101,4,0)*VLOOKUP(G$43,Delta_GIRR!$C$1622:$F$2101,4,0)</f>
        <v>-112109.00660227645</v>
      </c>
      <c r="H50" s="59">
        <f>VLOOKUP($C50,Delta_GIRR!$C$1622:$F$2101,4,0)*VLOOKUP(H$43,Delta_GIRR!$C$1622:$F$2101,4,0)</f>
        <v>77360.418222910434</v>
      </c>
      <c r="I50" s="59">
        <f>VLOOKUP($C50,Delta_GIRR!$C$1622:$F$2101,4,0)*VLOOKUP(I$43,Delta_GIRR!$C$1622:$F$2101,4,0)</f>
        <v>-87594.527472406597</v>
      </c>
      <c r="J50" s="5"/>
      <c r="K50" s="59">
        <f>VLOOKUP($C50,Delta_GIRR!$C$1622:$F$2101,4,0)*VLOOKUP(K$43,Delta_GIRR!$C$1622:$F$2101,4,0)</f>
        <v>0.29817179964958734</v>
      </c>
      <c r="L50" s="59">
        <f>VLOOKUP($C50,Delta_GIRR!$C$1622:$F$2101,4,0)*VLOOKUP(L$43,Delta_GIRR!$C$1622:$F$2101,4,0)</f>
        <v>0.73620112626320267</v>
      </c>
      <c r="M50" s="50">
        <f>VLOOKUP($C50,Delta_GIRR!$C$1622:$F$2101,4,0)*VLOOKUP(M$43,Delta_GIRR!$C$1622:$F$2101,4,0)</f>
        <v>0.73620112626320267</v>
      </c>
    </row>
    <row r="51" spans="3:13" x14ac:dyDescent="0.25">
      <c r="C51" s="135" t="s">
        <v>1134</v>
      </c>
      <c r="D51" s="59">
        <f>VLOOKUP($C51,Delta_GIRR!$C$1622:$F$2101,4,0)*VLOOKUP(D$43,Delta_GIRR!$C$1622:$F$2101,4,0)</f>
        <v>6.6167748068742094E-2</v>
      </c>
      <c r="E51" s="59">
        <f>VLOOKUP($C51,Delta_GIRR!$C$1622:$F$2101,4,0)*VLOOKUP(E$43,Delta_GIRR!$C$1622:$F$2101,4,0)</f>
        <v>1.130231389756497E-2</v>
      </c>
      <c r="F51" s="59">
        <f>VLOOKUP($C51,Delta_GIRR!$C$1622:$F$2101,4,0)*VLOOKUP(F$43,Delta_GIRR!$C$1622:$F$2101,4,0)</f>
        <v>-1.0304649154116498E-2</v>
      </c>
      <c r="G51" s="59">
        <f>VLOOKUP($C51,Delta_GIRR!$C$1622:$F$2101,4,0)*VLOOKUP(G$43,Delta_GIRR!$C$1622:$F$2101,4,0)</f>
        <v>-0.20129095958696741</v>
      </c>
      <c r="H51" s="59">
        <f>VLOOKUP($C51,Delta_GIRR!$C$1622:$F$2101,4,0)*VLOOKUP(H$43,Delta_GIRR!$C$1622:$F$2101,4,0)</f>
        <v>0.13890010526435762</v>
      </c>
      <c r="I51" s="59">
        <f>VLOOKUP($C51,Delta_GIRR!$C$1622:$F$2101,4,0)*VLOOKUP(I$43,Delta_GIRR!$C$1622:$F$2101,4,0)</f>
        <v>-0.15727537888226792</v>
      </c>
      <c r="J51" s="59">
        <f>VLOOKUP($C51,Delta_GIRR!$C$1622:$F$2101,4,0)*VLOOKUP(J$43,Delta_GIRR!$C$1622:$F$2101,4,0)</f>
        <v>0.29817179964958734</v>
      </c>
      <c r="K51" s="5"/>
      <c r="L51" s="59">
        <f>VLOOKUP($C51,Delta_GIRR!$C$1622:$F$2101,4,0)*VLOOKUP(L$43,Delta_GIRR!$C$1622:$F$2101,4,0)</f>
        <v>1.3218441198061344E-6</v>
      </c>
      <c r="M51" s="50">
        <f>VLOOKUP($C51,Delta_GIRR!$C$1622:$F$2101,4,0)*VLOOKUP(M$43,Delta_GIRR!$C$1622:$F$2101,4,0)</f>
        <v>1.3218441198061344E-6</v>
      </c>
    </row>
    <row r="52" spans="3:13" x14ac:dyDescent="0.25">
      <c r="C52" s="135" t="s">
        <v>1136</v>
      </c>
      <c r="D52" s="59">
        <f>VLOOKUP($C52,Delta_GIRR!$C$1622:$F$2101,4,0)*VLOOKUP(D$43,Delta_GIRR!$C$1622:$F$2101,4,0)</f>
        <v>0.16337148820832559</v>
      </c>
      <c r="E52" s="59">
        <f>VLOOKUP($C52,Delta_GIRR!$C$1622:$F$2101,4,0)*VLOOKUP(E$43,Delta_GIRR!$C$1622:$F$2101,4,0)</f>
        <v>2.7905979809446049E-2</v>
      </c>
      <c r="F52" s="59">
        <f>VLOOKUP($C52,Delta_GIRR!$C$1622:$F$2101,4,0)*VLOOKUP(F$43,Delta_GIRR!$C$1622:$F$2101,4,0)</f>
        <v>-2.5442695526281044E-2</v>
      </c>
      <c r="G52" s="59">
        <f>VLOOKUP($C52,Delta_GIRR!$C$1622:$F$2101,4,0)*VLOOKUP(G$43,Delta_GIRR!$C$1622:$F$2101,4,0)</f>
        <v>-0.4969974737003312</v>
      </c>
      <c r="H52" s="59">
        <f>VLOOKUP($C52,Delta_GIRR!$C$1622:$F$2101,4,0)*VLOOKUP(H$43,Delta_GIRR!$C$1622:$F$2101,4,0)</f>
        <v>0.34295132555752073</v>
      </c>
      <c r="I52" s="59">
        <f>VLOOKUP($C52,Delta_GIRR!$C$1622:$F$2101,4,0)*VLOOKUP(I$43,Delta_GIRR!$C$1622:$F$2101,4,0)</f>
        <v>-0.38832079761624028</v>
      </c>
      <c r="J52" s="59">
        <f>VLOOKUP($C52,Delta_GIRR!$C$1622:$F$2101,4,0)*VLOOKUP(J$43,Delta_GIRR!$C$1622:$F$2101,4,0)</f>
        <v>0.73620112626320267</v>
      </c>
      <c r="K52" s="59">
        <f>VLOOKUP($C52,Delta_GIRR!$C$1622:$F$2101,4,0)*VLOOKUP(K$43,Delta_GIRR!$C$1622:$F$2101,4,0)</f>
        <v>1.3218441198061344E-6</v>
      </c>
      <c r="L52" s="5"/>
      <c r="M52" s="50">
        <f>VLOOKUP($C52,Delta_GIRR!$C$1622:$F$2101,4,0)*VLOOKUP(M$43,Delta_GIRR!$C$1622:$F$2101,4,0)</f>
        <v>3.2636994205666309E-6</v>
      </c>
    </row>
    <row r="53" spans="3:13" x14ac:dyDescent="0.25">
      <c r="C53" s="135" t="s">
        <v>1137</v>
      </c>
      <c r="D53" s="57">
        <f>VLOOKUP($C53,Delta_GIRR!$C$1622:$F$2101,4,0)*VLOOKUP(D$43,Delta_GIRR!$C$1622:$F$2101,4,0)</f>
        <v>0.16337148820832559</v>
      </c>
      <c r="E53" s="57">
        <f>VLOOKUP($C53,Delta_GIRR!$C$1622:$F$2101,4,0)*VLOOKUP(E$43,Delta_GIRR!$C$1622:$F$2101,4,0)</f>
        <v>2.7905979809446049E-2</v>
      </c>
      <c r="F53" s="57">
        <f>VLOOKUP($C53,Delta_GIRR!$C$1622:$F$2101,4,0)*VLOOKUP(F$43,Delta_GIRR!$C$1622:$F$2101,4,0)</f>
        <v>-2.5442695526281044E-2</v>
      </c>
      <c r="G53" s="57">
        <f>VLOOKUP($C53,Delta_GIRR!$C$1622:$F$2101,4,0)*VLOOKUP(G$43,Delta_GIRR!$C$1622:$F$2101,4,0)</f>
        <v>-0.4969974737003312</v>
      </c>
      <c r="H53" s="57">
        <f>VLOOKUP($C53,Delta_GIRR!$C$1622:$F$2101,4,0)*VLOOKUP(H$43,Delta_GIRR!$C$1622:$F$2101,4,0)</f>
        <v>0.34295132555752073</v>
      </c>
      <c r="I53" s="57">
        <f>VLOOKUP($C53,Delta_GIRR!$C$1622:$F$2101,4,0)*VLOOKUP(I$43,Delta_GIRR!$C$1622:$F$2101,4,0)</f>
        <v>-0.38832079761624028</v>
      </c>
      <c r="J53" s="57">
        <f>VLOOKUP($C53,Delta_GIRR!$C$1622:$F$2101,4,0)*VLOOKUP(J$43,Delta_GIRR!$C$1622:$F$2101,4,0)</f>
        <v>0.73620112626320267</v>
      </c>
      <c r="K53" s="57">
        <f>VLOOKUP($C53,Delta_GIRR!$C$1622:$F$2101,4,0)*VLOOKUP(K$43,Delta_GIRR!$C$1622:$F$2101,4,0)</f>
        <v>1.3218441198061344E-6</v>
      </c>
      <c r="L53" s="57">
        <f>VLOOKUP($C53,Delta_GIRR!$C$1622:$F$2101,4,0)*VLOOKUP(L$43,Delta_GIRR!$C$1622:$F$2101,4,0)</f>
        <v>3.2636994205666309E-6</v>
      </c>
      <c r="M53" s="144"/>
    </row>
    <row r="54" spans="3:13" ht="15.75" thickBot="1" x14ac:dyDescent="0.3"/>
    <row r="55" spans="3:13" ht="30.75" customHeight="1" thickTop="1" thickBot="1" x14ac:dyDescent="0.3">
      <c r="C55" s="119"/>
      <c r="D55" s="129" t="s">
        <v>1133</v>
      </c>
      <c r="E55" s="136" t="s">
        <v>61</v>
      </c>
      <c r="F55" s="136" t="s">
        <v>62</v>
      </c>
      <c r="G55" s="136" t="s">
        <v>1135</v>
      </c>
      <c r="H55" s="136" t="s">
        <v>63</v>
      </c>
      <c r="I55" s="136" t="s">
        <v>64</v>
      </c>
      <c r="J55" s="136" t="s">
        <v>65</v>
      </c>
      <c r="K55" s="136" t="s">
        <v>1134</v>
      </c>
      <c r="L55" s="136" t="s">
        <v>1136</v>
      </c>
      <c r="M55" s="136" t="s">
        <v>1137</v>
      </c>
    </row>
    <row r="56" spans="3:13" ht="15.75" thickTop="1" x14ac:dyDescent="0.25">
      <c r="C56" s="134" t="s">
        <v>1133</v>
      </c>
      <c r="D56" s="141">
        <f>D44*D18</f>
        <v>0</v>
      </c>
      <c r="E56" s="127">
        <f t="shared" ref="E56:M56" si="8">E44*E18</f>
        <v>1016.7070041456435</v>
      </c>
      <c r="F56" s="59">
        <f t="shared" si="8"/>
        <v>-872.97939189673389</v>
      </c>
      <c r="G56" s="59">
        <f t="shared" si="8"/>
        <v>-15124.454307289649</v>
      </c>
      <c r="H56" s="59">
        <f t="shared" si="8"/>
        <v>9256.4120921475242</v>
      </c>
      <c r="I56" s="59">
        <f t="shared" si="8"/>
        <v>-8244.6110216676389</v>
      </c>
      <c r="J56" s="59">
        <f t="shared" si="8"/>
        <v>11055.638842873275</v>
      </c>
      <c r="K56" s="59">
        <f t="shared" si="8"/>
        <v>1.985032442062263E-2</v>
      </c>
      <c r="L56" s="59">
        <f t="shared" si="8"/>
        <v>4.9011446462497686E-2</v>
      </c>
      <c r="M56" s="50">
        <f t="shared" si="8"/>
        <v>4.9011446462497686E-2</v>
      </c>
    </row>
    <row r="57" spans="3:13" x14ac:dyDescent="0.25">
      <c r="C57" s="135" t="s">
        <v>61</v>
      </c>
      <c r="D57" s="83">
        <f t="shared" ref="D57:M65" si="9">D45*D19</f>
        <v>1016.7070041456435</v>
      </c>
      <c r="E57" s="62">
        <f t="shared" si="9"/>
        <v>0</v>
      </c>
      <c r="F57" s="59">
        <f t="shared" si="9"/>
        <v>-158.33709437064869</v>
      </c>
      <c r="G57" s="59">
        <f t="shared" si="9"/>
        <v>-2912.8361948179659</v>
      </c>
      <c r="H57" s="59">
        <f t="shared" si="9"/>
        <v>1892.9393451151029</v>
      </c>
      <c r="I57" s="59">
        <f t="shared" si="9"/>
        <v>-1900.9886575828953</v>
      </c>
      <c r="J57" s="59">
        <f t="shared" si="9"/>
        <v>2669.912370185752</v>
      </c>
      <c r="K57" s="59">
        <f t="shared" si="9"/>
        <v>3.5513414381009739E-3</v>
      </c>
      <c r="L57" s="59">
        <f t="shared" si="9"/>
        <v>8.3717939428338169E-3</v>
      </c>
      <c r="M57" s="50">
        <f t="shared" si="9"/>
        <v>8.3717939428338169E-3</v>
      </c>
    </row>
    <row r="58" spans="3:13" x14ac:dyDescent="0.25">
      <c r="C58" s="135" t="s">
        <v>62</v>
      </c>
      <c r="D58" s="59">
        <f t="shared" si="9"/>
        <v>-872.97939189673389</v>
      </c>
      <c r="E58" s="59">
        <f t="shared" si="9"/>
        <v>-158.33709437064869</v>
      </c>
      <c r="F58" s="5">
        <f t="shared" si="9"/>
        <v>0</v>
      </c>
      <c r="G58" s="59">
        <f t="shared" si="9"/>
        <v>2819.9381076247337</v>
      </c>
      <c r="H58" s="59">
        <f t="shared" si="9"/>
        <v>-1888.3784978238423</v>
      </c>
      <c r="I58" s="59">
        <f t="shared" si="9"/>
        <v>2013.6757635838342</v>
      </c>
      <c r="J58" s="59">
        <f t="shared" si="9"/>
        <v>-3285.8762030524481</v>
      </c>
      <c r="K58" s="59">
        <f t="shared" si="9"/>
        <v>-5.0779777170166197E-3</v>
      </c>
      <c r="L58" s="59">
        <f t="shared" si="9"/>
        <v>-1.0791368661899127E-2</v>
      </c>
      <c r="M58" s="50">
        <f t="shared" si="9"/>
        <v>-7.9944425308285626E-3</v>
      </c>
    </row>
    <row r="59" spans="3:13" x14ac:dyDescent="0.25">
      <c r="C59" s="135" t="s">
        <v>1135</v>
      </c>
      <c r="D59" s="59">
        <f t="shared" si="9"/>
        <v>-15124.454307289649</v>
      </c>
      <c r="E59" s="59">
        <f t="shared" si="9"/>
        <v>-2912.8361948179659</v>
      </c>
      <c r="F59" s="59">
        <f t="shared" si="9"/>
        <v>2819.9381076247337</v>
      </c>
      <c r="G59" s="5">
        <f t="shared" si="9"/>
        <v>0</v>
      </c>
      <c r="H59" s="59">
        <f t="shared" si="9"/>
        <v>-38585.431273460003</v>
      </c>
      <c r="I59" s="59">
        <f t="shared" si="9"/>
        <v>42398.714525002557</v>
      </c>
      <c r="J59" s="59">
        <f t="shared" si="9"/>
        <v>-74573.826821713286</v>
      </c>
      <c r="K59" s="59">
        <f t="shared" si="9"/>
        <v>-0.12422188342613261</v>
      </c>
      <c r="L59" s="59">
        <f t="shared" si="9"/>
        <v>-0.2845482601200392</v>
      </c>
      <c r="M59" s="50">
        <f t="shared" si="9"/>
        <v>-0.24491295716318995</v>
      </c>
    </row>
    <row r="60" spans="3:13" x14ac:dyDescent="0.25">
      <c r="C60" s="135" t="s">
        <v>63</v>
      </c>
      <c r="D60" s="59">
        <f t="shared" si="9"/>
        <v>9256.4120921475242</v>
      </c>
      <c r="E60" s="59">
        <f t="shared" si="9"/>
        <v>1892.9393451151029</v>
      </c>
      <c r="F60" s="59">
        <f t="shared" si="9"/>
        <v>-1888.3784978238423</v>
      </c>
      <c r="G60" s="59">
        <f t="shared" si="9"/>
        <v>-38585.431273460003</v>
      </c>
      <c r="H60" s="5">
        <f t="shared" si="9"/>
        <v>0</v>
      </c>
      <c r="I60" s="59">
        <f t="shared" si="9"/>
        <v>-29997.727538801817</v>
      </c>
      <c r="J60" s="59">
        <f t="shared" si="9"/>
        <v>54097.781892285893</v>
      </c>
      <c r="K60" s="59">
        <f t="shared" si="9"/>
        <v>9.2395006515842398E-2</v>
      </c>
      <c r="L60" s="59">
        <f t="shared" si="9"/>
        <v>0.21700197538347929</v>
      </c>
      <c r="M60" s="50">
        <f t="shared" si="9"/>
        <v>0.19635150711469029</v>
      </c>
    </row>
    <row r="61" spans="3:13" x14ac:dyDescent="0.25">
      <c r="C61" s="135" t="s">
        <v>64</v>
      </c>
      <c r="D61" s="59">
        <f t="shared" si="9"/>
        <v>-8244.6110216676389</v>
      </c>
      <c r="E61" s="59">
        <f t="shared" si="9"/>
        <v>-1900.9886575828953</v>
      </c>
      <c r="F61" s="59">
        <f t="shared" si="9"/>
        <v>2013.6757635838342</v>
      </c>
      <c r="G61" s="59">
        <f t="shared" si="9"/>
        <v>42398.714525002557</v>
      </c>
      <c r="H61" s="59">
        <f t="shared" si="9"/>
        <v>-29997.727538801817</v>
      </c>
      <c r="I61" s="5">
        <f t="shared" si="9"/>
        <v>0</v>
      </c>
      <c r="J61" s="59">
        <f t="shared" si="9"/>
        <v>-63754.288461666802</v>
      </c>
      <c r="K61" s="59">
        <f t="shared" si="9"/>
        <v>-0.11108728037800879</v>
      </c>
      <c r="L61" s="59">
        <f t="shared" si="9"/>
        <v>-0.26617386512315938</v>
      </c>
      <c r="M61" s="50">
        <f t="shared" si="9"/>
        <v>-0.25067310594002895</v>
      </c>
    </row>
    <row r="62" spans="3:13" x14ac:dyDescent="0.25">
      <c r="C62" s="135" t="s">
        <v>65</v>
      </c>
      <c r="D62" s="59">
        <f t="shared" si="9"/>
        <v>11055.638842873275</v>
      </c>
      <c r="E62" s="59">
        <f t="shared" si="9"/>
        <v>2669.912370185752</v>
      </c>
      <c r="F62" s="59">
        <f t="shared" si="9"/>
        <v>-3285.8762030524481</v>
      </c>
      <c r="G62" s="59">
        <f t="shared" si="9"/>
        <v>-74573.826821713286</v>
      </c>
      <c r="H62" s="59">
        <f t="shared" si="9"/>
        <v>54097.781892285893</v>
      </c>
      <c r="I62" s="59">
        <f t="shared" si="9"/>
        <v>-63754.288461666802</v>
      </c>
      <c r="J62" s="5">
        <f t="shared" si="9"/>
        <v>0</v>
      </c>
      <c r="K62" s="59">
        <f t="shared" si="9"/>
        <v>0.22029944991580558</v>
      </c>
      <c r="L62" s="59">
        <f t="shared" si="9"/>
        <v>0.5358323210816297</v>
      </c>
      <c r="M62" s="50">
        <f t="shared" si="9"/>
        <v>0.51999608272459774</v>
      </c>
    </row>
    <row r="63" spans="3:13" x14ac:dyDescent="0.25">
      <c r="C63" s="135" t="s">
        <v>1134</v>
      </c>
      <c r="D63" s="59">
        <f t="shared" si="9"/>
        <v>1.985032442062263E-2</v>
      </c>
      <c r="E63" s="59">
        <f t="shared" si="9"/>
        <v>3.5513414381009739E-3</v>
      </c>
      <c r="F63" s="59">
        <f t="shared" si="9"/>
        <v>-5.0779777170166197E-3</v>
      </c>
      <c r="G63" s="59">
        <f t="shared" si="9"/>
        <v>-0.12422188342613261</v>
      </c>
      <c r="H63" s="59">
        <f t="shared" si="9"/>
        <v>9.2395006515842398E-2</v>
      </c>
      <c r="I63" s="59">
        <f t="shared" si="9"/>
        <v>-0.11108728037800879</v>
      </c>
      <c r="J63" s="59">
        <f t="shared" si="9"/>
        <v>0.22029944991580558</v>
      </c>
      <c r="K63" s="5">
        <f t="shared" si="9"/>
        <v>0</v>
      </c>
      <c r="L63" s="59">
        <f t="shared" si="9"/>
        <v>9.8151866329228406E-7</v>
      </c>
      <c r="M63" s="50">
        <f t="shared" si="9"/>
        <v>9.6208329158491661E-7</v>
      </c>
    </row>
    <row r="64" spans="3:13" x14ac:dyDescent="0.25">
      <c r="C64" s="135" t="s">
        <v>1136</v>
      </c>
      <c r="D64" s="59">
        <f t="shared" si="9"/>
        <v>4.9011446462497686E-2</v>
      </c>
      <c r="E64" s="59">
        <f t="shared" si="9"/>
        <v>8.3717939428338169E-3</v>
      </c>
      <c r="F64" s="59">
        <f t="shared" si="9"/>
        <v>-1.0791368661899127E-2</v>
      </c>
      <c r="G64" s="59">
        <f t="shared" si="9"/>
        <v>-0.2845482601200392</v>
      </c>
      <c r="H64" s="59">
        <f t="shared" si="9"/>
        <v>0.21700197538347929</v>
      </c>
      <c r="I64" s="59">
        <f t="shared" si="9"/>
        <v>-0.26617386512315938</v>
      </c>
      <c r="J64" s="59">
        <f t="shared" si="9"/>
        <v>0.5358323210816297</v>
      </c>
      <c r="K64" s="59">
        <f t="shared" si="9"/>
        <v>9.8151866329228406E-7</v>
      </c>
      <c r="L64" s="5">
        <f t="shared" si="9"/>
        <v>0</v>
      </c>
      <c r="M64" s="50">
        <f t="shared" si="9"/>
        <v>2.4113319498568389E-6</v>
      </c>
    </row>
    <row r="65" spans="3:13" x14ac:dyDescent="0.25">
      <c r="C65" s="135" t="s">
        <v>1137</v>
      </c>
      <c r="D65" s="57">
        <f t="shared" si="9"/>
        <v>4.9011446462497686E-2</v>
      </c>
      <c r="E65" s="57">
        <f t="shared" si="9"/>
        <v>8.3717939428338169E-3</v>
      </c>
      <c r="F65" s="57">
        <f t="shared" si="9"/>
        <v>-7.9944425308285626E-3</v>
      </c>
      <c r="G65" s="57">
        <f t="shared" si="9"/>
        <v>-0.24491295716318995</v>
      </c>
      <c r="H65" s="57">
        <f t="shared" si="9"/>
        <v>0.19635150711469029</v>
      </c>
      <c r="I65" s="57">
        <f t="shared" si="9"/>
        <v>-0.25067310594002895</v>
      </c>
      <c r="J65" s="57">
        <f t="shared" si="9"/>
        <v>0.51999608272459774</v>
      </c>
      <c r="K65" s="57">
        <f t="shared" si="9"/>
        <v>9.6208329158491661E-7</v>
      </c>
      <c r="L65" s="57">
        <f t="shared" si="9"/>
        <v>2.4113319498568389E-6</v>
      </c>
      <c r="M65" s="144">
        <f t="shared" si="9"/>
        <v>0</v>
      </c>
    </row>
  </sheetData>
  <mergeCells count="2">
    <mergeCell ref="C9:D14"/>
    <mergeCell ref="E9:E15"/>
  </mergeCells>
  <hyperlinks>
    <hyperlink ref="A3" location="'Delta_GIRR_GBPLow'!A1" display="'Delta_GIRR_GBPLow'!A1" xr:uid="{00000000-0004-0000-3600-000000000000}"/>
    <hyperlink ref="A5" location="'Delta_GIRR_AUDLow'!A1" display="'Delta_GIRR_AUDLow'!A1" xr:uid="{00000000-0004-0000-3600-000001000000}"/>
    <hyperlink ref="D32" location="Delta_GIRR!$C$1622:$F$2101" display="Delta_GIRR!$C$1622:$F$2101" xr:uid="{00000000-0004-0000-3600-000002000000}"/>
    <hyperlink ref="D33" location="Delta_GIRR!$C$1622:$F$2101" display="Delta_GIRR!$C$1622:$F$2101" xr:uid="{00000000-0004-0000-3600-000003000000}"/>
    <hyperlink ref="D34" location="Delta_GIRR!$C$1622:$F$2101" display="Delta_GIRR!$C$1622:$F$2101" xr:uid="{00000000-0004-0000-3600-000004000000}"/>
    <hyperlink ref="D35" location="Delta_GIRR!$C$1622:$F$2101" display="Delta_GIRR!$C$1622:$F$2101" xr:uid="{00000000-0004-0000-3600-000005000000}"/>
    <hyperlink ref="D36" location="Delta_GIRR!$C$1622:$F$2101" display="Delta_GIRR!$C$1622:$F$2101" xr:uid="{00000000-0004-0000-3600-000006000000}"/>
    <hyperlink ref="D37" location="Delta_GIRR!$C$1622:$F$2101" display="Delta_GIRR!$C$1622:$F$2101" xr:uid="{00000000-0004-0000-3600-000007000000}"/>
    <hyperlink ref="D38" location="Delta_GIRR!$C$1622:$F$2101" display="Delta_GIRR!$C$1622:$F$2101" xr:uid="{00000000-0004-0000-3600-000008000000}"/>
    <hyperlink ref="D39" location="Delta_GIRR!$C$1622:$F$2101" display="Delta_GIRR!$C$1622:$F$2101" xr:uid="{00000000-0004-0000-3600-000009000000}"/>
    <hyperlink ref="D40" location="Delta_GIRR!$C$1622:$F$2101" display="Delta_GIRR!$C$1622:$F$2101" xr:uid="{00000000-0004-0000-3600-00000A000000}"/>
    <hyperlink ref="D41" location="Delta_GIRR!$C$1622:$F$2101" display="Delta_GIRR!$C$1622:$F$2101" xr:uid="{00000000-0004-0000-3600-00000B000000}"/>
    <hyperlink ref="E44" location="Delta_GIRR!$C$1622:$F$2101" display="Delta_GIRR!$C$1622:$F$2101" xr:uid="{00000000-0004-0000-3600-00000C000000}"/>
    <hyperlink ref="F44" location="Delta_GIRR!$C$1622:$F$2101" display="Delta_GIRR!$C$1622:$F$2101" xr:uid="{00000000-0004-0000-3600-00000D000000}"/>
    <hyperlink ref="G44" location="Delta_GIRR!$C$1622:$F$2101" display="Delta_GIRR!$C$1622:$F$2101" xr:uid="{00000000-0004-0000-3600-00000E000000}"/>
    <hyperlink ref="H44" location="Delta_GIRR!$C$1622:$F$2101" display="Delta_GIRR!$C$1622:$F$2101" xr:uid="{00000000-0004-0000-3600-00000F000000}"/>
    <hyperlink ref="I44" location="Delta_GIRR!$C$1622:$F$2101" display="Delta_GIRR!$C$1622:$F$2101" xr:uid="{00000000-0004-0000-3600-000010000000}"/>
    <hyperlink ref="J44" location="Delta_GIRR!$C$1622:$F$2101" display="Delta_GIRR!$C$1622:$F$2101" xr:uid="{00000000-0004-0000-3600-000011000000}"/>
    <hyperlink ref="K44" location="Delta_GIRR!$C$1622:$F$2101" display="Delta_GIRR!$C$1622:$F$2101" xr:uid="{00000000-0004-0000-3600-000012000000}"/>
    <hyperlink ref="L44" location="Delta_GIRR!$C$1622:$F$2101" display="Delta_GIRR!$C$1622:$F$2101" xr:uid="{00000000-0004-0000-3600-000013000000}"/>
    <hyperlink ref="M44" location="Delta_GIRR!$C$1622:$F$2101" display="Delta_GIRR!$C$1622:$F$2101" xr:uid="{00000000-0004-0000-3600-000014000000}"/>
    <hyperlink ref="D45" location="Delta_GIRR!$C$1622:$F$2101" display="Delta_GIRR!$C$1622:$F$2101" xr:uid="{00000000-0004-0000-3600-000015000000}"/>
    <hyperlink ref="F45" location="Delta_GIRR!$C$1622:$F$2101" display="Delta_GIRR!$C$1622:$F$2101" xr:uid="{00000000-0004-0000-3600-000016000000}"/>
    <hyperlink ref="G45" location="Delta_GIRR!$C$1622:$F$2101" display="Delta_GIRR!$C$1622:$F$2101" xr:uid="{00000000-0004-0000-3600-000017000000}"/>
    <hyperlink ref="H45" location="Delta_GIRR!$C$1622:$F$2101" display="Delta_GIRR!$C$1622:$F$2101" xr:uid="{00000000-0004-0000-3600-000018000000}"/>
    <hyperlink ref="I45" location="Delta_GIRR!$C$1622:$F$2101" display="Delta_GIRR!$C$1622:$F$2101" xr:uid="{00000000-0004-0000-3600-000019000000}"/>
    <hyperlink ref="J45" location="Delta_GIRR!$C$1622:$F$2101" display="Delta_GIRR!$C$1622:$F$2101" xr:uid="{00000000-0004-0000-3600-00001A000000}"/>
    <hyperlink ref="K45" location="Delta_GIRR!$C$1622:$F$2101" display="Delta_GIRR!$C$1622:$F$2101" xr:uid="{00000000-0004-0000-3600-00001B000000}"/>
    <hyperlink ref="L45" location="Delta_GIRR!$C$1622:$F$2101" display="Delta_GIRR!$C$1622:$F$2101" xr:uid="{00000000-0004-0000-3600-00001C000000}"/>
    <hyperlink ref="M45" location="Delta_GIRR!$C$1622:$F$2101" display="Delta_GIRR!$C$1622:$F$2101" xr:uid="{00000000-0004-0000-3600-00001D000000}"/>
    <hyperlink ref="D46" location="Delta_GIRR!$C$1622:$F$2101" display="Delta_GIRR!$C$1622:$F$2101" xr:uid="{00000000-0004-0000-3600-00001E000000}"/>
    <hyperlink ref="E46" location="Delta_GIRR!$C$1622:$F$2101" display="Delta_GIRR!$C$1622:$F$2101" xr:uid="{00000000-0004-0000-3600-00001F000000}"/>
    <hyperlink ref="G46" location="Delta_GIRR!$C$1622:$F$2101" display="Delta_GIRR!$C$1622:$F$2101" xr:uid="{00000000-0004-0000-3600-000020000000}"/>
    <hyperlink ref="H46" location="Delta_GIRR!$C$1622:$F$2101" display="Delta_GIRR!$C$1622:$F$2101" xr:uid="{00000000-0004-0000-3600-000021000000}"/>
    <hyperlink ref="I46" location="Delta_GIRR!$C$1622:$F$2101" display="Delta_GIRR!$C$1622:$F$2101" xr:uid="{00000000-0004-0000-3600-000022000000}"/>
    <hyperlink ref="J46" location="Delta_GIRR!$C$1622:$F$2101" display="Delta_GIRR!$C$1622:$F$2101" xr:uid="{00000000-0004-0000-3600-000023000000}"/>
    <hyperlink ref="K46" location="Delta_GIRR!$C$1622:$F$2101" display="Delta_GIRR!$C$1622:$F$2101" xr:uid="{00000000-0004-0000-3600-000024000000}"/>
    <hyperlink ref="L46" location="Delta_GIRR!$C$1622:$F$2101" display="Delta_GIRR!$C$1622:$F$2101" xr:uid="{00000000-0004-0000-3600-000025000000}"/>
    <hyperlink ref="M46" location="Delta_GIRR!$C$1622:$F$2101" display="Delta_GIRR!$C$1622:$F$2101" xr:uid="{00000000-0004-0000-3600-000026000000}"/>
    <hyperlink ref="D47" location="Delta_GIRR!$C$1622:$F$2101" display="Delta_GIRR!$C$1622:$F$2101" xr:uid="{00000000-0004-0000-3600-000027000000}"/>
    <hyperlink ref="E47" location="Delta_GIRR!$C$1622:$F$2101" display="Delta_GIRR!$C$1622:$F$2101" xr:uid="{00000000-0004-0000-3600-000028000000}"/>
    <hyperlink ref="F47" location="Delta_GIRR!$C$1622:$F$2101" display="Delta_GIRR!$C$1622:$F$2101" xr:uid="{00000000-0004-0000-3600-000029000000}"/>
    <hyperlink ref="H47" location="Delta_GIRR!$C$1622:$F$2101" display="Delta_GIRR!$C$1622:$F$2101" xr:uid="{00000000-0004-0000-3600-00002A000000}"/>
    <hyperlink ref="I47" location="Delta_GIRR!$C$1622:$F$2101" display="Delta_GIRR!$C$1622:$F$2101" xr:uid="{00000000-0004-0000-3600-00002B000000}"/>
    <hyperlink ref="J47" location="Delta_GIRR!$C$1622:$F$2101" display="Delta_GIRR!$C$1622:$F$2101" xr:uid="{00000000-0004-0000-3600-00002C000000}"/>
    <hyperlink ref="K47" location="Delta_GIRR!$C$1622:$F$2101" display="Delta_GIRR!$C$1622:$F$2101" xr:uid="{00000000-0004-0000-3600-00002D000000}"/>
    <hyperlink ref="L47" location="Delta_GIRR!$C$1622:$F$2101" display="Delta_GIRR!$C$1622:$F$2101" xr:uid="{00000000-0004-0000-3600-00002E000000}"/>
    <hyperlink ref="M47" location="Delta_GIRR!$C$1622:$F$2101" display="Delta_GIRR!$C$1622:$F$2101" xr:uid="{00000000-0004-0000-3600-00002F000000}"/>
    <hyperlink ref="D48" location="Delta_GIRR!$C$1622:$F$2101" display="Delta_GIRR!$C$1622:$F$2101" xr:uid="{00000000-0004-0000-3600-000030000000}"/>
    <hyperlink ref="E48" location="Delta_GIRR!$C$1622:$F$2101" display="Delta_GIRR!$C$1622:$F$2101" xr:uid="{00000000-0004-0000-3600-000031000000}"/>
    <hyperlink ref="F48" location="Delta_GIRR!$C$1622:$F$2101" display="Delta_GIRR!$C$1622:$F$2101" xr:uid="{00000000-0004-0000-3600-000032000000}"/>
    <hyperlink ref="G48" location="Delta_GIRR!$C$1622:$F$2101" display="Delta_GIRR!$C$1622:$F$2101" xr:uid="{00000000-0004-0000-3600-000033000000}"/>
    <hyperlink ref="I48" location="Delta_GIRR!$C$1622:$F$2101" display="Delta_GIRR!$C$1622:$F$2101" xr:uid="{00000000-0004-0000-3600-000034000000}"/>
    <hyperlink ref="J48" location="Delta_GIRR!$C$1622:$F$2101" display="Delta_GIRR!$C$1622:$F$2101" xr:uid="{00000000-0004-0000-3600-000035000000}"/>
    <hyperlink ref="K48" location="Delta_GIRR!$C$1622:$F$2101" display="Delta_GIRR!$C$1622:$F$2101" xr:uid="{00000000-0004-0000-3600-000036000000}"/>
    <hyperlink ref="L48" location="Delta_GIRR!$C$1622:$F$2101" display="Delta_GIRR!$C$1622:$F$2101" xr:uid="{00000000-0004-0000-3600-000037000000}"/>
    <hyperlink ref="M48" location="Delta_GIRR!$C$1622:$F$2101" display="Delta_GIRR!$C$1622:$F$2101" xr:uid="{00000000-0004-0000-3600-000038000000}"/>
    <hyperlink ref="D49" location="Delta_GIRR!$C$1622:$F$2101" display="Delta_GIRR!$C$1622:$F$2101" xr:uid="{00000000-0004-0000-3600-000039000000}"/>
    <hyperlink ref="E49" location="Delta_GIRR!$C$1622:$F$2101" display="Delta_GIRR!$C$1622:$F$2101" xr:uid="{00000000-0004-0000-3600-00003A000000}"/>
    <hyperlink ref="F49" location="Delta_GIRR!$C$1622:$F$2101" display="Delta_GIRR!$C$1622:$F$2101" xr:uid="{00000000-0004-0000-3600-00003B000000}"/>
    <hyperlink ref="G49" location="Delta_GIRR!$C$1622:$F$2101" display="Delta_GIRR!$C$1622:$F$2101" xr:uid="{00000000-0004-0000-3600-00003C000000}"/>
    <hyperlink ref="H49" location="Delta_GIRR!$C$1622:$F$2101" display="Delta_GIRR!$C$1622:$F$2101" xr:uid="{00000000-0004-0000-3600-00003D000000}"/>
    <hyperlink ref="J49" location="Delta_GIRR!$C$1622:$F$2101" display="Delta_GIRR!$C$1622:$F$2101" xr:uid="{00000000-0004-0000-3600-00003E000000}"/>
    <hyperlink ref="K49" location="Delta_GIRR!$C$1622:$F$2101" display="Delta_GIRR!$C$1622:$F$2101" xr:uid="{00000000-0004-0000-3600-00003F000000}"/>
    <hyperlink ref="L49" location="Delta_GIRR!$C$1622:$F$2101" display="Delta_GIRR!$C$1622:$F$2101" xr:uid="{00000000-0004-0000-3600-000040000000}"/>
    <hyperlink ref="M49" location="Delta_GIRR!$C$1622:$F$2101" display="Delta_GIRR!$C$1622:$F$2101" xr:uid="{00000000-0004-0000-3600-000041000000}"/>
    <hyperlink ref="D50" location="Delta_GIRR!$C$1622:$F$2101" display="Delta_GIRR!$C$1622:$F$2101" xr:uid="{00000000-0004-0000-3600-000042000000}"/>
    <hyperlink ref="E50" location="Delta_GIRR!$C$1622:$F$2101" display="Delta_GIRR!$C$1622:$F$2101" xr:uid="{00000000-0004-0000-3600-000043000000}"/>
    <hyperlink ref="F50" location="Delta_GIRR!$C$1622:$F$2101" display="Delta_GIRR!$C$1622:$F$2101" xr:uid="{00000000-0004-0000-3600-000044000000}"/>
    <hyperlink ref="G50" location="Delta_GIRR!$C$1622:$F$2101" display="Delta_GIRR!$C$1622:$F$2101" xr:uid="{00000000-0004-0000-3600-000045000000}"/>
    <hyperlink ref="H50" location="Delta_GIRR!$C$1622:$F$2101" display="Delta_GIRR!$C$1622:$F$2101" xr:uid="{00000000-0004-0000-3600-000046000000}"/>
    <hyperlink ref="I50" location="Delta_GIRR!$C$1622:$F$2101" display="Delta_GIRR!$C$1622:$F$2101" xr:uid="{00000000-0004-0000-3600-000047000000}"/>
    <hyperlink ref="K50" location="Delta_GIRR!$C$1622:$F$2101" display="Delta_GIRR!$C$1622:$F$2101" xr:uid="{00000000-0004-0000-3600-000048000000}"/>
    <hyperlink ref="L50" location="Delta_GIRR!$C$1622:$F$2101" display="Delta_GIRR!$C$1622:$F$2101" xr:uid="{00000000-0004-0000-3600-000049000000}"/>
    <hyperlink ref="M50" location="Delta_GIRR!$C$1622:$F$2101" display="Delta_GIRR!$C$1622:$F$2101" xr:uid="{00000000-0004-0000-3600-00004A000000}"/>
    <hyperlink ref="D51" location="Delta_GIRR!$C$1622:$F$2101" display="Delta_GIRR!$C$1622:$F$2101" xr:uid="{00000000-0004-0000-3600-00004B000000}"/>
    <hyperlink ref="E51" location="Delta_GIRR!$C$1622:$F$2101" display="Delta_GIRR!$C$1622:$F$2101" xr:uid="{00000000-0004-0000-3600-00004C000000}"/>
    <hyperlink ref="F51" location="Delta_GIRR!$C$1622:$F$2101" display="Delta_GIRR!$C$1622:$F$2101" xr:uid="{00000000-0004-0000-3600-00004D000000}"/>
    <hyperlink ref="G51" location="Delta_GIRR!$C$1622:$F$2101" display="Delta_GIRR!$C$1622:$F$2101" xr:uid="{00000000-0004-0000-3600-00004E000000}"/>
    <hyperlink ref="H51" location="Delta_GIRR!$C$1622:$F$2101" display="Delta_GIRR!$C$1622:$F$2101" xr:uid="{00000000-0004-0000-3600-00004F000000}"/>
    <hyperlink ref="I51" location="Delta_GIRR!$C$1622:$F$2101" display="Delta_GIRR!$C$1622:$F$2101" xr:uid="{00000000-0004-0000-3600-000050000000}"/>
    <hyperlink ref="J51" location="Delta_GIRR!$C$1622:$F$2101" display="Delta_GIRR!$C$1622:$F$2101" xr:uid="{00000000-0004-0000-3600-000051000000}"/>
    <hyperlink ref="L51" location="Delta_GIRR!$C$1622:$F$2101" display="Delta_GIRR!$C$1622:$F$2101" xr:uid="{00000000-0004-0000-3600-000052000000}"/>
    <hyperlink ref="M51" location="Delta_GIRR!$C$1622:$F$2101" display="Delta_GIRR!$C$1622:$F$2101" xr:uid="{00000000-0004-0000-3600-000053000000}"/>
    <hyperlink ref="D52" location="Delta_GIRR!$C$1622:$F$2101" display="Delta_GIRR!$C$1622:$F$2101" xr:uid="{00000000-0004-0000-3600-000054000000}"/>
    <hyperlink ref="E52" location="Delta_GIRR!$C$1622:$F$2101" display="Delta_GIRR!$C$1622:$F$2101" xr:uid="{00000000-0004-0000-3600-000055000000}"/>
    <hyperlink ref="F52" location="Delta_GIRR!$C$1622:$F$2101" display="Delta_GIRR!$C$1622:$F$2101" xr:uid="{00000000-0004-0000-3600-000056000000}"/>
    <hyperlink ref="G52" location="Delta_GIRR!$C$1622:$F$2101" display="Delta_GIRR!$C$1622:$F$2101" xr:uid="{00000000-0004-0000-3600-000057000000}"/>
    <hyperlink ref="H52" location="Delta_GIRR!$C$1622:$F$2101" display="Delta_GIRR!$C$1622:$F$2101" xr:uid="{00000000-0004-0000-3600-000058000000}"/>
    <hyperlink ref="I52" location="Delta_GIRR!$C$1622:$F$2101" display="Delta_GIRR!$C$1622:$F$2101" xr:uid="{00000000-0004-0000-3600-000059000000}"/>
    <hyperlink ref="J52" location="Delta_GIRR!$C$1622:$F$2101" display="Delta_GIRR!$C$1622:$F$2101" xr:uid="{00000000-0004-0000-3600-00005A000000}"/>
    <hyperlink ref="K52" location="Delta_GIRR!$C$1622:$F$2101" display="Delta_GIRR!$C$1622:$F$2101" xr:uid="{00000000-0004-0000-3600-00005B000000}"/>
    <hyperlink ref="M52" location="Delta_GIRR!$C$1622:$F$2101" display="Delta_GIRR!$C$1622:$F$2101" xr:uid="{00000000-0004-0000-3600-00005C000000}"/>
    <hyperlink ref="D53" location="Delta_GIRR!$C$1622:$F$2101" display="Delta_GIRR!$C$1622:$F$2101" xr:uid="{00000000-0004-0000-3600-00005D000000}"/>
    <hyperlink ref="E53" location="Delta_GIRR!$C$1622:$F$2101" display="Delta_GIRR!$C$1622:$F$2101" xr:uid="{00000000-0004-0000-3600-00005E000000}"/>
    <hyperlink ref="F53" location="Delta_GIRR!$C$1622:$F$2101" display="Delta_GIRR!$C$1622:$F$2101" xr:uid="{00000000-0004-0000-3600-00005F000000}"/>
    <hyperlink ref="G53" location="Delta_GIRR!$C$1622:$F$2101" display="Delta_GIRR!$C$1622:$F$2101" xr:uid="{00000000-0004-0000-3600-000060000000}"/>
    <hyperlink ref="H53" location="Delta_GIRR!$C$1622:$F$2101" display="Delta_GIRR!$C$1622:$F$2101" xr:uid="{00000000-0004-0000-3600-000061000000}"/>
    <hyperlink ref="I53" location="Delta_GIRR!$C$1622:$F$2101" display="Delta_GIRR!$C$1622:$F$2101" xr:uid="{00000000-0004-0000-3600-000062000000}"/>
    <hyperlink ref="J53" location="Delta_GIRR!$C$1622:$F$2101" display="Delta_GIRR!$C$1622:$F$2101" xr:uid="{00000000-0004-0000-3600-000063000000}"/>
    <hyperlink ref="K53" location="Delta_GIRR!$C$1622:$F$2101" display="Delta_GIRR!$C$1622:$F$2101" xr:uid="{00000000-0004-0000-3600-000064000000}"/>
    <hyperlink ref="L53" location="Delta_GIRR!$C$1622:$F$2101" display="Delta_GIRR!$C$1622:$F$2101" xr:uid="{00000000-0004-0000-3600-000065000000}"/>
    <hyperlink ref="A4" location="BucketLow!A1" display="One level Up" xr:uid="{00000000-0004-0000-3600-00006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F8B8D272-C394-43C4-B411-A9EAA88A6CB3}"/>
  </hyperlinks>
  <pageMargins left="0.7" right="0.7" top="0.75" bottom="0.75" header="0.3" footer="0.3"/>
  <pageSetup orientation="portrait"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71"/>
  <dimension ref="A1:M6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38.2851562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1150</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0" t="s">
        <v>1235</v>
      </c>
    </row>
    <row r="10" spans="1:5" x14ac:dyDescent="0.25">
      <c r="A10" s="18"/>
      <c r="C10" s="172"/>
      <c r="D10" s="173"/>
      <c r="E10" s="170"/>
    </row>
    <row r="11" spans="1:5" ht="65.25" customHeight="1" x14ac:dyDescent="0.25">
      <c r="A11" s="18"/>
      <c r="C11" s="172"/>
      <c r="D11" s="173"/>
      <c r="E11" s="170"/>
    </row>
    <row r="12" spans="1:5" x14ac:dyDescent="0.25">
      <c r="A12" s="18"/>
      <c r="C12" s="172"/>
      <c r="D12" s="173"/>
      <c r="E12" s="170"/>
    </row>
    <row r="13" spans="1:5" ht="21.75" customHeight="1" x14ac:dyDescent="0.25">
      <c r="A13" s="18"/>
      <c r="C13" s="172"/>
      <c r="D13" s="173"/>
      <c r="E13" s="170"/>
    </row>
    <row r="14" spans="1:5" x14ac:dyDescent="0.25">
      <c r="C14" s="174"/>
      <c r="D14" s="175"/>
      <c r="E14" s="170"/>
    </row>
    <row r="15" spans="1:5" x14ac:dyDescent="0.25">
      <c r="C15" s="23"/>
      <c r="D15" s="24">
        <v>0.03</v>
      </c>
      <c r="E15" s="171"/>
    </row>
    <row r="16" spans="1:5" ht="18.75" x14ac:dyDescent="0.3">
      <c r="C16" s="6"/>
    </row>
    <row r="17" spans="3:13" x14ac:dyDescent="0.25">
      <c r="C17" s="67" t="s">
        <v>86</v>
      </c>
      <c r="D17" s="66">
        <v>0.25</v>
      </c>
      <c r="E17" s="66">
        <v>0.5</v>
      </c>
      <c r="F17" s="66">
        <v>1</v>
      </c>
      <c r="G17" s="66">
        <v>2</v>
      </c>
      <c r="H17" s="66">
        <v>3</v>
      </c>
      <c r="I17" s="66">
        <v>5</v>
      </c>
      <c r="J17" s="66">
        <v>10</v>
      </c>
      <c r="K17" s="66">
        <v>15</v>
      </c>
      <c r="L17" s="66">
        <v>20</v>
      </c>
      <c r="M17" s="65">
        <v>30</v>
      </c>
    </row>
    <row r="18" spans="3:13" x14ac:dyDescent="0.25">
      <c r="C18" s="70">
        <v>0.25</v>
      </c>
      <c r="D18" s="61"/>
      <c r="E18" s="41">
        <f t="shared" ref="E18:M18" si="0">MIN(1,MAX(EXP(-$D$15*ABS($C18-E$17)/MIN($C18,E$17)),40%)*0.75)</f>
        <v>0.72783415016138109</v>
      </c>
      <c r="F18" s="41">
        <f t="shared" si="0"/>
        <v>0.68544838895342108</v>
      </c>
      <c r="G18" s="41">
        <f t="shared" si="0"/>
        <v>0.60793818447764036</v>
      </c>
      <c r="H18" s="41">
        <f t="shared" si="0"/>
        <v>0.53919280007394466</v>
      </c>
      <c r="I18" s="41">
        <f t="shared" si="0"/>
        <v>0.42414407902465279</v>
      </c>
      <c r="J18" s="41">
        <f t="shared" si="0"/>
        <v>0.30000000000000004</v>
      </c>
      <c r="K18" s="41">
        <f t="shared" si="0"/>
        <v>0.30000000000000004</v>
      </c>
      <c r="L18" s="41">
        <f t="shared" si="0"/>
        <v>0.30000000000000004</v>
      </c>
      <c r="M18" s="41">
        <f t="shared" si="0"/>
        <v>0.30000000000000004</v>
      </c>
    </row>
    <row r="19" spans="3:13" x14ac:dyDescent="0.25">
      <c r="C19" s="70">
        <v>0.5</v>
      </c>
      <c r="D19" s="69">
        <f t="shared" ref="D19:D27" si="1">MIN(1,MAX(EXP(-$D$15*ABS($C19-D$17)/MIN($C19,D$17)),40%)*0.75)</f>
        <v>0.72783415016138109</v>
      </c>
      <c r="E19" s="5"/>
      <c r="F19" s="20">
        <f t="shared" ref="F19:M19" si="2">MIN(1,MAX(EXP(-$D$15*ABS($C19-F$17)/MIN($C19,F$17)),40%)*0.75)</f>
        <v>0.72783415016138109</v>
      </c>
      <c r="G19" s="20">
        <f t="shared" si="2"/>
        <v>0.68544838895342108</v>
      </c>
      <c r="H19" s="20">
        <f t="shared" si="2"/>
        <v>0.64553098231879336</v>
      </c>
      <c r="I19" s="20">
        <f t="shared" si="2"/>
        <v>0.57253462075263983</v>
      </c>
      <c r="J19" s="20">
        <f t="shared" si="2"/>
        <v>0.42414407902465279</v>
      </c>
      <c r="K19" s="20">
        <f t="shared" si="2"/>
        <v>0.31421366193572925</v>
      </c>
      <c r="L19" s="20">
        <f t="shared" si="2"/>
        <v>0.30000000000000004</v>
      </c>
      <c r="M19" s="20">
        <f t="shared" si="2"/>
        <v>0.30000000000000004</v>
      </c>
    </row>
    <row r="20" spans="3:13" x14ac:dyDescent="0.25">
      <c r="C20" s="70">
        <v>1</v>
      </c>
      <c r="D20" s="69">
        <f t="shared" si="1"/>
        <v>0.68544838895342108</v>
      </c>
      <c r="E20" s="20">
        <f t="shared" ref="E20:E27" si="3">MIN(1,MAX(EXP(-$D$15*ABS($C20-E$17)/MIN($C20,E$17)),40%)*0.75)</f>
        <v>0.72783415016138109</v>
      </c>
      <c r="F20" s="5"/>
      <c r="G20" s="20">
        <f t="shared" ref="G20:M20" si="4">MIN(1,MAX(EXP(-$D$15*ABS($C20-G$17)/MIN($C20,G$17)),40%)*0.75)</f>
        <v>0.72783415016138109</v>
      </c>
      <c r="H20" s="20">
        <f t="shared" si="4"/>
        <v>0.70632340018818651</v>
      </c>
      <c r="I20" s="20">
        <f t="shared" si="4"/>
        <v>0.66519032753786811</v>
      </c>
      <c r="J20" s="20">
        <f t="shared" si="4"/>
        <v>0.57253462075263983</v>
      </c>
      <c r="K20" s="20">
        <f t="shared" si="4"/>
        <v>0.49278511486129256</v>
      </c>
      <c r="L20" s="20">
        <f t="shared" si="4"/>
        <v>0.42414407902465279</v>
      </c>
      <c r="M20" s="20">
        <f t="shared" si="4"/>
        <v>0.31421366193572925</v>
      </c>
    </row>
    <row r="21" spans="3:13" x14ac:dyDescent="0.25">
      <c r="C21" s="70">
        <v>2</v>
      </c>
      <c r="D21" s="69">
        <f t="shared" si="1"/>
        <v>0.60793818447764036</v>
      </c>
      <c r="E21" s="20">
        <f t="shared" si="3"/>
        <v>0.68544838895342108</v>
      </c>
      <c r="F21" s="20">
        <f t="shared" ref="F21:F27" si="5">MIN(1,MAX(EXP(-$D$15*ABS($C21-F$17)/MIN($C21,F$17)),40%)*0.75)</f>
        <v>0.72783415016138109</v>
      </c>
      <c r="G21" s="5"/>
      <c r="H21" s="20">
        <f t="shared" ref="H21:M21" si="6">MIN(1,MAX(EXP(-$D$15*ABS($C21-H$17)/MIN($C21,H$17)),40%)*0.75)</f>
        <v>0.73883395470229696</v>
      </c>
      <c r="I21" s="20">
        <f t="shared" si="6"/>
        <v>0.71699811137482494</v>
      </c>
      <c r="J21" s="20">
        <f t="shared" si="6"/>
        <v>0.66519032753786811</v>
      </c>
      <c r="K21" s="20">
        <f t="shared" si="6"/>
        <v>0.61712599354201381</v>
      </c>
      <c r="L21" s="20">
        <f t="shared" si="6"/>
        <v>0.57253462075263983</v>
      </c>
      <c r="M21" s="20">
        <f t="shared" si="6"/>
        <v>0.49278511486129256</v>
      </c>
    </row>
    <row r="22" spans="3:13" x14ac:dyDescent="0.25">
      <c r="C22" s="70">
        <v>3</v>
      </c>
      <c r="D22" s="69">
        <f t="shared" si="1"/>
        <v>0.53919280007394466</v>
      </c>
      <c r="E22" s="20">
        <f t="shared" si="3"/>
        <v>0.64553098231879336</v>
      </c>
      <c r="F22" s="20">
        <f t="shared" si="5"/>
        <v>0.70632340018818651</v>
      </c>
      <c r="G22" s="20">
        <f t="shared" ref="G22:G27" si="7">MIN(1,MAX(EXP(-$D$15*ABS($C22-G$17)/MIN($C22,G$17)),40%)*0.75)</f>
        <v>0.73883395470229696</v>
      </c>
      <c r="H22" s="5"/>
      <c r="I22" s="20">
        <f>MIN(1,MAX(EXP(-$D$15*ABS($C22-I$17)/MIN($C22,I$17)),40%)*0.75)</f>
        <v>0.73514900498006641</v>
      </c>
      <c r="J22" s="20">
        <f>MIN(1,MAX(EXP(-$D$15*ABS($C22-J$17)/MIN($C22,J$17)),40%)*0.75)</f>
        <v>0.69929536492946121</v>
      </c>
      <c r="K22" s="20">
        <f>MIN(1,MAX(EXP(-$D$15*ABS($C22-K$17)/MIN($C22,K$17)),40%)*0.75)</f>
        <v>0.66519032753786811</v>
      </c>
      <c r="L22" s="20">
        <f>MIN(1,MAX(EXP(-$D$15*ABS($C22-L$17)/MIN($C22,L$17)),40%)*0.75)</f>
        <v>0.63274861244728775</v>
      </c>
      <c r="M22" s="20">
        <f>MIN(1,MAX(EXP(-$D$15*ABS($C22-M$17)/MIN($C22,M$17)),40%)*0.75)</f>
        <v>0.57253462075263994</v>
      </c>
    </row>
    <row r="23" spans="3:13" x14ac:dyDescent="0.25">
      <c r="C23" s="70">
        <v>5</v>
      </c>
      <c r="D23" s="69">
        <f t="shared" si="1"/>
        <v>0.42414407902465279</v>
      </c>
      <c r="E23" s="20">
        <f t="shared" si="3"/>
        <v>0.57253462075263983</v>
      </c>
      <c r="F23" s="20">
        <f t="shared" si="5"/>
        <v>0.66519032753786811</v>
      </c>
      <c r="G23" s="20">
        <f t="shared" si="7"/>
        <v>0.71699811137482494</v>
      </c>
      <c r="H23" s="20">
        <f>MIN(1,MAX(EXP(-$D$15*ABS($C23-H$17)/MIN($C23,H$17)),40%)*0.75)</f>
        <v>0.73514900498006641</v>
      </c>
      <c r="I23" s="5"/>
      <c r="J23" s="20">
        <f>MIN(1,MAX(EXP(-$D$15*ABS($C23-J$17)/MIN($C23,J$17)),40%)*0.75)</f>
        <v>0.72783415016138109</v>
      </c>
      <c r="K23" s="20">
        <f>MIN(1,MAX(EXP(-$D$15*ABS($C23-K$17)/MIN($C23,K$17)),40%)*0.75)</f>
        <v>0.70632340018818651</v>
      </c>
      <c r="L23" s="20">
        <f>MIN(1,MAX(EXP(-$D$15*ABS($C23-L$17)/MIN($C23,L$17)),40%)*0.75)</f>
        <v>0.68544838895342108</v>
      </c>
      <c r="M23" s="20">
        <f>MIN(1,MAX(EXP(-$D$15*ABS($C23-M$17)/MIN($C23,M$17)),40%)*0.75)</f>
        <v>0.64553098231879336</v>
      </c>
    </row>
    <row r="24" spans="3:13" x14ac:dyDescent="0.25">
      <c r="C24" s="70">
        <v>10</v>
      </c>
      <c r="D24" s="69">
        <f t="shared" si="1"/>
        <v>0.30000000000000004</v>
      </c>
      <c r="E24" s="20">
        <f t="shared" si="3"/>
        <v>0.42414407902465279</v>
      </c>
      <c r="F24" s="20">
        <f t="shared" si="5"/>
        <v>0.57253462075263983</v>
      </c>
      <c r="G24" s="20">
        <f t="shared" si="7"/>
        <v>0.66519032753786811</v>
      </c>
      <c r="H24" s="20">
        <f>MIN(1,MAX(EXP(-$D$15*ABS($C24-H$17)/MIN($C24,H$17)),40%)*0.75)</f>
        <v>0.69929536492946121</v>
      </c>
      <c r="I24" s="20">
        <f>MIN(1,MAX(EXP(-$D$15*ABS($C24-I$17)/MIN($C24,I$17)),40%)*0.75)</f>
        <v>0.72783415016138109</v>
      </c>
      <c r="J24" s="5"/>
      <c r="K24" s="20">
        <f>MIN(1,MAX(EXP(-$D$15*ABS($C24-K$17)/MIN($C24,K$17)),40%)*0.75)</f>
        <v>0.73883395470229696</v>
      </c>
      <c r="L24" s="20">
        <f>MIN(1,MAX(EXP(-$D$15*ABS($C24-L$17)/MIN($C24,L$17)),40%)*0.75)</f>
        <v>0.72783415016138109</v>
      </c>
      <c r="M24" s="20">
        <f>MIN(1,MAX(EXP(-$D$15*ABS($C24-M$17)/MIN($C24,M$17)),40%)*0.75)</f>
        <v>0.70632340018818651</v>
      </c>
    </row>
    <row r="25" spans="3:13" x14ac:dyDescent="0.25">
      <c r="C25" s="70">
        <v>15</v>
      </c>
      <c r="D25" s="69">
        <f t="shared" si="1"/>
        <v>0.30000000000000004</v>
      </c>
      <c r="E25" s="20">
        <f t="shared" si="3"/>
        <v>0.31421366193572925</v>
      </c>
      <c r="F25" s="20">
        <f t="shared" si="5"/>
        <v>0.49278511486129256</v>
      </c>
      <c r="G25" s="20">
        <f t="shared" si="7"/>
        <v>0.61712599354201381</v>
      </c>
      <c r="H25" s="20">
        <f>MIN(1,MAX(EXP(-$D$15*ABS($C25-H$17)/MIN($C25,H$17)),40%)*0.75)</f>
        <v>0.66519032753786811</v>
      </c>
      <c r="I25" s="20">
        <f>MIN(1,MAX(EXP(-$D$15*ABS($C25-I$17)/MIN($C25,I$17)),40%)*0.75)</f>
        <v>0.70632340018818651</v>
      </c>
      <c r="J25" s="20">
        <f>MIN(1,MAX(EXP(-$D$15*ABS($C25-J$17)/MIN($C25,J$17)),40%)*0.75)</f>
        <v>0.73883395470229696</v>
      </c>
      <c r="K25" s="5"/>
      <c r="L25" s="20">
        <f>MIN(1,MAX(EXP(-$D$15*ABS($C25-L$17)/MIN($C25,L$17)),40%)*0.75)</f>
        <v>0.74253737531187602</v>
      </c>
      <c r="M25" s="20">
        <f>MIN(1,MAX(EXP(-$D$15*ABS($C25-M$17)/MIN($C25,M$17)),40%)*0.75)</f>
        <v>0.72783415016138109</v>
      </c>
    </row>
    <row r="26" spans="3:13" x14ac:dyDescent="0.25">
      <c r="C26" s="70">
        <v>20</v>
      </c>
      <c r="D26" s="69">
        <f t="shared" si="1"/>
        <v>0.30000000000000004</v>
      </c>
      <c r="E26" s="20">
        <f t="shared" si="3"/>
        <v>0.30000000000000004</v>
      </c>
      <c r="F26" s="20">
        <f t="shared" si="5"/>
        <v>0.42414407902465279</v>
      </c>
      <c r="G26" s="20">
        <f t="shared" si="7"/>
        <v>0.57253462075263983</v>
      </c>
      <c r="H26" s="20">
        <f>MIN(1,MAX(EXP(-$D$15*ABS($C26-H$17)/MIN($C26,H$17)),40%)*0.75)</f>
        <v>0.63274861244728775</v>
      </c>
      <c r="I26" s="20">
        <f>MIN(1,MAX(EXP(-$D$15*ABS($C26-I$17)/MIN($C26,I$17)),40%)*0.75)</f>
        <v>0.68544838895342108</v>
      </c>
      <c r="J26" s="20">
        <f>MIN(1,MAX(EXP(-$D$15*ABS($C26-J$17)/MIN($C26,J$17)),40%)*0.75)</f>
        <v>0.72783415016138109</v>
      </c>
      <c r="K26" s="20">
        <f>MIN(1,MAX(EXP(-$D$15*ABS($C26-K$17)/MIN($C26,K$17)),40%)*0.75)</f>
        <v>0.74253737531187602</v>
      </c>
      <c r="L26" s="5"/>
      <c r="M26" s="20">
        <f>MIN(1,MAX(EXP(-$D$15*ABS($C26-M$17)/MIN($C26,M$17)),40%)*0.75)</f>
        <v>0.73883395470229696</v>
      </c>
    </row>
    <row r="27" spans="3:13" x14ac:dyDescent="0.25">
      <c r="C27" s="68">
        <v>30</v>
      </c>
      <c r="D27" s="69">
        <f t="shared" si="1"/>
        <v>0.30000000000000004</v>
      </c>
      <c r="E27" s="20">
        <f t="shared" si="3"/>
        <v>0.30000000000000004</v>
      </c>
      <c r="F27" s="20">
        <f t="shared" si="5"/>
        <v>0.31421366193572925</v>
      </c>
      <c r="G27" s="20">
        <f t="shared" si="7"/>
        <v>0.49278511486129256</v>
      </c>
      <c r="H27" s="20">
        <f>MIN(1,MAX(EXP(-$D$15*ABS($C27-H$17)/MIN($C27,H$17)),40%)*0.75)</f>
        <v>0.57253462075263994</v>
      </c>
      <c r="I27" s="20">
        <f>MIN(1,MAX(EXP(-$D$15*ABS($C27-I$17)/MIN($C27,I$17)),40%)*0.75)</f>
        <v>0.64553098231879336</v>
      </c>
      <c r="J27" s="20">
        <f>MIN(1,MAX(EXP(-$D$15*ABS($C27-J$17)/MIN($C27,J$17)),40%)*0.75)</f>
        <v>0.70632340018818651</v>
      </c>
      <c r="K27" s="20">
        <f>MIN(1,MAX(EXP(-$D$15*ABS($C27-K$17)/MIN($C27,K$17)),40%)*0.75)</f>
        <v>0.72783415016138109</v>
      </c>
      <c r="L27" s="20">
        <f>MIN(1,MAX(EXP(-$D$15*ABS($C27-L$17)/MIN($C27,L$17)),40%)*0.75)</f>
        <v>0.73883395470229696</v>
      </c>
      <c r="M27" s="5"/>
    </row>
    <row r="29" spans="3:13" ht="18.75" x14ac:dyDescent="0.3">
      <c r="C29" s="6" t="s">
        <v>76</v>
      </c>
    </row>
    <row r="30" spans="3:13" ht="15.75" thickBot="1" x14ac:dyDescent="0.3"/>
    <row r="31" spans="3:13" ht="28.5" customHeight="1" thickTop="1" thickBot="1" x14ac:dyDescent="0.3">
      <c r="D31" s="119"/>
    </row>
    <row r="32" spans="3:13" ht="15.75" thickTop="1" x14ac:dyDescent="0.25">
      <c r="C32" s="70" t="s">
        <v>1133</v>
      </c>
      <c r="D32" s="143">
        <f>VLOOKUP(C32,Delta_GIRR!$C$2155:$F$2634,4,0)^2</f>
        <v>5.6814452379454906E-2</v>
      </c>
    </row>
    <row r="33" spans="3:13" x14ac:dyDescent="0.25">
      <c r="C33" s="70" t="s">
        <v>61</v>
      </c>
      <c r="D33" s="50">
        <f>VLOOKUP(C33,Delta_GIRR!$C$2155:$F$2634,4,0)^2</f>
        <v>6791977.8743437957</v>
      </c>
    </row>
    <row r="34" spans="3:13" x14ac:dyDescent="0.25">
      <c r="C34" s="70" t="s">
        <v>62</v>
      </c>
      <c r="D34" s="50">
        <f>VLOOKUP(C34,Delta_GIRR!$C$2155:$F$2634,4,0)^2</f>
        <v>1510753.9904911416</v>
      </c>
    </row>
    <row r="35" spans="3:13" x14ac:dyDescent="0.25">
      <c r="C35" s="70" t="s">
        <v>1135</v>
      </c>
      <c r="D35" s="50">
        <f>VLOOKUP(C35,Delta_GIRR!$C$2155:$F$2634,4,0)^2</f>
        <v>31.601235714994012</v>
      </c>
    </row>
    <row r="36" spans="3:13" x14ac:dyDescent="0.25">
      <c r="C36" s="68" t="s">
        <v>63</v>
      </c>
      <c r="D36" s="50">
        <f>VLOOKUP(C36,Delta_GIRR!$C$2155:$F$2634,4,0)^2</f>
        <v>164.33699904880709</v>
      </c>
    </row>
    <row r="37" spans="3:13" x14ac:dyDescent="0.25">
      <c r="C37" s="70" t="s">
        <v>64</v>
      </c>
      <c r="D37" s="50">
        <f>VLOOKUP(C37,Delta_GIRR!$C$2155:$F$2634,4,0)^2</f>
        <v>658593.42459316936</v>
      </c>
    </row>
    <row r="38" spans="3:13" x14ac:dyDescent="0.25">
      <c r="C38" s="70" t="s">
        <v>65</v>
      </c>
      <c r="D38" s="50">
        <f>VLOOKUP(C38,Delta_GIRR!$C$2155:$F$2634,4,0)^2</f>
        <v>1370050.6731482104</v>
      </c>
    </row>
    <row r="39" spans="3:13" x14ac:dyDescent="0.25">
      <c r="C39" s="70" t="s">
        <v>1134</v>
      </c>
      <c r="D39" s="50">
        <f>VLOOKUP(C39,Delta_GIRR!$C$2155:$F$2634,4,0)^2</f>
        <v>3.2349518362066691E-19</v>
      </c>
    </row>
    <row r="40" spans="3:13" x14ac:dyDescent="0.25">
      <c r="C40" s="70" t="s">
        <v>1136</v>
      </c>
      <c r="D40" s="50">
        <f>VLOOKUP(C40,Delta_GIRR!$C$2155:$F$2634,4,0)^2</f>
        <v>3.2349518362066691E-19</v>
      </c>
    </row>
    <row r="41" spans="3:13" x14ac:dyDescent="0.25">
      <c r="C41" s="68" t="s">
        <v>1137</v>
      </c>
      <c r="D41" s="48">
        <f>VLOOKUP(C41,Delta_GIRR!$C$2155:$F$2634,4,0)^2</f>
        <v>3.2349518362066691E-19</v>
      </c>
    </row>
    <row r="42" spans="3:13" ht="15.75" thickBot="1" x14ac:dyDescent="0.3"/>
    <row r="43" spans="3:13" ht="30" customHeight="1" thickTop="1" thickBot="1" x14ac:dyDescent="0.3">
      <c r="C43" s="119"/>
      <c r="D43" s="129" t="s">
        <v>1133</v>
      </c>
      <c r="E43" s="136" t="s">
        <v>61</v>
      </c>
      <c r="F43" s="136" t="s">
        <v>62</v>
      </c>
      <c r="G43" s="136" t="s">
        <v>1135</v>
      </c>
      <c r="H43" s="136" t="s">
        <v>63</v>
      </c>
      <c r="I43" s="136" t="s">
        <v>64</v>
      </c>
      <c r="J43" s="136" t="s">
        <v>65</v>
      </c>
      <c r="K43" s="136" t="s">
        <v>1134</v>
      </c>
      <c r="L43" s="136" t="s">
        <v>1136</v>
      </c>
      <c r="M43" s="136" t="s">
        <v>1137</v>
      </c>
    </row>
    <row r="44" spans="3:13" ht="15.75" thickTop="1" x14ac:dyDescent="0.25">
      <c r="C44" s="134" t="s">
        <v>1133</v>
      </c>
      <c r="D44" s="141"/>
      <c r="E44" s="127">
        <f>VLOOKUP($C44,Delta_GIRR!$C$2155:$F$2634,4,0)*VLOOKUP(E$43,Delta_GIRR!$C$2155:$F$2634,4,0)</f>
        <v>621.19441683277944</v>
      </c>
      <c r="F44" s="59">
        <f>VLOOKUP($C44,Delta_GIRR!$C$2155:$F$2634,4,0)*VLOOKUP(F$43,Delta_GIRR!$C$2155:$F$2634,4,0)</f>
        <v>292.97211582304283</v>
      </c>
      <c r="G44" s="59">
        <f>VLOOKUP($C44,Delta_GIRR!$C$2155:$F$2634,4,0)*VLOOKUP(G$43,Delta_GIRR!$C$2155:$F$2634,4,0)</f>
        <v>1.3399279464439335</v>
      </c>
      <c r="H44" s="59">
        <f>VLOOKUP($C44,Delta_GIRR!$C$2155:$F$2634,4,0)*VLOOKUP(H$43,Delta_GIRR!$C$2155:$F$2634,4,0)</f>
        <v>3.0556041312056403</v>
      </c>
      <c r="I44" s="59">
        <f>VLOOKUP($C44,Delta_GIRR!$C$2155:$F$2634,4,0)*VLOOKUP(I$43,Delta_GIRR!$C$2155:$F$2634,4,0)</f>
        <v>193.43635842046535</v>
      </c>
      <c r="J44" s="59">
        <f>VLOOKUP($C44,Delta_GIRR!$C$2155:$F$2634,4,0)*VLOOKUP(J$43,Delta_GIRR!$C$2155:$F$2634,4,0)</f>
        <v>278.99583998156521</v>
      </c>
      <c r="K44" s="59">
        <f>VLOOKUP($C44,Delta_GIRR!$C$2155:$F$2634,4,0)*VLOOKUP(K$43,Delta_GIRR!$C$2155:$F$2634,4,0)</f>
        <v>-1.3556991445302089E-10</v>
      </c>
      <c r="L44" s="59">
        <f>VLOOKUP($C44,Delta_GIRR!$C$2155:$F$2634,4,0)*VLOOKUP(L$43,Delta_GIRR!$C$2155:$F$2634,4,0)</f>
        <v>-1.3556991445302089E-10</v>
      </c>
      <c r="M44" s="50">
        <f>VLOOKUP($C44,Delta_GIRR!$C$2155:$F$2634,4,0)*VLOOKUP(M$43,Delta_GIRR!$C$2155:$F$2634,4,0)</f>
        <v>-1.3556991445302089E-10</v>
      </c>
    </row>
    <row r="45" spans="3:13" x14ac:dyDescent="0.25">
      <c r="C45" s="135" t="s">
        <v>61</v>
      </c>
      <c r="D45" s="83">
        <f>VLOOKUP($C45,Delta_GIRR!$C$2155:$F$2634,4,0)*VLOOKUP(D$43,Delta_GIRR!$C$2155:$F$2634,4,0)</f>
        <v>621.19441683277944</v>
      </c>
      <c r="E45" s="62"/>
      <c r="F45" s="59">
        <f>VLOOKUP($C45,Delta_GIRR!$C$2155:$F$2634,4,0)*VLOOKUP(F$43,Delta_GIRR!$C$2155:$F$2634,4,0)</f>
        <v>3203280.7677430385</v>
      </c>
      <c r="G45" s="59">
        <f>VLOOKUP($C45,Delta_GIRR!$C$2155:$F$2634,4,0)*VLOOKUP(G$43,Delta_GIRR!$C$2155:$F$2634,4,0)</f>
        <v>14650.42298973522</v>
      </c>
      <c r="H45" s="59">
        <f>VLOOKUP($C45,Delta_GIRR!$C$2155:$F$2634,4,0)*VLOOKUP(H$43,Delta_GIRR!$C$2155:$F$2634,4,0)</f>
        <v>33409.17929964092</v>
      </c>
      <c r="I45" s="59">
        <f>VLOOKUP($C45,Delta_GIRR!$C$2155:$F$2634,4,0)*VLOOKUP(I$43,Delta_GIRR!$C$2155:$F$2634,4,0)</f>
        <v>2114982.7346872399</v>
      </c>
      <c r="J45" s="59">
        <f>VLOOKUP($C45,Delta_GIRR!$C$2155:$F$2634,4,0)*VLOOKUP(J$43,Delta_GIRR!$C$2155:$F$2634,4,0)</f>
        <v>3050467.8098207279</v>
      </c>
      <c r="K45" s="59">
        <f>VLOOKUP($C45,Delta_GIRR!$C$2155:$F$2634,4,0)*VLOOKUP(K$43,Delta_GIRR!$C$2155:$F$2634,4,0)</f>
        <v>-1.4822861159736852E-6</v>
      </c>
      <c r="L45" s="59">
        <f>VLOOKUP($C45,Delta_GIRR!$C$2155:$F$2634,4,0)*VLOOKUP(L$43,Delta_GIRR!$C$2155:$F$2634,4,0)</f>
        <v>-1.4822861159736852E-6</v>
      </c>
      <c r="M45" s="50">
        <f>VLOOKUP($C45,Delta_GIRR!$C$2155:$F$2634,4,0)*VLOOKUP(M$43,Delta_GIRR!$C$2155:$F$2634,4,0)</f>
        <v>-1.4822861159736852E-6</v>
      </c>
    </row>
    <row r="46" spans="3:13" x14ac:dyDescent="0.25">
      <c r="C46" s="135" t="s">
        <v>62</v>
      </c>
      <c r="D46" s="59">
        <f>VLOOKUP($C46,Delta_GIRR!$C$2155:$F$2634,4,0)*VLOOKUP(D$43,Delta_GIRR!$C$2155:$F$2634,4,0)</f>
        <v>292.97211582304283</v>
      </c>
      <c r="E46" s="59">
        <f>VLOOKUP($C46,Delta_GIRR!$C$2155:$F$2634,4,0)*VLOOKUP(E$43,Delta_GIRR!$C$2155:$F$2634,4,0)</f>
        <v>3203280.7677430385</v>
      </c>
      <c r="F46" s="5"/>
      <c r="G46" s="59">
        <f>VLOOKUP($C46,Delta_GIRR!$C$2155:$F$2634,4,0)*VLOOKUP(G$43,Delta_GIRR!$C$2155:$F$2634,4,0)</f>
        <v>6909.5363781427759</v>
      </c>
      <c r="H46" s="59">
        <f>VLOOKUP($C46,Delta_GIRR!$C$2155:$F$2634,4,0)*VLOOKUP(H$43,Delta_GIRR!$C$2155:$F$2634,4,0)</f>
        <v>15756.674049377434</v>
      </c>
      <c r="I46" s="59">
        <f>VLOOKUP($C46,Delta_GIRR!$C$2155:$F$2634,4,0)*VLOOKUP(I$43,Delta_GIRR!$C$2155:$F$2634,4,0)</f>
        <v>997483.15490305761</v>
      </c>
      <c r="J46" s="59">
        <f>VLOOKUP($C46,Delta_GIRR!$C$2155:$F$2634,4,0)*VLOOKUP(J$43,Delta_GIRR!$C$2155:$F$2634,4,0)</f>
        <v>1438683.2596627146</v>
      </c>
      <c r="K46" s="59">
        <f>VLOOKUP($C46,Delta_GIRR!$C$2155:$F$2634,4,0)*VLOOKUP(K$43,Delta_GIRR!$C$2155:$F$2634,4,0)</f>
        <v>-6.9908628906565398E-7</v>
      </c>
      <c r="L46" s="59">
        <f>VLOOKUP($C46,Delta_GIRR!$C$2155:$F$2634,4,0)*VLOOKUP(L$43,Delta_GIRR!$C$2155:$F$2634,4,0)</f>
        <v>-6.9908628906565398E-7</v>
      </c>
      <c r="M46" s="50">
        <f>VLOOKUP($C46,Delta_GIRR!$C$2155:$F$2634,4,0)*VLOOKUP(M$43,Delta_GIRR!$C$2155:$F$2634,4,0)</f>
        <v>-6.9908628906565398E-7</v>
      </c>
    </row>
    <row r="47" spans="3:13" x14ac:dyDescent="0.25">
      <c r="C47" s="135" t="s">
        <v>1135</v>
      </c>
      <c r="D47" s="59">
        <f>VLOOKUP($C47,Delta_GIRR!$C$2155:$F$2634,4,0)*VLOOKUP(D$43,Delta_GIRR!$C$2155:$F$2634,4,0)</f>
        <v>1.3399279464439335</v>
      </c>
      <c r="E47" s="59">
        <f>VLOOKUP($C47,Delta_GIRR!$C$2155:$F$2634,4,0)*VLOOKUP(E$43,Delta_GIRR!$C$2155:$F$2634,4,0)</f>
        <v>14650.42298973522</v>
      </c>
      <c r="F47" s="59">
        <f>VLOOKUP($C47,Delta_GIRR!$C$2155:$F$2634,4,0)*VLOOKUP(F$43,Delta_GIRR!$C$2155:$F$2634,4,0)</f>
        <v>6909.5363781427759</v>
      </c>
      <c r="G47" s="5"/>
      <c r="H47" s="59">
        <f>VLOOKUP($C47,Delta_GIRR!$C$2155:$F$2634,4,0)*VLOOKUP(H$43,Delta_GIRR!$C$2155:$F$2634,4,0)</f>
        <v>72.064223048861777</v>
      </c>
      <c r="I47" s="59">
        <f>VLOOKUP($C47,Delta_GIRR!$C$2155:$F$2634,4,0)*VLOOKUP(I$43,Delta_GIRR!$C$2155:$F$2634,4,0)</f>
        <v>4562.0572169706375</v>
      </c>
      <c r="J47" s="59">
        <f>VLOOKUP($C47,Delta_GIRR!$C$2155:$F$2634,4,0)*VLOOKUP(J$43,Delta_GIRR!$C$2155:$F$2634,4,0)</f>
        <v>6579.915976943993</v>
      </c>
      <c r="K47" s="59">
        <f>VLOOKUP($C47,Delta_GIRR!$C$2155:$F$2634,4,0)*VLOOKUP(K$43,Delta_GIRR!$C$2155:$F$2634,4,0)</f>
        <v>-3.1973188064786356E-9</v>
      </c>
      <c r="L47" s="59">
        <f>VLOOKUP($C47,Delta_GIRR!$C$2155:$F$2634,4,0)*VLOOKUP(L$43,Delta_GIRR!$C$2155:$F$2634,4,0)</f>
        <v>-3.1973188064786356E-9</v>
      </c>
      <c r="M47" s="50">
        <f>VLOOKUP($C47,Delta_GIRR!$C$2155:$F$2634,4,0)*VLOOKUP(M$43,Delta_GIRR!$C$2155:$F$2634,4,0)</f>
        <v>-3.1973188064786356E-9</v>
      </c>
    </row>
    <row r="48" spans="3:13" x14ac:dyDescent="0.25">
      <c r="C48" s="135" t="s">
        <v>63</v>
      </c>
      <c r="D48" s="59">
        <f>VLOOKUP($C48,Delta_GIRR!$C$2155:$F$2634,4,0)*VLOOKUP(D$43,Delta_GIRR!$C$2155:$F$2634,4,0)</f>
        <v>3.0556041312056403</v>
      </c>
      <c r="E48" s="59">
        <f>VLOOKUP($C48,Delta_GIRR!$C$2155:$F$2634,4,0)*VLOOKUP(E$43,Delta_GIRR!$C$2155:$F$2634,4,0)</f>
        <v>33409.17929964092</v>
      </c>
      <c r="F48" s="59">
        <f>VLOOKUP($C48,Delta_GIRR!$C$2155:$F$2634,4,0)*VLOOKUP(F$43,Delta_GIRR!$C$2155:$F$2634,4,0)</f>
        <v>15756.674049377434</v>
      </c>
      <c r="G48" s="59">
        <f>VLOOKUP($C48,Delta_GIRR!$C$2155:$F$2634,4,0)*VLOOKUP(G$43,Delta_GIRR!$C$2155:$F$2634,4,0)</f>
        <v>72.064223048861777</v>
      </c>
      <c r="H48" s="5"/>
      <c r="I48" s="59">
        <f>VLOOKUP($C48,Delta_GIRR!$C$2155:$F$2634,4,0)*VLOOKUP(I$43,Delta_GIRR!$C$2155:$F$2634,4,0)</f>
        <v>10403.425733426382</v>
      </c>
      <c r="J48" s="59">
        <f>VLOOKUP($C48,Delta_GIRR!$C$2155:$F$2634,4,0)*VLOOKUP(J$43,Delta_GIRR!$C$2155:$F$2634,4,0)</f>
        <v>15004.999705763908</v>
      </c>
      <c r="K48" s="59">
        <f>VLOOKUP($C48,Delta_GIRR!$C$2155:$F$2634,4,0)*VLOOKUP(K$43,Delta_GIRR!$C$2155:$F$2634,4,0)</f>
        <v>-7.2912432192982845E-9</v>
      </c>
      <c r="L48" s="59">
        <f>VLOOKUP($C48,Delta_GIRR!$C$2155:$F$2634,4,0)*VLOOKUP(L$43,Delta_GIRR!$C$2155:$F$2634,4,0)</f>
        <v>-7.2912432192982845E-9</v>
      </c>
      <c r="M48" s="50">
        <f>VLOOKUP($C48,Delta_GIRR!$C$2155:$F$2634,4,0)*VLOOKUP(M$43,Delta_GIRR!$C$2155:$F$2634,4,0)</f>
        <v>-7.2912432192982845E-9</v>
      </c>
    </row>
    <row r="49" spans="3:13" x14ac:dyDescent="0.25">
      <c r="C49" s="135" t="s">
        <v>64</v>
      </c>
      <c r="D49" s="59">
        <f>VLOOKUP($C49,Delta_GIRR!$C$2155:$F$2634,4,0)*VLOOKUP(D$43,Delta_GIRR!$C$2155:$F$2634,4,0)</f>
        <v>193.43635842046535</v>
      </c>
      <c r="E49" s="59">
        <f>VLOOKUP($C49,Delta_GIRR!$C$2155:$F$2634,4,0)*VLOOKUP(E$43,Delta_GIRR!$C$2155:$F$2634,4,0)</f>
        <v>2114982.7346872399</v>
      </c>
      <c r="F49" s="59">
        <f>VLOOKUP($C49,Delta_GIRR!$C$2155:$F$2634,4,0)*VLOOKUP(F$43,Delta_GIRR!$C$2155:$F$2634,4,0)</f>
        <v>997483.15490305761</v>
      </c>
      <c r="G49" s="59">
        <f>VLOOKUP($C49,Delta_GIRR!$C$2155:$F$2634,4,0)*VLOOKUP(G$43,Delta_GIRR!$C$2155:$F$2634,4,0)</f>
        <v>4562.0572169706375</v>
      </c>
      <c r="H49" s="59">
        <f>VLOOKUP($C49,Delta_GIRR!$C$2155:$F$2634,4,0)*VLOOKUP(H$43,Delta_GIRR!$C$2155:$F$2634,4,0)</f>
        <v>10403.425733426382</v>
      </c>
      <c r="I49" s="5"/>
      <c r="J49" s="59">
        <f>VLOOKUP($C49,Delta_GIRR!$C$2155:$F$2634,4,0)*VLOOKUP(J$43,Delta_GIRR!$C$2155:$F$2634,4,0)</f>
        <v>949898.08121443051</v>
      </c>
      <c r="K49" s="59">
        <f>VLOOKUP($C49,Delta_GIRR!$C$2155:$F$2634,4,0)*VLOOKUP(K$43,Delta_GIRR!$C$2155:$F$2634,4,0)</f>
        <v>-4.6157534685046945E-7</v>
      </c>
      <c r="L49" s="59">
        <f>VLOOKUP($C49,Delta_GIRR!$C$2155:$F$2634,4,0)*VLOOKUP(L$43,Delta_GIRR!$C$2155:$F$2634,4,0)</f>
        <v>-4.6157534685046945E-7</v>
      </c>
      <c r="M49" s="50">
        <f>VLOOKUP($C49,Delta_GIRR!$C$2155:$F$2634,4,0)*VLOOKUP(M$43,Delta_GIRR!$C$2155:$F$2634,4,0)</f>
        <v>-4.6157534685046945E-7</v>
      </c>
    </row>
    <row r="50" spans="3:13" x14ac:dyDescent="0.25">
      <c r="C50" s="135" t="s">
        <v>65</v>
      </c>
      <c r="D50" s="59">
        <f>VLOOKUP($C50,Delta_GIRR!$C$2155:$F$2634,4,0)*VLOOKUP(D$43,Delta_GIRR!$C$2155:$F$2634,4,0)</f>
        <v>278.99583998156521</v>
      </c>
      <c r="E50" s="59">
        <f>VLOOKUP($C50,Delta_GIRR!$C$2155:$F$2634,4,0)*VLOOKUP(E$43,Delta_GIRR!$C$2155:$F$2634,4,0)</f>
        <v>3050467.8098207279</v>
      </c>
      <c r="F50" s="59">
        <f>VLOOKUP($C50,Delta_GIRR!$C$2155:$F$2634,4,0)*VLOOKUP(F$43,Delta_GIRR!$C$2155:$F$2634,4,0)</f>
        <v>1438683.2596627146</v>
      </c>
      <c r="G50" s="59">
        <f>VLOOKUP($C50,Delta_GIRR!$C$2155:$F$2634,4,0)*VLOOKUP(G$43,Delta_GIRR!$C$2155:$F$2634,4,0)</f>
        <v>6579.915976943993</v>
      </c>
      <c r="H50" s="59">
        <f>VLOOKUP($C50,Delta_GIRR!$C$2155:$F$2634,4,0)*VLOOKUP(H$43,Delta_GIRR!$C$2155:$F$2634,4,0)</f>
        <v>15004.999705763908</v>
      </c>
      <c r="I50" s="59">
        <f>VLOOKUP($C50,Delta_GIRR!$C$2155:$F$2634,4,0)*VLOOKUP(I$43,Delta_GIRR!$C$2155:$F$2634,4,0)</f>
        <v>949898.08121443051</v>
      </c>
      <c r="J50" s="5"/>
      <c r="K50" s="59">
        <f>VLOOKUP($C50,Delta_GIRR!$C$2155:$F$2634,4,0)*VLOOKUP(K$43,Delta_GIRR!$C$2155:$F$2634,4,0)</f>
        <v>-6.6573627967814604E-7</v>
      </c>
      <c r="L50" s="59">
        <f>VLOOKUP($C50,Delta_GIRR!$C$2155:$F$2634,4,0)*VLOOKUP(L$43,Delta_GIRR!$C$2155:$F$2634,4,0)</f>
        <v>-6.6573627967814604E-7</v>
      </c>
      <c r="M50" s="50">
        <f>VLOOKUP($C50,Delta_GIRR!$C$2155:$F$2634,4,0)*VLOOKUP(M$43,Delta_GIRR!$C$2155:$F$2634,4,0)</f>
        <v>-6.6573627967814604E-7</v>
      </c>
    </row>
    <row r="51" spans="3:13" x14ac:dyDescent="0.25">
      <c r="C51" s="135" t="s">
        <v>1134</v>
      </c>
      <c r="D51" s="59">
        <f>VLOOKUP($C51,Delta_GIRR!$C$2155:$F$2634,4,0)*VLOOKUP(D$43,Delta_GIRR!$C$2155:$F$2634,4,0)</f>
        <v>-1.3556991445302089E-10</v>
      </c>
      <c r="E51" s="59">
        <f>VLOOKUP($C51,Delta_GIRR!$C$2155:$F$2634,4,0)*VLOOKUP(E$43,Delta_GIRR!$C$2155:$F$2634,4,0)</f>
        <v>-1.4822861159736852E-6</v>
      </c>
      <c r="F51" s="59">
        <f>VLOOKUP($C51,Delta_GIRR!$C$2155:$F$2634,4,0)*VLOOKUP(F$43,Delta_GIRR!$C$2155:$F$2634,4,0)</f>
        <v>-6.9908628906565398E-7</v>
      </c>
      <c r="G51" s="59">
        <f>VLOOKUP($C51,Delta_GIRR!$C$2155:$F$2634,4,0)*VLOOKUP(G$43,Delta_GIRR!$C$2155:$F$2634,4,0)</f>
        <v>-3.1973188064786356E-9</v>
      </c>
      <c r="H51" s="59">
        <f>VLOOKUP($C51,Delta_GIRR!$C$2155:$F$2634,4,0)*VLOOKUP(H$43,Delta_GIRR!$C$2155:$F$2634,4,0)</f>
        <v>-7.2912432192982845E-9</v>
      </c>
      <c r="I51" s="59">
        <f>VLOOKUP($C51,Delta_GIRR!$C$2155:$F$2634,4,0)*VLOOKUP(I$43,Delta_GIRR!$C$2155:$F$2634,4,0)</f>
        <v>-4.6157534685046945E-7</v>
      </c>
      <c r="J51" s="59">
        <f>VLOOKUP($C51,Delta_GIRR!$C$2155:$F$2634,4,0)*VLOOKUP(J$43,Delta_GIRR!$C$2155:$F$2634,4,0)</f>
        <v>-6.6573627967814604E-7</v>
      </c>
      <c r="K51" s="5"/>
      <c r="L51" s="59">
        <f>VLOOKUP($C51,Delta_GIRR!$C$2155:$F$2634,4,0)*VLOOKUP(L$43,Delta_GIRR!$C$2155:$F$2634,4,0)</f>
        <v>3.2349518362066691E-19</v>
      </c>
      <c r="M51" s="50">
        <f>VLOOKUP($C51,Delta_GIRR!$C$2155:$F$2634,4,0)*VLOOKUP(M$43,Delta_GIRR!$C$2155:$F$2634,4,0)</f>
        <v>3.2349518362066691E-19</v>
      </c>
    </row>
    <row r="52" spans="3:13" x14ac:dyDescent="0.25">
      <c r="C52" s="135" t="s">
        <v>1136</v>
      </c>
      <c r="D52" s="59">
        <f>VLOOKUP($C52,Delta_GIRR!$C$2155:$F$2634,4,0)*VLOOKUP(D$43,Delta_GIRR!$C$2155:$F$2634,4,0)</f>
        <v>-1.3556991445302089E-10</v>
      </c>
      <c r="E52" s="59">
        <f>VLOOKUP($C52,Delta_GIRR!$C$2155:$F$2634,4,0)*VLOOKUP(E$43,Delta_GIRR!$C$2155:$F$2634,4,0)</f>
        <v>-1.4822861159736852E-6</v>
      </c>
      <c r="F52" s="59">
        <f>VLOOKUP($C52,Delta_GIRR!$C$2155:$F$2634,4,0)*VLOOKUP(F$43,Delta_GIRR!$C$2155:$F$2634,4,0)</f>
        <v>-6.9908628906565398E-7</v>
      </c>
      <c r="G52" s="59">
        <f>VLOOKUP($C52,Delta_GIRR!$C$2155:$F$2634,4,0)*VLOOKUP(G$43,Delta_GIRR!$C$2155:$F$2634,4,0)</f>
        <v>-3.1973188064786356E-9</v>
      </c>
      <c r="H52" s="59">
        <f>VLOOKUP($C52,Delta_GIRR!$C$2155:$F$2634,4,0)*VLOOKUP(H$43,Delta_GIRR!$C$2155:$F$2634,4,0)</f>
        <v>-7.2912432192982845E-9</v>
      </c>
      <c r="I52" s="59">
        <f>VLOOKUP($C52,Delta_GIRR!$C$2155:$F$2634,4,0)*VLOOKUP(I$43,Delta_GIRR!$C$2155:$F$2634,4,0)</f>
        <v>-4.6157534685046945E-7</v>
      </c>
      <c r="J52" s="59">
        <f>VLOOKUP($C52,Delta_GIRR!$C$2155:$F$2634,4,0)*VLOOKUP(J$43,Delta_GIRR!$C$2155:$F$2634,4,0)</f>
        <v>-6.6573627967814604E-7</v>
      </c>
      <c r="K52" s="59">
        <f>VLOOKUP($C52,Delta_GIRR!$C$2155:$F$2634,4,0)*VLOOKUP(K$43,Delta_GIRR!$C$2155:$F$2634,4,0)</f>
        <v>3.2349518362066691E-19</v>
      </c>
      <c r="L52" s="5"/>
      <c r="M52" s="50">
        <f>VLOOKUP($C52,Delta_GIRR!$C$2155:$F$2634,4,0)*VLOOKUP(M$43,Delta_GIRR!$C$2155:$F$2634,4,0)</f>
        <v>3.2349518362066691E-19</v>
      </c>
    </row>
    <row r="53" spans="3:13" x14ac:dyDescent="0.25">
      <c r="C53" s="135" t="s">
        <v>1137</v>
      </c>
      <c r="D53" s="57">
        <f>VLOOKUP($C53,Delta_GIRR!$C$2155:$F$2634,4,0)*VLOOKUP(D$43,Delta_GIRR!$C$2155:$F$2634,4,0)</f>
        <v>-1.3556991445302089E-10</v>
      </c>
      <c r="E53" s="57">
        <f>VLOOKUP($C53,Delta_GIRR!$C$2155:$F$2634,4,0)*VLOOKUP(E$43,Delta_GIRR!$C$2155:$F$2634,4,0)</f>
        <v>-1.4822861159736852E-6</v>
      </c>
      <c r="F53" s="57">
        <f>VLOOKUP($C53,Delta_GIRR!$C$2155:$F$2634,4,0)*VLOOKUP(F$43,Delta_GIRR!$C$2155:$F$2634,4,0)</f>
        <v>-6.9908628906565398E-7</v>
      </c>
      <c r="G53" s="57">
        <f>VLOOKUP($C53,Delta_GIRR!$C$2155:$F$2634,4,0)*VLOOKUP(G$43,Delta_GIRR!$C$2155:$F$2634,4,0)</f>
        <v>-3.1973188064786356E-9</v>
      </c>
      <c r="H53" s="57">
        <f>VLOOKUP($C53,Delta_GIRR!$C$2155:$F$2634,4,0)*VLOOKUP(H$43,Delta_GIRR!$C$2155:$F$2634,4,0)</f>
        <v>-7.2912432192982845E-9</v>
      </c>
      <c r="I53" s="57">
        <f>VLOOKUP($C53,Delta_GIRR!$C$2155:$F$2634,4,0)*VLOOKUP(I$43,Delta_GIRR!$C$2155:$F$2634,4,0)</f>
        <v>-4.6157534685046945E-7</v>
      </c>
      <c r="J53" s="57">
        <f>VLOOKUP($C53,Delta_GIRR!$C$2155:$F$2634,4,0)*VLOOKUP(J$43,Delta_GIRR!$C$2155:$F$2634,4,0)</f>
        <v>-6.6573627967814604E-7</v>
      </c>
      <c r="K53" s="57">
        <f>VLOOKUP($C53,Delta_GIRR!$C$2155:$F$2634,4,0)*VLOOKUP(K$43,Delta_GIRR!$C$2155:$F$2634,4,0)</f>
        <v>3.2349518362066691E-19</v>
      </c>
      <c r="L53" s="57">
        <f>VLOOKUP($C53,Delta_GIRR!$C$2155:$F$2634,4,0)*VLOOKUP(L$43,Delta_GIRR!$C$2155:$F$2634,4,0)</f>
        <v>3.2349518362066691E-19</v>
      </c>
      <c r="M53" s="144"/>
    </row>
    <row r="54" spans="3:13" ht="15.75" thickBot="1" x14ac:dyDescent="0.3"/>
    <row r="55" spans="3:13" ht="30.75" customHeight="1" thickTop="1" thickBot="1" x14ac:dyDescent="0.3">
      <c r="C55" s="119"/>
      <c r="D55" s="129" t="s">
        <v>1133</v>
      </c>
      <c r="E55" s="136" t="s">
        <v>61</v>
      </c>
      <c r="F55" s="136" t="s">
        <v>62</v>
      </c>
      <c r="G55" s="136" t="s">
        <v>1135</v>
      </c>
      <c r="H55" s="136" t="s">
        <v>63</v>
      </c>
      <c r="I55" s="136" t="s">
        <v>64</v>
      </c>
      <c r="J55" s="136" t="s">
        <v>65</v>
      </c>
      <c r="K55" s="136" t="s">
        <v>1134</v>
      </c>
      <c r="L55" s="136" t="s">
        <v>1136</v>
      </c>
      <c r="M55" s="136" t="s">
        <v>1137</v>
      </c>
    </row>
    <row r="56" spans="3:13" ht="15.75" thickTop="1" x14ac:dyDescent="0.25">
      <c r="C56" s="134" t="s">
        <v>1133</v>
      </c>
      <c r="D56" s="141">
        <f>D44*D18</f>
        <v>0</v>
      </c>
      <c r="E56" s="127">
        <f t="shared" ref="E56:M56" si="8">E44*E18</f>
        <v>452.12651046048074</v>
      </c>
      <c r="F56" s="59">
        <f t="shared" si="8"/>
        <v>200.81726479917978</v>
      </c>
      <c r="G56" s="59">
        <f t="shared" si="8"/>
        <v>0.81459336309197794</v>
      </c>
      <c r="H56" s="59">
        <f t="shared" si="8"/>
        <v>1.6475597474222823</v>
      </c>
      <c r="I56" s="59">
        <f t="shared" si="8"/>
        <v>82.044886092130923</v>
      </c>
      <c r="J56" s="59">
        <f t="shared" si="8"/>
        <v>83.698751994469575</v>
      </c>
      <c r="K56" s="59">
        <f t="shared" si="8"/>
        <v>-4.0670974335906273E-11</v>
      </c>
      <c r="L56" s="59">
        <f t="shared" si="8"/>
        <v>-4.0670974335906273E-11</v>
      </c>
      <c r="M56" s="50">
        <f t="shared" si="8"/>
        <v>-4.0670974335906273E-11</v>
      </c>
    </row>
    <row r="57" spans="3:13" x14ac:dyDescent="0.25">
      <c r="C57" s="135" t="s">
        <v>61</v>
      </c>
      <c r="D57" s="83">
        <f t="shared" ref="D57:M65" si="9">D45*D19</f>
        <v>452.12651046048074</v>
      </c>
      <c r="E57" s="62">
        <f t="shared" si="9"/>
        <v>0</v>
      </c>
      <c r="F57" s="59">
        <f t="shared" si="9"/>
        <v>2331457.1353185507</v>
      </c>
      <c r="G57" s="59">
        <f t="shared" si="9"/>
        <v>10042.108835800169</v>
      </c>
      <c r="H57" s="59">
        <f t="shared" si="9"/>
        <v>21566.660331761901</v>
      </c>
      <c r="I57" s="59">
        <f t="shared" si="9"/>
        <v>1210900.8379025399</v>
      </c>
      <c r="J57" s="59">
        <f t="shared" si="9"/>
        <v>1293837.8597907624</v>
      </c>
      <c r="K57" s="59">
        <f t="shared" si="9"/>
        <v>-4.6575454853658069E-7</v>
      </c>
      <c r="L57" s="59">
        <f t="shared" si="9"/>
        <v>-4.4468583479210564E-7</v>
      </c>
      <c r="M57" s="50">
        <f t="shared" si="9"/>
        <v>-4.4468583479210564E-7</v>
      </c>
    </row>
    <row r="58" spans="3:13" x14ac:dyDescent="0.25">
      <c r="C58" s="135" t="s">
        <v>62</v>
      </c>
      <c r="D58" s="59">
        <f t="shared" si="9"/>
        <v>200.81726479917978</v>
      </c>
      <c r="E58" s="59">
        <f t="shared" si="9"/>
        <v>2331457.1353185507</v>
      </c>
      <c r="F58" s="5">
        <f t="shared" si="9"/>
        <v>0</v>
      </c>
      <c r="G58" s="59">
        <f t="shared" si="9"/>
        <v>5028.9965377946946</v>
      </c>
      <c r="H58" s="59">
        <f t="shared" si="9"/>
        <v>11129.307590213231</v>
      </c>
      <c r="I58" s="59">
        <f t="shared" si="9"/>
        <v>663516.14652347087</v>
      </c>
      <c r="J58" s="59">
        <f t="shared" si="9"/>
        <v>823695.97445416392</v>
      </c>
      <c r="K58" s="59">
        <f t="shared" si="9"/>
        <v>-3.4449931725517307E-7</v>
      </c>
      <c r="L58" s="59">
        <f t="shared" si="9"/>
        <v>-2.9651331023451398E-7</v>
      </c>
      <c r="M58" s="50">
        <f t="shared" si="9"/>
        <v>-2.196624628963789E-7</v>
      </c>
    </row>
    <row r="59" spans="3:13" x14ac:dyDescent="0.25">
      <c r="C59" s="135" t="s">
        <v>1135</v>
      </c>
      <c r="D59" s="59">
        <f t="shared" si="9"/>
        <v>0.81459336309197794</v>
      </c>
      <c r="E59" s="59">
        <f t="shared" si="9"/>
        <v>10042.108835800169</v>
      </c>
      <c r="F59" s="59">
        <f t="shared" si="9"/>
        <v>5028.9965377946946</v>
      </c>
      <c r="G59" s="5">
        <f t="shared" si="9"/>
        <v>0</v>
      </c>
      <c r="H59" s="59">
        <f t="shared" si="9"/>
        <v>53.243494907738963</v>
      </c>
      <c r="I59" s="59">
        <f t="shared" si="9"/>
        <v>3270.986408551837</v>
      </c>
      <c r="J59" s="59">
        <f t="shared" si="9"/>
        <v>4376.8964638750258</v>
      </c>
      <c r="K59" s="59">
        <f t="shared" si="9"/>
        <v>-1.9731485451186938E-9</v>
      </c>
      <c r="L59" s="59">
        <f t="shared" si="9"/>
        <v>-1.8305757102925287E-9</v>
      </c>
      <c r="M59" s="50">
        <f t="shared" si="9"/>
        <v>-1.5755911152987452E-9</v>
      </c>
    </row>
    <row r="60" spans="3:13" x14ac:dyDescent="0.25">
      <c r="C60" s="135" t="s">
        <v>63</v>
      </c>
      <c r="D60" s="59">
        <f t="shared" si="9"/>
        <v>1.6475597474222823</v>
      </c>
      <c r="E60" s="59">
        <f t="shared" si="9"/>
        <v>21566.660331761901</v>
      </c>
      <c r="F60" s="59">
        <f t="shared" si="9"/>
        <v>11129.307590213231</v>
      </c>
      <c r="G60" s="59">
        <f t="shared" si="9"/>
        <v>53.243494907738963</v>
      </c>
      <c r="H60" s="5">
        <f t="shared" si="9"/>
        <v>0</v>
      </c>
      <c r="I60" s="59">
        <f t="shared" si="9"/>
        <v>7648.0680763124228</v>
      </c>
      <c r="J60" s="59">
        <f t="shared" si="9"/>
        <v>10492.92674500863</v>
      </c>
      <c r="K60" s="59">
        <f t="shared" si="9"/>
        <v>-4.8500644652032855E-9</v>
      </c>
      <c r="L60" s="59">
        <f t="shared" si="9"/>
        <v>-4.6135240300266848E-9</v>
      </c>
      <c r="M60" s="50">
        <f t="shared" si="9"/>
        <v>-4.174489171376201E-9</v>
      </c>
    </row>
    <row r="61" spans="3:13" x14ac:dyDescent="0.25">
      <c r="C61" s="135" t="s">
        <v>64</v>
      </c>
      <c r="D61" s="59">
        <f t="shared" si="9"/>
        <v>82.044886092130923</v>
      </c>
      <c r="E61" s="59">
        <f t="shared" si="9"/>
        <v>1210900.8379025399</v>
      </c>
      <c r="F61" s="59">
        <f t="shared" si="9"/>
        <v>663516.14652347087</v>
      </c>
      <c r="G61" s="59">
        <f t="shared" si="9"/>
        <v>3270.986408551837</v>
      </c>
      <c r="H61" s="59">
        <f t="shared" si="9"/>
        <v>7648.0680763124228</v>
      </c>
      <c r="I61" s="5">
        <f t="shared" si="9"/>
        <v>0</v>
      </c>
      <c r="J61" s="59">
        <f t="shared" si="9"/>
        <v>691368.2626806316</v>
      </c>
      <c r="K61" s="59">
        <f t="shared" si="9"/>
        <v>-3.2602146843046514E-7</v>
      </c>
      <c r="L61" s="59">
        <f t="shared" si="9"/>
        <v>-3.1638607787927081E-7</v>
      </c>
      <c r="M61" s="50">
        <f t="shared" si="9"/>
        <v>-2.9796118706652133E-7</v>
      </c>
    </row>
    <row r="62" spans="3:13" x14ac:dyDescent="0.25">
      <c r="C62" s="135" t="s">
        <v>65</v>
      </c>
      <c r="D62" s="59">
        <f t="shared" si="9"/>
        <v>83.698751994469575</v>
      </c>
      <c r="E62" s="59">
        <f t="shared" si="9"/>
        <v>1293837.8597907624</v>
      </c>
      <c r="F62" s="59">
        <f t="shared" si="9"/>
        <v>823695.97445416392</v>
      </c>
      <c r="G62" s="59">
        <f t="shared" si="9"/>
        <v>4376.8964638750258</v>
      </c>
      <c r="H62" s="59">
        <f t="shared" si="9"/>
        <v>10492.92674500863</v>
      </c>
      <c r="I62" s="59">
        <f t="shared" si="9"/>
        <v>691368.2626806316</v>
      </c>
      <c r="J62" s="5">
        <f t="shared" si="9"/>
        <v>0</v>
      </c>
      <c r="K62" s="59">
        <f t="shared" si="9"/>
        <v>-4.9186856830339907E-7</v>
      </c>
      <c r="L62" s="59">
        <f t="shared" si="9"/>
        <v>-4.8454559935114291E-7</v>
      </c>
      <c r="M62" s="50">
        <f t="shared" si="9"/>
        <v>-4.7022511269090159E-7</v>
      </c>
    </row>
    <row r="63" spans="3:13" x14ac:dyDescent="0.25">
      <c r="C63" s="135" t="s">
        <v>1134</v>
      </c>
      <c r="D63" s="59">
        <f t="shared" si="9"/>
        <v>-4.0670974335906273E-11</v>
      </c>
      <c r="E63" s="59">
        <f t="shared" si="9"/>
        <v>-4.6575454853658069E-7</v>
      </c>
      <c r="F63" s="59">
        <f t="shared" si="9"/>
        <v>-3.4449931725517307E-7</v>
      </c>
      <c r="G63" s="59">
        <f t="shared" si="9"/>
        <v>-1.9731485451186938E-9</v>
      </c>
      <c r="H63" s="59">
        <f t="shared" si="9"/>
        <v>-4.8500644652032855E-9</v>
      </c>
      <c r="I63" s="59">
        <f t="shared" si="9"/>
        <v>-3.2602146843046514E-7</v>
      </c>
      <c r="J63" s="59">
        <f t="shared" si="9"/>
        <v>-4.9186856830339907E-7</v>
      </c>
      <c r="K63" s="5">
        <f t="shared" si="9"/>
        <v>0</v>
      </c>
      <c r="L63" s="59">
        <f t="shared" si="9"/>
        <v>2.4020726457172338E-19</v>
      </c>
      <c r="M63" s="50">
        <f t="shared" si="9"/>
        <v>2.3545084205184805E-19</v>
      </c>
    </row>
    <row r="64" spans="3:13" x14ac:dyDescent="0.25">
      <c r="C64" s="135" t="s">
        <v>1136</v>
      </c>
      <c r="D64" s="59">
        <f t="shared" si="9"/>
        <v>-4.0670974335906273E-11</v>
      </c>
      <c r="E64" s="59">
        <f t="shared" si="9"/>
        <v>-4.4468583479210564E-7</v>
      </c>
      <c r="F64" s="59">
        <f t="shared" si="9"/>
        <v>-2.9651331023451398E-7</v>
      </c>
      <c r="G64" s="59">
        <f t="shared" si="9"/>
        <v>-1.8305757102925287E-9</v>
      </c>
      <c r="H64" s="59">
        <f t="shared" si="9"/>
        <v>-4.6135240300266848E-9</v>
      </c>
      <c r="I64" s="59">
        <f t="shared" si="9"/>
        <v>-3.1638607787927081E-7</v>
      </c>
      <c r="J64" s="59">
        <f t="shared" si="9"/>
        <v>-4.8454559935114291E-7</v>
      </c>
      <c r="K64" s="59">
        <f t="shared" si="9"/>
        <v>2.4020726457172338E-19</v>
      </c>
      <c r="L64" s="5">
        <f t="shared" si="9"/>
        <v>0</v>
      </c>
      <c r="M64" s="50">
        <f t="shared" si="9"/>
        <v>2.3900922584160307E-19</v>
      </c>
    </row>
    <row r="65" spans="3:13" x14ac:dyDescent="0.25">
      <c r="C65" s="135" t="s">
        <v>1137</v>
      </c>
      <c r="D65" s="57">
        <f t="shared" si="9"/>
        <v>-4.0670974335906273E-11</v>
      </c>
      <c r="E65" s="57">
        <f t="shared" si="9"/>
        <v>-4.4468583479210564E-7</v>
      </c>
      <c r="F65" s="57">
        <f t="shared" si="9"/>
        <v>-2.196624628963789E-7</v>
      </c>
      <c r="G65" s="57">
        <f t="shared" si="9"/>
        <v>-1.5755911152987452E-9</v>
      </c>
      <c r="H65" s="57">
        <f t="shared" si="9"/>
        <v>-4.174489171376201E-9</v>
      </c>
      <c r="I65" s="57">
        <f t="shared" si="9"/>
        <v>-2.9796118706652133E-7</v>
      </c>
      <c r="J65" s="57">
        <f t="shared" si="9"/>
        <v>-4.7022511269090159E-7</v>
      </c>
      <c r="K65" s="57">
        <f t="shared" si="9"/>
        <v>2.3545084205184805E-19</v>
      </c>
      <c r="L65" s="57">
        <f t="shared" si="9"/>
        <v>2.3900922584160307E-19</v>
      </c>
      <c r="M65" s="144">
        <f t="shared" si="9"/>
        <v>0</v>
      </c>
    </row>
  </sheetData>
  <mergeCells count="2">
    <mergeCell ref="C9:D14"/>
    <mergeCell ref="E9:E15"/>
  </mergeCells>
  <hyperlinks>
    <hyperlink ref="A3" location="'Delta_GIRR_JPYLow'!A1" display="'Delta_GIRR_JPYLow'!A1" xr:uid="{00000000-0004-0000-3700-000000000000}"/>
    <hyperlink ref="A5" location="'Vega_GIRR_EURLow'!A1" display="'Vega_GIRR_EURLow'!A1" xr:uid="{00000000-0004-0000-3700-000001000000}"/>
    <hyperlink ref="D32" location="Delta_GIRR!$C$2155:$F$2634" display="Delta_GIRR!$C$2155:$F$2634" xr:uid="{00000000-0004-0000-3700-000002000000}"/>
    <hyperlink ref="D33" location="Delta_GIRR!$C$2155:$F$2634" display="Delta_GIRR!$C$2155:$F$2634" xr:uid="{00000000-0004-0000-3700-000003000000}"/>
    <hyperlink ref="D34" location="Delta_GIRR!$C$2155:$F$2634" display="Delta_GIRR!$C$2155:$F$2634" xr:uid="{00000000-0004-0000-3700-000004000000}"/>
    <hyperlink ref="D35" location="Delta_GIRR!$C$2155:$F$2634" display="Delta_GIRR!$C$2155:$F$2634" xr:uid="{00000000-0004-0000-3700-000005000000}"/>
    <hyperlink ref="D36" location="Delta_GIRR!$C$2155:$F$2634" display="Delta_GIRR!$C$2155:$F$2634" xr:uid="{00000000-0004-0000-3700-000006000000}"/>
    <hyperlink ref="D37" location="Delta_GIRR!$C$2155:$F$2634" display="Delta_GIRR!$C$2155:$F$2634" xr:uid="{00000000-0004-0000-3700-000007000000}"/>
    <hyperlink ref="D38" location="Delta_GIRR!$C$2155:$F$2634" display="Delta_GIRR!$C$2155:$F$2634" xr:uid="{00000000-0004-0000-3700-000008000000}"/>
    <hyperlink ref="D39" location="Delta_GIRR!$C$2155:$F$2634" display="Delta_GIRR!$C$2155:$F$2634" xr:uid="{00000000-0004-0000-3700-000009000000}"/>
    <hyperlink ref="D40" location="Delta_GIRR!$C$2155:$F$2634" display="Delta_GIRR!$C$2155:$F$2634" xr:uid="{00000000-0004-0000-3700-00000A000000}"/>
    <hyperlink ref="D41" location="Delta_GIRR!$C$2155:$F$2634" display="Delta_GIRR!$C$2155:$F$2634" xr:uid="{00000000-0004-0000-3700-00000B000000}"/>
    <hyperlink ref="E44" location="Delta_GIRR!$C$2155:$F$2634" display="Delta_GIRR!$C$2155:$F$2634" xr:uid="{00000000-0004-0000-3700-00000C000000}"/>
    <hyperlink ref="F44" location="Delta_GIRR!$C$2155:$F$2634" display="Delta_GIRR!$C$2155:$F$2634" xr:uid="{00000000-0004-0000-3700-00000D000000}"/>
    <hyperlink ref="G44" location="Delta_GIRR!$C$2155:$F$2634" display="Delta_GIRR!$C$2155:$F$2634" xr:uid="{00000000-0004-0000-3700-00000E000000}"/>
    <hyperlink ref="H44" location="Delta_GIRR!$C$2155:$F$2634" display="Delta_GIRR!$C$2155:$F$2634" xr:uid="{00000000-0004-0000-3700-00000F000000}"/>
    <hyperlink ref="I44" location="Delta_GIRR!$C$2155:$F$2634" display="Delta_GIRR!$C$2155:$F$2634" xr:uid="{00000000-0004-0000-3700-000010000000}"/>
    <hyperlink ref="J44" location="Delta_GIRR!$C$2155:$F$2634" display="Delta_GIRR!$C$2155:$F$2634" xr:uid="{00000000-0004-0000-3700-000011000000}"/>
    <hyperlink ref="K44" location="Delta_GIRR!$C$2155:$F$2634" display="Delta_GIRR!$C$2155:$F$2634" xr:uid="{00000000-0004-0000-3700-000012000000}"/>
    <hyperlink ref="L44" location="Delta_GIRR!$C$2155:$F$2634" display="Delta_GIRR!$C$2155:$F$2634" xr:uid="{00000000-0004-0000-3700-000013000000}"/>
    <hyperlink ref="M44" location="Delta_GIRR!$C$2155:$F$2634" display="Delta_GIRR!$C$2155:$F$2634" xr:uid="{00000000-0004-0000-3700-000014000000}"/>
    <hyperlink ref="D45" location="Delta_GIRR!$C$2155:$F$2634" display="Delta_GIRR!$C$2155:$F$2634" xr:uid="{00000000-0004-0000-3700-000015000000}"/>
    <hyperlink ref="F45" location="Delta_GIRR!$C$2155:$F$2634" display="Delta_GIRR!$C$2155:$F$2634" xr:uid="{00000000-0004-0000-3700-000016000000}"/>
    <hyperlink ref="G45" location="Delta_GIRR!$C$2155:$F$2634" display="Delta_GIRR!$C$2155:$F$2634" xr:uid="{00000000-0004-0000-3700-000017000000}"/>
    <hyperlink ref="H45" location="Delta_GIRR!$C$2155:$F$2634" display="Delta_GIRR!$C$2155:$F$2634" xr:uid="{00000000-0004-0000-3700-000018000000}"/>
    <hyperlink ref="I45" location="Delta_GIRR!$C$2155:$F$2634" display="Delta_GIRR!$C$2155:$F$2634" xr:uid="{00000000-0004-0000-3700-000019000000}"/>
    <hyperlink ref="J45" location="Delta_GIRR!$C$2155:$F$2634" display="Delta_GIRR!$C$2155:$F$2634" xr:uid="{00000000-0004-0000-3700-00001A000000}"/>
    <hyperlink ref="K45" location="Delta_GIRR!$C$2155:$F$2634" display="Delta_GIRR!$C$2155:$F$2634" xr:uid="{00000000-0004-0000-3700-00001B000000}"/>
    <hyperlink ref="L45" location="Delta_GIRR!$C$2155:$F$2634" display="Delta_GIRR!$C$2155:$F$2634" xr:uid="{00000000-0004-0000-3700-00001C000000}"/>
    <hyperlink ref="M45" location="Delta_GIRR!$C$2155:$F$2634" display="Delta_GIRR!$C$2155:$F$2634" xr:uid="{00000000-0004-0000-3700-00001D000000}"/>
    <hyperlink ref="D46" location="Delta_GIRR!$C$2155:$F$2634" display="Delta_GIRR!$C$2155:$F$2634" xr:uid="{00000000-0004-0000-3700-00001E000000}"/>
    <hyperlink ref="E46" location="Delta_GIRR!$C$2155:$F$2634" display="Delta_GIRR!$C$2155:$F$2634" xr:uid="{00000000-0004-0000-3700-00001F000000}"/>
    <hyperlink ref="G46" location="Delta_GIRR!$C$2155:$F$2634" display="Delta_GIRR!$C$2155:$F$2634" xr:uid="{00000000-0004-0000-3700-000020000000}"/>
    <hyperlink ref="H46" location="Delta_GIRR!$C$2155:$F$2634" display="Delta_GIRR!$C$2155:$F$2634" xr:uid="{00000000-0004-0000-3700-000021000000}"/>
    <hyperlink ref="I46" location="Delta_GIRR!$C$2155:$F$2634" display="Delta_GIRR!$C$2155:$F$2634" xr:uid="{00000000-0004-0000-3700-000022000000}"/>
    <hyperlink ref="J46" location="Delta_GIRR!$C$2155:$F$2634" display="Delta_GIRR!$C$2155:$F$2634" xr:uid="{00000000-0004-0000-3700-000023000000}"/>
    <hyperlink ref="K46" location="Delta_GIRR!$C$2155:$F$2634" display="Delta_GIRR!$C$2155:$F$2634" xr:uid="{00000000-0004-0000-3700-000024000000}"/>
    <hyperlink ref="L46" location="Delta_GIRR!$C$2155:$F$2634" display="Delta_GIRR!$C$2155:$F$2634" xr:uid="{00000000-0004-0000-3700-000025000000}"/>
    <hyperlink ref="M46" location="Delta_GIRR!$C$2155:$F$2634" display="Delta_GIRR!$C$2155:$F$2634" xr:uid="{00000000-0004-0000-3700-000026000000}"/>
    <hyperlink ref="D47" location="Delta_GIRR!$C$2155:$F$2634" display="Delta_GIRR!$C$2155:$F$2634" xr:uid="{00000000-0004-0000-3700-000027000000}"/>
    <hyperlink ref="E47" location="Delta_GIRR!$C$2155:$F$2634" display="Delta_GIRR!$C$2155:$F$2634" xr:uid="{00000000-0004-0000-3700-000028000000}"/>
    <hyperlink ref="F47" location="Delta_GIRR!$C$2155:$F$2634" display="Delta_GIRR!$C$2155:$F$2634" xr:uid="{00000000-0004-0000-3700-000029000000}"/>
    <hyperlink ref="H47" location="Delta_GIRR!$C$2155:$F$2634" display="Delta_GIRR!$C$2155:$F$2634" xr:uid="{00000000-0004-0000-3700-00002A000000}"/>
    <hyperlink ref="I47" location="Delta_GIRR!$C$2155:$F$2634" display="Delta_GIRR!$C$2155:$F$2634" xr:uid="{00000000-0004-0000-3700-00002B000000}"/>
    <hyperlink ref="J47" location="Delta_GIRR!$C$2155:$F$2634" display="Delta_GIRR!$C$2155:$F$2634" xr:uid="{00000000-0004-0000-3700-00002C000000}"/>
    <hyperlink ref="K47" location="Delta_GIRR!$C$2155:$F$2634" display="Delta_GIRR!$C$2155:$F$2634" xr:uid="{00000000-0004-0000-3700-00002D000000}"/>
    <hyperlink ref="L47" location="Delta_GIRR!$C$2155:$F$2634" display="Delta_GIRR!$C$2155:$F$2634" xr:uid="{00000000-0004-0000-3700-00002E000000}"/>
    <hyperlink ref="M47" location="Delta_GIRR!$C$2155:$F$2634" display="Delta_GIRR!$C$2155:$F$2634" xr:uid="{00000000-0004-0000-3700-00002F000000}"/>
    <hyperlink ref="D48" location="Delta_GIRR!$C$2155:$F$2634" display="Delta_GIRR!$C$2155:$F$2634" xr:uid="{00000000-0004-0000-3700-000030000000}"/>
    <hyperlink ref="E48" location="Delta_GIRR!$C$2155:$F$2634" display="Delta_GIRR!$C$2155:$F$2634" xr:uid="{00000000-0004-0000-3700-000031000000}"/>
    <hyperlink ref="F48" location="Delta_GIRR!$C$2155:$F$2634" display="Delta_GIRR!$C$2155:$F$2634" xr:uid="{00000000-0004-0000-3700-000032000000}"/>
    <hyperlink ref="G48" location="Delta_GIRR!$C$2155:$F$2634" display="Delta_GIRR!$C$2155:$F$2634" xr:uid="{00000000-0004-0000-3700-000033000000}"/>
    <hyperlink ref="I48" location="Delta_GIRR!$C$2155:$F$2634" display="Delta_GIRR!$C$2155:$F$2634" xr:uid="{00000000-0004-0000-3700-000034000000}"/>
    <hyperlink ref="J48" location="Delta_GIRR!$C$2155:$F$2634" display="Delta_GIRR!$C$2155:$F$2634" xr:uid="{00000000-0004-0000-3700-000035000000}"/>
    <hyperlink ref="K48" location="Delta_GIRR!$C$2155:$F$2634" display="Delta_GIRR!$C$2155:$F$2634" xr:uid="{00000000-0004-0000-3700-000036000000}"/>
    <hyperlink ref="L48" location="Delta_GIRR!$C$2155:$F$2634" display="Delta_GIRR!$C$2155:$F$2634" xr:uid="{00000000-0004-0000-3700-000037000000}"/>
    <hyperlink ref="M48" location="Delta_GIRR!$C$2155:$F$2634" display="Delta_GIRR!$C$2155:$F$2634" xr:uid="{00000000-0004-0000-3700-000038000000}"/>
    <hyperlink ref="D49" location="Delta_GIRR!$C$2155:$F$2634" display="Delta_GIRR!$C$2155:$F$2634" xr:uid="{00000000-0004-0000-3700-000039000000}"/>
    <hyperlink ref="E49" location="Delta_GIRR!$C$2155:$F$2634" display="Delta_GIRR!$C$2155:$F$2634" xr:uid="{00000000-0004-0000-3700-00003A000000}"/>
    <hyperlink ref="F49" location="Delta_GIRR!$C$2155:$F$2634" display="Delta_GIRR!$C$2155:$F$2634" xr:uid="{00000000-0004-0000-3700-00003B000000}"/>
    <hyperlink ref="G49" location="Delta_GIRR!$C$2155:$F$2634" display="Delta_GIRR!$C$2155:$F$2634" xr:uid="{00000000-0004-0000-3700-00003C000000}"/>
    <hyperlink ref="H49" location="Delta_GIRR!$C$2155:$F$2634" display="Delta_GIRR!$C$2155:$F$2634" xr:uid="{00000000-0004-0000-3700-00003D000000}"/>
    <hyperlink ref="J49" location="Delta_GIRR!$C$2155:$F$2634" display="Delta_GIRR!$C$2155:$F$2634" xr:uid="{00000000-0004-0000-3700-00003E000000}"/>
    <hyperlink ref="K49" location="Delta_GIRR!$C$2155:$F$2634" display="Delta_GIRR!$C$2155:$F$2634" xr:uid="{00000000-0004-0000-3700-00003F000000}"/>
    <hyperlink ref="L49" location="Delta_GIRR!$C$2155:$F$2634" display="Delta_GIRR!$C$2155:$F$2634" xr:uid="{00000000-0004-0000-3700-000040000000}"/>
    <hyperlink ref="M49" location="Delta_GIRR!$C$2155:$F$2634" display="Delta_GIRR!$C$2155:$F$2634" xr:uid="{00000000-0004-0000-3700-000041000000}"/>
    <hyperlink ref="D50" location="Delta_GIRR!$C$2155:$F$2634" display="Delta_GIRR!$C$2155:$F$2634" xr:uid="{00000000-0004-0000-3700-000042000000}"/>
    <hyperlink ref="E50" location="Delta_GIRR!$C$2155:$F$2634" display="Delta_GIRR!$C$2155:$F$2634" xr:uid="{00000000-0004-0000-3700-000043000000}"/>
    <hyperlink ref="F50" location="Delta_GIRR!$C$2155:$F$2634" display="Delta_GIRR!$C$2155:$F$2634" xr:uid="{00000000-0004-0000-3700-000044000000}"/>
    <hyperlink ref="G50" location="Delta_GIRR!$C$2155:$F$2634" display="Delta_GIRR!$C$2155:$F$2634" xr:uid="{00000000-0004-0000-3700-000045000000}"/>
    <hyperlink ref="H50" location="Delta_GIRR!$C$2155:$F$2634" display="Delta_GIRR!$C$2155:$F$2634" xr:uid="{00000000-0004-0000-3700-000046000000}"/>
    <hyperlink ref="I50" location="Delta_GIRR!$C$2155:$F$2634" display="Delta_GIRR!$C$2155:$F$2634" xr:uid="{00000000-0004-0000-3700-000047000000}"/>
    <hyperlink ref="K50" location="Delta_GIRR!$C$2155:$F$2634" display="Delta_GIRR!$C$2155:$F$2634" xr:uid="{00000000-0004-0000-3700-000048000000}"/>
    <hyperlink ref="L50" location="Delta_GIRR!$C$2155:$F$2634" display="Delta_GIRR!$C$2155:$F$2634" xr:uid="{00000000-0004-0000-3700-000049000000}"/>
    <hyperlink ref="M50" location="Delta_GIRR!$C$2155:$F$2634" display="Delta_GIRR!$C$2155:$F$2634" xr:uid="{00000000-0004-0000-3700-00004A000000}"/>
    <hyperlink ref="D51" location="Delta_GIRR!$C$2155:$F$2634" display="Delta_GIRR!$C$2155:$F$2634" xr:uid="{00000000-0004-0000-3700-00004B000000}"/>
    <hyperlink ref="E51" location="Delta_GIRR!$C$2155:$F$2634" display="Delta_GIRR!$C$2155:$F$2634" xr:uid="{00000000-0004-0000-3700-00004C000000}"/>
    <hyperlink ref="F51" location="Delta_GIRR!$C$2155:$F$2634" display="Delta_GIRR!$C$2155:$F$2634" xr:uid="{00000000-0004-0000-3700-00004D000000}"/>
    <hyperlink ref="G51" location="Delta_GIRR!$C$2155:$F$2634" display="Delta_GIRR!$C$2155:$F$2634" xr:uid="{00000000-0004-0000-3700-00004E000000}"/>
    <hyperlink ref="H51" location="Delta_GIRR!$C$2155:$F$2634" display="Delta_GIRR!$C$2155:$F$2634" xr:uid="{00000000-0004-0000-3700-00004F000000}"/>
    <hyperlink ref="I51" location="Delta_GIRR!$C$2155:$F$2634" display="Delta_GIRR!$C$2155:$F$2634" xr:uid="{00000000-0004-0000-3700-000050000000}"/>
    <hyperlink ref="J51" location="Delta_GIRR!$C$2155:$F$2634" display="Delta_GIRR!$C$2155:$F$2634" xr:uid="{00000000-0004-0000-3700-000051000000}"/>
    <hyperlink ref="L51" location="Delta_GIRR!$C$2155:$F$2634" display="Delta_GIRR!$C$2155:$F$2634" xr:uid="{00000000-0004-0000-3700-000052000000}"/>
    <hyperlink ref="M51" location="Delta_GIRR!$C$2155:$F$2634" display="Delta_GIRR!$C$2155:$F$2634" xr:uid="{00000000-0004-0000-3700-000053000000}"/>
    <hyperlink ref="D52" location="Delta_GIRR!$C$2155:$F$2634" display="Delta_GIRR!$C$2155:$F$2634" xr:uid="{00000000-0004-0000-3700-000054000000}"/>
    <hyperlink ref="E52" location="Delta_GIRR!$C$2155:$F$2634" display="Delta_GIRR!$C$2155:$F$2634" xr:uid="{00000000-0004-0000-3700-000055000000}"/>
    <hyperlink ref="F52" location="Delta_GIRR!$C$2155:$F$2634" display="Delta_GIRR!$C$2155:$F$2634" xr:uid="{00000000-0004-0000-3700-000056000000}"/>
    <hyperlink ref="G52" location="Delta_GIRR!$C$2155:$F$2634" display="Delta_GIRR!$C$2155:$F$2634" xr:uid="{00000000-0004-0000-3700-000057000000}"/>
    <hyperlink ref="H52" location="Delta_GIRR!$C$2155:$F$2634" display="Delta_GIRR!$C$2155:$F$2634" xr:uid="{00000000-0004-0000-3700-000058000000}"/>
    <hyperlink ref="I52" location="Delta_GIRR!$C$2155:$F$2634" display="Delta_GIRR!$C$2155:$F$2634" xr:uid="{00000000-0004-0000-3700-000059000000}"/>
    <hyperlink ref="J52" location="Delta_GIRR!$C$2155:$F$2634" display="Delta_GIRR!$C$2155:$F$2634" xr:uid="{00000000-0004-0000-3700-00005A000000}"/>
    <hyperlink ref="K52" location="Delta_GIRR!$C$2155:$F$2634" display="Delta_GIRR!$C$2155:$F$2634" xr:uid="{00000000-0004-0000-3700-00005B000000}"/>
    <hyperlink ref="M52" location="Delta_GIRR!$C$2155:$F$2634" display="Delta_GIRR!$C$2155:$F$2634" xr:uid="{00000000-0004-0000-3700-00005C000000}"/>
    <hyperlink ref="D53" location="Delta_GIRR!$C$2155:$F$2634" display="Delta_GIRR!$C$2155:$F$2634" xr:uid="{00000000-0004-0000-3700-00005D000000}"/>
    <hyperlink ref="E53" location="Delta_GIRR!$C$2155:$F$2634" display="Delta_GIRR!$C$2155:$F$2634" xr:uid="{00000000-0004-0000-3700-00005E000000}"/>
    <hyperlink ref="F53" location="Delta_GIRR!$C$2155:$F$2634" display="Delta_GIRR!$C$2155:$F$2634" xr:uid="{00000000-0004-0000-3700-00005F000000}"/>
    <hyperlink ref="G53" location="Delta_GIRR!$C$2155:$F$2634" display="Delta_GIRR!$C$2155:$F$2634" xr:uid="{00000000-0004-0000-3700-000060000000}"/>
    <hyperlink ref="H53" location="Delta_GIRR!$C$2155:$F$2634" display="Delta_GIRR!$C$2155:$F$2634" xr:uid="{00000000-0004-0000-3700-000061000000}"/>
    <hyperlink ref="I53" location="Delta_GIRR!$C$2155:$F$2634" display="Delta_GIRR!$C$2155:$F$2634" xr:uid="{00000000-0004-0000-3700-000062000000}"/>
    <hyperlink ref="J53" location="Delta_GIRR!$C$2155:$F$2634" display="Delta_GIRR!$C$2155:$F$2634" xr:uid="{00000000-0004-0000-3700-000063000000}"/>
    <hyperlink ref="K53" location="Delta_GIRR!$C$2155:$F$2634" display="Delta_GIRR!$C$2155:$F$2634" xr:uid="{00000000-0004-0000-3700-000064000000}"/>
    <hyperlink ref="L53" location="Delta_GIRR!$C$2155:$F$2634" display="Delta_GIRR!$C$2155:$F$2634" xr:uid="{00000000-0004-0000-3700-000065000000}"/>
    <hyperlink ref="A4" location="BucketLow!A1" display="One level Up" xr:uid="{00000000-0004-0000-3700-00006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86430958-BC17-4C8E-BA6B-ECEAD8956DC2}"/>
  </hyperlinks>
  <pageMargins left="0.7" right="0.7" top="0.75" bottom="0.75" header="0.3" footer="0.3"/>
  <pageSetup orientation="portrait" r:id="rId2"/>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72"/>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6.5703125" customWidth="1"/>
    <col min="4" max="4" width="58.570312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1155</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1236</v>
      </c>
    </row>
    <row r="10" spans="1:5" ht="113.25" customHeight="1" x14ac:dyDescent="0.25">
      <c r="A10" s="18"/>
      <c r="C10" s="172"/>
      <c r="D10" s="173"/>
      <c r="E10" s="176"/>
    </row>
    <row r="11" spans="1:5" ht="19.5" customHeight="1" x14ac:dyDescent="0.25">
      <c r="A11" s="18"/>
      <c r="C11" s="172"/>
      <c r="D11" s="173"/>
      <c r="E11" s="176"/>
    </row>
    <row r="12" spans="1:5" ht="105" customHeight="1" x14ac:dyDescent="0.25">
      <c r="A12" s="18"/>
      <c r="C12" s="172"/>
      <c r="D12" s="173"/>
      <c r="E12" s="176"/>
    </row>
    <row r="13" spans="1:5" ht="21.7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row>
    <row r="17" spans="3:8" x14ac:dyDescent="0.25">
      <c r="C17" s="67" t="s">
        <v>86</v>
      </c>
      <c r="D17" s="66">
        <v>0.5</v>
      </c>
      <c r="E17" s="66">
        <v>1</v>
      </c>
      <c r="F17" s="66">
        <v>3</v>
      </c>
      <c r="G17" s="66">
        <v>5</v>
      </c>
      <c r="H17" s="65">
        <v>10</v>
      </c>
    </row>
    <row r="18" spans="3:8" x14ac:dyDescent="0.25">
      <c r="C18" s="70">
        <v>0.5</v>
      </c>
      <c r="D18" s="61"/>
      <c r="E18" s="41">
        <f>MIN(1,MIN(EXP(-$D$15*ABS($C18-E$17)/MIN($C18,E$17)*EXP(-$D$15*ABS($C18-E$17)/MIN($C18,E$17))),1)*0.75)</f>
        <v>0.74261126269109168</v>
      </c>
      <c r="F18" s="41">
        <f>MIN(1,MIN(EXP(-$D$15*ABS($C18-F$17)/MIN($C18,F$17)*EXP(-$D$15*ABS($C18-F$17)/MIN($C18,F$17))),1)*0.75)</f>
        <v>0.71516389149773141</v>
      </c>
      <c r="G18" s="41">
        <f>MIN(1,MIN(EXP(-$D$15*ABS($C18-G$17)/MIN($C18,G$17)*EXP(-$D$15*ABS($C18-G$17)/MIN($C18,G$17))),1)*0.75)</f>
        <v>0.69077862254620748</v>
      </c>
      <c r="H18" s="41">
        <f>MIN(1,MIN(EXP(-$D$15*ABS($C18-H$17)/MIN($C18,H$17)*EXP(-$D$15*ABS($C18-H$17)/MIN($C18,H$17))),1)*0.75)</f>
        <v>0.64094969255108369</v>
      </c>
    </row>
    <row r="19" spans="3:8" x14ac:dyDescent="0.25">
      <c r="C19" s="70">
        <v>1</v>
      </c>
      <c r="D19" s="69">
        <f>MIN(1,MIN(EXP(-$D$15*ABS($C19-D$17)/MIN($C19,D$17)*EXP(-$D$15*ABS($C19-D$17)/MIN($C19,D$17))),1)*0.75)</f>
        <v>0.74261126269109168</v>
      </c>
      <c r="E19" s="5"/>
      <c r="F19" s="20">
        <f>MIN(1,MIN(EXP(-$D$15*ABS($C19-F$17)/MIN($C19,F$17)*EXP(-$D$15*ABS($C19-F$17)/MIN($C19,F$17))),1)*0.75)</f>
        <v>0.73544020114928188</v>
      </c>
      <c r="G19" s="20">
        <f>MIN(1,MIN(EXP(-$D$15*ABS($C19-G$17)/MIN($C19,G$17)*EXP(-$D$15*ABS($C19-G$17)/MIN($C19,G$17))),1)*0.75)</f>
        <v>0.72172315892062189</v>
      </c>
      <c r="H19" s="20">
        <f>MIN(1,MIN(EXP(-$D$15*ABS($C19-H$17)/MIN($C19,H$17)*EXP(-$D$15*ABS($C19-H$17)/MIN($C19,H$17))),1)*0.75)</f>
        <v>0.69077862254620748</v>
      </c>
    </row>
    <row r="20" spans="3:8" x14ac:dyDescent="0.25">
      <c r="C20" s="70">
        <v>3</v>
      </c>
      <c r="D20" s="69">
        <f>MIN(1,MIN(EXP(-$D$15*ABS($C20-D$17)/MIN($C20,D$17)*EXP(-$D$15*ABS($C20-D$17)/MIN($C20,D$17))),1)*0.75)</f>
        <v>0.71516389149773141</v>
      </c>
      <c r="E20" s="20">
        <f>MIN(1,MAX(EXP(-$D$15*ABS($C20-E$17)/MIN($C20,E$17)),40%)*0.75)</f>
        <v>0.73514900498006641</v>
      </c>
      <c r="F20" s="5"/>
      <c r="G20" s="20">
        <f>MIN(1,MIN(EXP(-$D$15*ABS($C20-G$17)/MIN($C20,G$17)*EXP(-$D$15*ABS($C20-G$17)/MIN($C20,G$17))),1)*0.75)</f>
        <v>0.7450496321444583</v>
      </c>
      <c r="H20" s="20">
        <f>MIN(1,MIN(EXP(-$D$15*ABS($C20-H$17)/MIN($C20,H$17)*EXP(-$D$15*ABS($C20-H$17)/MIN($C20,H$17))),1)*0.75)</f>
        <v>0.73309699185972876</v>
      </c>
    </row>
    <row r="21" spans="3:8" x14ac:dyDescent="0.25">
      <c r="C21" s="70">
        <v>5</v>
      </c>
      <c r="D21" s="69">
        <f>MIN(1,MIN(EXP(-$D$15*ABS($C21-D$17)/MIN($C21,D$17)*EXP(-$D$15*ABS($C21-D$17)/MIN($C21,D$17))),1)*0.75)</f>
        <v>0.69077862254620748</v>
      </c>
      <c r="E21" s="20">
        <f>MIN(1,MIN(EXP(-$D$15*ABS($C21-E$17)/MIN($C21,E$17)*EXP(-$D$15*ABS($C21-E$17)/MIN($C21,E$17))),1)*0.75)</f>
        <v>0.72172315892062189</v>
      </c>
      <c r="F21" s="20">
        <f>MIN(1,MIN(EXP(-$D$15*ABS($C21-F$17)/MIN($C21,F$17)*EXP(-$D$15*ABS($C21-F$17)/MIN($C21,F$17))),1)*0.75)</f>
        <v>0.7450496321444583</v>
      </c>
      <c r="G21" s="5"/>
      <c r="H21" s="20">
        <f>MIN(1,MIN(EXP(-$D$15*ABS($C21-H$17)/MIN($C21,H$17)*EXP(-$D$15*ABS($C21-H$17)/MIN($C21,H$17))),1)*0.75)</f>
        <v>0.74261126269109168</v>
      </c>
    </row>
    <row r="22" spans="3:8" x14ac:dyDescent="0.25">
      <c r="C22" s="68">
        <v>10</v>
      </c>
      <c r="D22" s="69">
        <f>MIN(1,MIN(EXP(-$D$15*ABS($C22-D$17)/MIN($C22,D$17)*EXP(-$D$15*ABS($C22-D$17)/MIN($C22,D$17))),1)*0.75)</f>
        <v>0.64094969255108369</v>
      </c>
      <c r="E22" s="20">
        <f>MIN(1,MIN(EXP(-$D$15*ABS($C22-E$17)/MIN($C22,E$17)*EXP(-$D$15*ABS($C22-E$17)/MIN($C22,E$17))),1)*0.75)</f>
        <v>0.69077862254620748</v>
      </c>
      <c r="F22" s="20">
        <f>MIN(1,MIN(EXP(-$D$15*ABS($C22-F$17)/MIN($C22,F$17)*EXP(-$D$15*ABS($C22-F$17)/MIN($C22,F$17))),1)*0.75)</f>
        <v>0.73309699185972876</v>
      </c>
      <c r="G22" s="20">
        <f>MIN(1,MIN(EXP(-$D$15*ABS($C22-G$17)/MIN($C22,G$17)*EXP(-$D$15*ABS($C22-G$17)/MIN($C22,G$17))),1)*0.75)</f>
        <v>0.74261126269109168</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83">
        <f>VLOOKUP(C27,Vega_GIRR!$C$20:$F$285,4,0)^2</f>
        <v>0</v>
      </c>
    </row>
    <row r="28" spans="3:8" x14ac:dyDescent="0.25">
      <c r="C28" s="70" t="s">
        <v>62</v>
      </c>
      <c r="D28" s="50">
        <f>VLOOKUP(C28,Vega_GIRR!$C$20:$F$285,4,0)^2</f>
        <v>0</v>
      </c>
    </row>
    <row r="29" spans="3:8" x14ac:dyDescent="0.25">
      <c r="C29" s="70" t="s">
        <v>63</v>
      </c>
      <c r="D29" s="50">
        <f>VLOOKUP(C29,Vega_GIRR!$C$20:$F$285,4,0)^2</f>
        <v>0</v>
      </c>
    </row>
    <row r="30" spans="3:8" x14ac:dyDescent="0.25">
      <c r="C30" s="70" t="s">
        <v>64</v>
      </c>
      <c r="D30" s="50">
        <f>VLOOKUP(C30,Vega_GIRR!$C$20:$F$285,4,0)^2</f>
        <v>226.4358101926791</v>
      </c>
    </row>
    <row r="31" spans="3:8" x14ac:dyDescent="0.25">
      <c r="C31" s="70" t="s">
        <v>65</v>
      </c>
      <c r="D31" s="48">
        <f>VLOOKUP(C31,Vega_GIRR!$C$20:$F$285,4,0)^2</f>
        <v>0</v>
      </c>
    </row>
    <row r="32" spans="3:8" ht="15.75" thickBot="1" x14ac:dyDescent="0.3"/>
    <row r="33" spans="3:8" ht="30" customHeight="1" thickTop="1" thickBot="1" x14ac:dyDescent="0.3">
      <c r="C33" s="119"/>
      <c r="D33" s="129" t="s">
        <v>61</v>
      </c>
      <c r="E33" s="136" t="s">
        <v>62</v>
      </c>
      <c r="F33" s="136" t="s">
        <v>63</v>
      </c>
      <c r="G33" s="136" t="s">
        <v>64</v>
      </c>
      <c r="H33" s="136" t="s">
        <v>65</v>
      </c>
    </row>
    <row r="34" spans="3:8" ht="15.75" thickTop="1" x14ac:dyDescent="0.25">
      <c r="C34" s="134" t="s">
        <v>61</v>
      </c>
      <c r="D34" s="141"/>
      <c r="E34" s="127">
        <f>VLOOKUP($C34,Vega_GIRR!$C$20:$F$285,4,0)*VLOOKUP(E$33,Vega_GIRR!$C$20:$F$285,4,0)</f>
        <v>0</v>
      </c>
      <c r="F34" s="59">
        <f>VLOOKUP($C34,Vega_GIRR!$C$20:$F$285,4,0)*VLOOKUP(F$33,Vega_GIRR!$C$20:$F$285,4,0)</f>
        <v>0</v>
      </c>
      <c r="G34" s="59">
        <f>VLOOKUP($C34,Vega_GIRR!$C$20:$F$285,4,0)*VLOOKUP(G$33,Vega_GIRR!$C$20:$F$285,4,0)</f>
        <v>0</v>
      </c>
      <c r="H34" s="50">
        <f>VLOOKUP($C34,Vega_GIRR!$C$20:$F$285,4,0)*VLOOKUP(H$33,Vega_GIRR!$C$20:$F$285,4,0)</f>
        <v>0</v>
      </c>
    </row>
    <row r="35" spans="3:8" x14ac:dyDescent="0.25">
      <c r="C35" s="135" t="s">
        <v>62</v>
      </c>
      <c r="D35" s="83">
        <f>VLOOKUP($C35,Vega_GIRR!$C$20:$F$285,4,0)*VLOOKUP(D$33,Vega_GIRR!$C$20:$F$285,4,0)</f>
        <v>0</v>
      </c>
      <c r="E35" s="62"/>
      <c r="F35" s="59">
        <f>VLOOKUP($C35,Vega_GIRR!$C$20:$F$285,4,0)*VLOOKUP(F$33,Vega_GIRR!$C$20:$F$285,4,0)</f>
        <v>0</v>
      </c>
      <c r="G35" s="59">
        <f>VLOOKUP($C35,Vega_GIRR!$C$20:$F$285,4,0)*VLOOKUP(G$33,Vega_GIRR!$C$20:$F$285,4,0)</f>
        <v>0</v>
      </c>
      <c r="H35" s="50">
        <f>VLOOKUP($C35,Vega_GIRR!$C$20:$F$285,4,0)*VLOOKUP(H$33,Vega_GIRR!$C$20:$F$285,4,0)</f>
        <v>0</v>
      </c>
    </row>
    <row r="36" spans="3:8" x14ac:dyDescent="0.25">
      <c r="C36" s="135" t="s">
        <v>63</v>
      </c>
      <c r="D36" s="59">
        <f>VLOOKUP($C36,Vega_GIRR!$C$20:$F$285,4,0)*VLOOKUP(D$33,Vega_GIRR!$C$20:$F$285,4,0)</f>
        <v>0</v>
      </c>
      <c r="E36" s="59">
        <f>VLOOKUP($C36,Vega_GIRR!$C$20:$F$285,4,0)*VLOOKUP(E$33,Vega_GIRR!$C$20:$F$285,4,0)</f>
        <v>0</v>
      </c>
      <c r="F36" s="5"/>
      <c r="G36" s="59">
        <f>VLOOKUP($C36,Vega_GIRR!$C$20:$F$285,4,0)*VLOOKUP(G$33,Vega_GIRR!$C$20:$F$285,4,0)</f>
        <v>0</v>
      </c>
      <c r="H36" s="50">
        <f>VLOOKUP($C36,Vega_GIRR!$C$20:$F$285,4,0)*VLOOKUP(H$33,Vega_GIRR!$C$20:$F$285,4,0)</f>
        <v>0</v>
      </c>
    </row>
    <row r="37" spans="3:8" x14ac:dyDescent="0.25">
      <c r="C37" s="135" t="s">
        <v>64</v>
      </c>
      <c r="D37" s="59">
        <f>VLOOKUP($C37,Vega_GIRR!$C$20:$F$285,4,0)*VLOOKUP(D$33,Vega_GIRR!$C$20:$F$285,4,0)</f>
        <v>0</v>
      </c>
      <c r="E37" s="59">
        <f>VLOOKUP($C37,Vega_GIRR!$C$20:$F$285,4,0)*VLOOKUP(E$33,Vega_GIRR!$C$20:$F$285,4,0)</f>
        <v>0</v>
      </c>
      <c r="F37" s="59">
        <f>VLOOKUP($C37,Vega_GIRR!$C$20:$F$285,4,0)*VLOOKUP(F$33,Vega_GIRR!$C$20:$F$285,4,0)</f>
        <v>0</v>
      </c>
      <c r="G37" s="5"/>
      <c r="H37" s="50">
        <f>VLOOKUP($C37,Vega_GIRR!$C$20:$F$285,4,0)*VLOOKUP(H$33,Vega_GIRR!$C$20:$F$285,4,0)</f>
        <v>0</v>
      </c>
    </row>
    <row r="38" spans="3:8" x14ac:dyDescent="0.25">
      <c r="C38" s="135" t="s">
        <v>65</v>
      </c>
      <c r="D38" s="57">
        <f>VLOOKUP($C38,Vega_GIRR!$C$20:$F$285,4,0)*VLOOKUP(D$33,Vega_GIRR!$C$20:$F$285,4,0)</f>
        <v>0</v>
      </c>
      <c r="E38" s="57">
        <f>VLOOKUP($C38,Vega_GIRR!$C$20:$F$285,4,0)*VLOOKUP(E$33,Vega_GIRR!$C$20:$F$285,4,0)</f>
        <v>0</v>
      </c>
      <c r="F38" s="57">
        <f>VLOOKUP($C38,Vega_GIRR!$C$20:$F$285,4,0)*VLOOKUP(F$33,Vega_GIRR!$C$20:$F$285,4,0)</f>
        <v>0</v>
      </c>
      <c r="G38" s="57">
        <f>VLOOKUP($C38,Vega_GIRR!$C$20:$F$285,4,0)*VLOOKUP(G$33,Vega_GIRR!$C$20:$F$285,4,0)</f>
        <v>0</v>
      </c>
      <c r="H38" s="144"/>
    </row>
    <row r="39" spans="3:8" ht="15.75" thickBot="1" x14ac:dyDescent="0.3"/>
    <row r="40" spans="3:8" ht="30.75" customHeight="1" thickTop="1" thickBot="1" x14ac:dyDescent="0.3">
      <c r="C40" s="119"/>
      <c r="D40" s="129" t="s">
        <v>61</v>
      </c>
      <c r="E40" s="136" t="s">
        <v>62</v>
      </c>
      <c r="F40" s="136" t="s">
        <v>63</v>
      </c>
      <c r="G40" s="136" t="s">
        <v>64</v>
      </c>
      <c r="H40" s="136" t="s">
        <v>65</v>
      </c>
    </row>
    <row r="41" spans="3:8" ht="15.75" thickTop="1" x14ac:dyDescent="0.25">
      <c r="C41" s="134" t="s">
        <v>61</v>
      </c>
      <c r="D41" s="141">
        <f t="shared" ref="D41:H45" si="0">D34*D18</f>
        <v>0</v>
      </c>
      <c r="E41" s="127">
        <f t="shared" si="0"/>
        <v>0</v>
      </c>
      <c r="F41" s="59">
        <f t="shared" si="0"/>
        <v>0</v>
      </c>
      <c r="G41" s="59">
        <f t="shared" si="0"/>
        <v>0</v>
      </c>
      <c r="H41" s="50">
        <f t="shared" si="0"/>
        <v>0</v>
      </c>
    </row>
    <row r="42" spans="3:8" x14ac:dyDescent="0.25">
      <c r="C42" s="135" t="s">
        <v>62</v>
      </c>
      <c r="D42" s="83">
        <f t="shared" si="0"/>
        <v>0</v>
      </c>
      <c r="E42" s="62">
        <f t="shared" si="0"/>
        <v>0</v>
      </c>
      <c r="F42" s="59">
        <f t="shared" si="0"/>
        <v>0</v>
      </c>
      <c r="G42" s="59">
        <f t="shared" si="0"/>
        <v>0</v>
      </c>
      <c r="H42" s="50">
        <f t="shared" si="0"/>
        <v>0</v>
      </c>
    </row>
    <row r="43" spans="3:8" x14ac:dyDescent="0.25">
      <c r="C43" s="135" t="s">
        <v>63</v>
      </c>
      <c r="D43" s="59">
        <f t="shared" si="0"/>
        <v>0</v>
      </c>
      <c r="E43" s="59">
        <f t="shared" si="0"/>
        <v>0</v>
      </c>
      <c r="F43" s="5">
        <f t="shared" si="0"/>
        <v>0</v>
      </c>
      <c r="G43" s="59">
        <f t="shared" si="0"/>
        <v>0</v>
      </c>
      <c r="H43" s="50">
        <f t="shared" si="0"/>
        <v>0</v>
      </c>
    </row>
    <row r="44" spans="3:8" x14ac:dyDescent="0.25">
      <c r="C44" s="135" t="s">
        <v>64</v>
      </c>
      <c r="D44" s="59">
        <f t="shared" si="0"/>
        <v>0</v>
      </c>
      <c r="E44" s="59">
        <f t="shared" si="0"/>
        <v>0</v>
      </c>
      <c r="F44" s="59">
        <f t="shared" si="0"/>
        <v>0</v>
      </c>
      <c r="G44" s="5">
        <f t="shared" si="0"/>
        <v>0</v>
      </c>
      <c r="H44" s="50">
        <f t="shared" si="0"/>
        <v>0</v>
      </c>
    </row>
    <row r="45" spans="3:8" x14ac:dyDescent="0.25">
      <c r="C45" s="135" t="s">
        <v>65</v>
      </c>
      <c r="D45" s="57">
        <f t="shared" si="0"/>
        <v>0</v>
      </c>
      <c r="E45" s="57">
        <f t="shared" si="0"/>
        <v>0</v>
      </c>
      <c r="F45" s="57">
        <f t="shared" si="0"/>
        <v>0</v>
      </c>
      <c r="G45" s="57">
        <f t="shared" si="0"/>
        <v>0</v>
      </c>
      <c r="H45" s="144">
        <f t="shared" si="0"/>
        <v>0</v>
      </c>
    </row>
  </sheetData>
  <mergeCells count="2">
    <mergeCell ref="C9:D14"/>
    <mergeCell ref="E9:E15"/>
  </mergeCells>
  <hyperlinks>
    <hyperlink ref="A3" location="'Delta_GIRR_AUDLow'!A1" display="'Delta_GIRR_AUDLow'!A1" xr:uid="{00000000-0004-0000-3800-000000000000}"/>
    <hyperlink ref="A5" location="'Vega_GIRR_USDLow'!A1" display="'Vega_GIRR_USDLow'!A1" xr:uid="{00000000-0004-0000-3800-000001000000}"/>
    <hyperlink ref="D27" location="Vega_GIRR!$C$20:$F$285" display="Vega_GIRR!$C$20:$F$285" xr:uid="{00000000-0004-0000-3800-000002000000}"/>
    <hyperlink ref="D28" location="Vega_GIRR!$C$20:$F$285" display="Vega_GIRR!$C$20:$F$285" xr:uid="{00000000-0004-0000-3800-000003000000}"/>
    <hyperlink ref="D29" location="Vega_GIRR!$C$20:$F$285" display="Vega_GIRR!$C$20:$F$285" xr:uid="{00000000-0004-0000-3800-000004000000}"/>
    <hyperlink ref="D30" location="Vega_GIRR!$C$20:$F$285" display="Vega_GIRR!$C$20:$F$285" xr:uid="{00000000-0004-0000-3800-000005000000}"/>
    <hyperlink ref="D31" location="Vega_GIRR!$C$20:$F$285" display="Vega_GIRR!$C$20:$F$285" xr:uid="{00000000-0004-0000-3800-000006000000}"/>
    <hyperlink ref="E34" location="Vega_GIRR!$C$20:$F$285" display="Vega_GIRR!$C$20:$F$285" xr:uid="{00000000-0004-0000-3800-000007000000}"/>
    <hyperlink ref="F34" location="Vega_GIRR!$C$20:$F$285" display="Vega_GIRR!$C$20:$F$285" xr:uid="{00000000-0004-0000-3800-000008000000}"/>
    <hyperlink ref="G34" location="Vega_GIRR!$C$20:$F$285" display="Vega_GIRR!$C$20:$F$285" xr:uid="{00000000-0004-0000-3800-000009000000}"/>
    <hyperlink ref="H34" location="Vega_GIRR!$C$20:$F$285" display="Vega_GIRR!$C$20:$F$285" xr:uid="{00000000-0004-0000-3800-00000A000000}"/>
    <hyperlink ref="D35" location="Vega_GIRR!$C$20:$F$285" display="Vega_GIRR!$C$20:$F$285" xr:uid="{00000000-0004-0000-3800-00000B000000}"/>
    <hyperlink ref="F35" location="Vega_GIRR!$C$20:$F$285" display="Vega_GIRR!$C$20:$F$285" xr:uid="{00000000-0004-0000-3800-00000C000000}"/>
    <hyperlink ref="G35" location="Vega_GIRR!$C$20:$F$285" display="Vega_GIRR!$C$20:$F$285" xr:uid="{00000000-0004-0000-3800-00000D000000}"/>
    <hyperlink ref="H35" location="Vega_GIRR!$C$20:$F$285" display="Vega_GIRR!$C$20:$F$285" xr:uid="{00000000-0004-0000-3800-00000E000000}"/>
    <hyperlink ref="D36" location="Vega_GIRR!$C$20:$F$285" display="Vega_GIRR!$C$20:$F$285" xr:uid="{00000000-0004-0000-3800-00000F000000}"/>
    <hyperlink ref="E36" location="Vega_GIRR!$C$20:$F$285" display="Vega_GIRR!$C$20:$F$285" xr:uid="{00000000-0004-0000-3800-000010000000}"/>
    <hyperlink ref="G36" location="Vega_GIRR!$C$20:$F$285" display="Vega_GIRR!$C$20:$F$285" xr:uid="{00000000-0004-0000-3800-000011000000}"/>
    <hyperlink ref="H36" location="Vega_GIRR!$C$20:$F$285" display="Vega_GIRR!$C$20:$F$285" xr:uid="{00000000-0004-0000-3800-000012000000}"/>
    <hyperlink ref="D37" location="Vega_GIRR!$C$20:$F$285" display="Vega_GIRR!$C$20:$F$285" xr:uid="{00000000-0004-0000-3800-000013000000}"/>
    <hyperlink ref="E37" location="Vega_GIRR!$C$20:$F$285" display="Vega_GIRR!$C$20:$F$285" xr:uid="{00000000-0004-0000-3800-000014000000}"/>
    <hyperlink ref="F37" location="Vega_GIRR!$C$20:$F$285" display="Vega_GIRR!$C$20:$F$285" xr:uid="{00000000-0004-0000-3800-000015000000}"/>
    <hyperlink ref="H37" location="Vega_GIRR!$C$20:$F$285" display="Vega_GIRR!$C$20:$F$285" xr:uid="{00000000-0004-0000-3800-000016000000}"/>
    <hyperlink ref="D38" location="Vega_GIRR!$C$20:$F$285" display="Vega_GIRR!$C$20:$F$285" xr:uid="{00000000-0004-0000-3800-000017000000}"/>
    <hyperlink ref="E38" location="Vega_GIRR!$C$20:$F$285" display="Vega_GIRR!$C$20:$F$285" xr:uid="{00000000-0004-0000-3800-000018000000}"/>
    <hyperlink ref="F38" location="Vega_GIRR!$C$20:$F$285" display="Vega_GIRR!$C$20:$F$285" xr:uid="{00000000-0004-0000-3800-000019000000}"/>
    <hyperlink ref="G38" location="Vega_GIRR!$C$20:$F$285" display="Vega_GIRR!$C$20:$F$285" xr:uid="{00000000-0004-0000-3800-00001A000000}"/>
    <hyperlink ref="A4" location="BucketLow!A1" display="One level Up" xr:uid="{00000000-0004-0000-38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50B6DB3C-D808-41EB-87D1-733CA715EC1A}"/>
  </hyperlinks>
  <pageMargins left="0.7" right="0.7" top="0.75" bottom="0.75" header="0.3" footer="0.3"/>
  <pageSetup orientation="portrait" r:id="rId2"/>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3"/>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8.85546875" customWidth="1"/>
    <col min="4" max="4" width="56"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1154</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1236</v>
      </c>
    </row>
    <row r="10" spans="1:5" ht="127.5" customHeight="1" x14ac:dyDescent="0.25">
      <c r="A10" s="18"/>
      <c r="C10" s="172"/>
      <c r="D10" s="173"/>
      <c r="E10" s="176"/>
    </row>
    <row r="11" spans="1:5" ht="99" customHeight="1" x14ac:dyDescent="0.25">
      <c r="A11" s="18"/>
      <c r="C11" s="172"/>
      <c r="D11" s="173"/>
      <c r="E11" s="176"/>
    </row>
    <row r="12" spans="1:5" x14ac:dyDescent="0.25">
      <c r="A12" s="18"/>
      <c r="C12" s="172"/>
      <c r="D12" s="173"/>
      <c r="E12" s="176"/>
    </row>
    <row r="13" spans="1:5" ht="21.7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row>
    <row r="17" spans="3:8" x14ac:dyDescent="0.25">
      <c r="C17" s="67" t="s">
        <v>86</v>
      </c>
      <c r="D17" s="66">
        <v>0.5</v>
      </c>
      <c r="E17" s="66">
        <v>1</v>
      </c>
      <c r="F17" s="66">
        <v>3</v>
      </c>
      <c r="G17" s="66">
        <v>5</v>
      </c>
      <c r="H17" s="65">
        <v>10</v>
      </c>
    </row>
    <row r="18" spans="3:8" x14ac:dyDescent="0.25">
      <c r="C18" s="70">
        <v>0.5</v>
      </c>
      <c r="D18" s="61"/>
      <c r="E18" s="41">
        <f>MIN(1,MIN(EXP(-$D$15*ABS($C18-E$17)/MIN($C18,E$17)*EXP(-$D$15*ABS($C18-E$17)/MIN($C18,E$17))),1)*0.75)</f>
        <v>0.74261126269109168</v>
      </c>
      <c r="F18" s="41">
        <f>MIN(1,MIN(EXP(-$D$15*ABS($C18-F$17)/MIN($C18,F$17)*EXP(-$D$15*ABS($C18-F$17)/MIN($C18,F$17))),1)*0.75)</f>
        <v>0.71516389149773141</v>
      </c>
      <c r="G18" s="41">
        <f>MIN(1,MIN(EXP(-$D$15*ABS($C18-G$17)/MIN($C18,G$17)*EXP(-$D$15*ABS($C18-G$17)/MIN($C18,G$17))),1)*0.75)</f>
        <v>0.69077862254620748</v>
      </c>
      <c r="H18" s="41">
        <f>MIN(1,MIN(EXP(-$D$15*ABS($C18-H$17)/MIN($C18,H$17)*EXP(-$D$15*ABS($C18-H$17)/MIN($C18,H$17))),1)*0.75)</f>
        <v>0.64094969255108369</v>
      </c>
    </row>
    <row r="19" spans="3:8" x14ac:dyDescent="0.25">
      <c r="C19" s="70">
        <v>1</v>
      </c>
      <c r="D19" s="69">
        <f>MIN(1,MIN(EXP(-$D$15*ABS($C19-D$17)/MIN($C19,D$17)*EXP(-$D$15*ABS($C19-D$17)/MIN($C19,D$17))),1)*0.75)</f>
        <v>0.74261126269109168</v>
      </c>
      <c r="E19" s="5"/>
      <c r="F19" s="20">
        <f>MIN(1,MIN(EXP(-$D$15*ABS($C19-F$17)/MIN($C19,F$17)*EXP(-$D$15*ABS($C19-F$17)/MIN($C19,F$17))),1)*0.75)</f>
        <v>0.73544020114928188</v>
      </c>
      <c r="G19" s="20">
        <f>MIN(1,MIN(EXP(-$D$15*ABS($C19-G$17)/MIN($C19,G$17)*EXP(-$D$15*ABS($C19-G$17)/MIN($C19,G$17))),1)*0.75)</f>
        <v>0.72172315892062189</v>
      </c>
      <c r="H19" s="20">
        <f>MIN(1,MIN(EXP(-$D$15*ABS($C19-H$17)/MIN($C19,H$17)*EXP(-$D$15*ABS($C19-H$17)/MIN($C19,H$17))),1)*0.75)</f>
        <v>0.69077862254620748</v>
      </c>
    </row>
    <row r="20" spans="3:8" x14ac:dyDescent="0.25">
      <c r="C20" s="70">
        <v>3</v>
      </c>
      <c r="D20" s="69">
        <f>MIN(1,MIN(EXP(-$D$15*ABS($C20-D$17)/MIN($C20,D$17)*EXP(-$D$15*ABS($C20-D$17)/MIN($C20,D$17))),1)*0.75)</f>
        <v>0.71516389149773141</v>
      </c>
      <c r="E20" s="20">
        <f>MIN(1,MAX(EXP(-$D$15*ABS($C20-E$17)/MIN($C20,E$17)),40%)*0.75)</f>
        <v>0.73514900498006641</v>
      </c>
      <c r="F20" s="5"/>
      <c r="G20" s="20">
        <f>MIN(1,MIN(EXP(-$D$15*ABS($C20-G$17)/MIN($C20,G$17)*EXP(-$D$15*ABS($C20-G$17)/MIN($C20,G$17))),1)*0.75)</f>
        <v>0.7450496321444583</v>
      </c>
      <c r="H20" s="20">
        <f>MIN(1,MIN(EXP(-$D$15*ABS($C20-H$17)/MIN($C20,H$17)*EXP(-$D$15*ABS($C20-H$17)/MIN($C20,H$17))),1)*0.75)</f>
        <v>0.73309699185972876</v>
      </c>
    </row>
    <row r="21" spans="3:8" x14ac:dyDescent="0.25">
      <c r="C21" s="70">
        <v>5</v>
      </c>
      <c r="D21" s="69">
        <f>MIN(1,MIN(EXP(-$D$15*ABS($C21-D$17)/MIN($C21,D$17)*EXP(-$D$15*ABS($C21-D$17)/MIN($C21,D$17))),1)*0.75)</f>
        <v>0.69077862254620748</v>
      </c>
      <c r="E21" s="20">
        <f>MIN(1,MIN(EXP(-$D$15*ABS($C21-E$17)/MIN($C21,E$17)*EXP(-$D$15*ABS($C21-E$17)/MIN($C21,E$17))),1)*0.75)</f>
        <v>0.72172315892062189</v>
      </c>
      <c r="F21" s="20">
        <f>MIN(1,MIN(EXP(-$D$15*ABS($C21-F$17)/MIN($C21,F$17)*EXP(-$D$15*ABS($C21-F$17)/MIN($C21,F$17))),1)*0.75)</f>
        <v>0.7450496321444583</v>
      </c>
      <c r="G21" s="5"/>
      <c r="H21" s="20">
        <f>MIN(1,MIN(EXP(-$D$15*ABS($C21-H$17)/MIN($C21,H$17)*EXP(-$D$15*ABS($C21-H$17)/MIN($C21,H$17))),1)*0.75)</f>
        <v>0.74261126269109168</v>
      </c>
    </row>
    <row r="22" spans="3:8" x14ac:dyDescent="0.25">
      <c r="C22" s="68">
        <v>10</v>
      </c>
      <c r="D22" s="69">
        <f>MIN(1,MIN(EXP(-$D$15*ABS($C22-D$17)/MIN($C22,D$17)*EXP(-$D$15*ABS($C22-D$17)/MIN($C22,D$17))),1)*0.75)</f>
        <v>0.64094969255108369</v>
      </c>
      <c r="E22" s="20">
        <f>MIN(1,MIN(EXP(-$D$15*ABS($C22-E$17)/MIN($C22,E$17)*EXP(-$D$15*ABS($C22-E$17)/MIN($C22,E$17))),1)*0.75)</f>
        <v>0.69077862254620748</v>
      </c>
      <c r="F22" s="20">
        <f>MIN(1,MIN(EXP(-$D$15*ABS($C22-F$17)/MIN($C22,F$17)*EXP(-$D$15*ABS($C22-F$17)/MIN($C22,F$17))),1)*0.75)</f>
        <v>0.73309699185972876</v>
      </c>
      <c r="G22" s="20">
        <f>MIN(1,MIN(EXP(-$D$15*ABS($C22-G$17)/MIN($C22,G$17)*EXP(-$D$15*ABS($C22-G$17)/MIN($C22,G$17))),1)*0.75)</f>
        <v>0.74261126269109168</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83">
        <f>VLOOKUP(C27,Vega_GIRR!$C$288:$F$553,4,0)^2</f>
        <v>0</v>
      </c>
    </row>
    <row r="28" spans="3:8" x14ac:dyDescent="0.25">
      <c r="C28" s="70" t="s">
        <v>62</v>
      </c>
      <c r="D28" s="50">
        <f>VLOOKUP(C28,Vega_GIRR!$C$288:$F$553,4,0)^2</f>
        <v>0</v>
      </c>
    </row>
    <row r="29" spans="3:8" x14ac:dyDescent="0.25">
      <c r="C29" s="70" t="s">
        <v>63</v>
      </c>
      <c r="D29" s="50">
        <f>VLOOKUP(C29,Vega_GIRR!$C$288:$F$553,4,0)^2</f>
        <v>0</v>
      </c>
    </row>
    <row r="30" spans="3:8" x14ac:dyDescent="0.25">
      <c r="C30" s="70" t="s">
        <v>64</v>
      </c>
      <c r="D30" s="50">
        <f>VLOOKUP(C30,Vega_GIRR!$C$288:$F$553,4,0)^2</f>
        <v>64897.433344287412</v>
      </c>
    </row>
    <row r="31" spans="3:8" x14ac:dyDescent="0.25">
      <c r="C31" s="70" t="s">
        <v>65</v>
      </c>
      <c r="D31" s="48">
        <f>VLOOKUP(C31,Vega_GIRR!$C$288:$F$553,4,0)^2</f>
        <v>0</v>
      </c>
    </row>
    <row r="32" spans="3:8" ht="15.75" thickBot="1" x14ac:dyDescent="0.3"/>
    <row r="33" spans="3:8" ht="30" customHeight="1" thickTop="1" thickBot="1" x14ac:dyDescent="0.3">
      <c r="C33" s="119"/>
      <c r="D33" s="129" t="s">
        <v>61</v>
      </c>
      <c r="E33" s="136" t="s">
        <v>62</v>
      </c>
      <c r="F33" s="136" t="s">
        <v>63</v>
      </c>
      <c r="G33" s="136" t="s">
        <v>64</v>
      </c>
      <c r="H33" s="136" t="s">
        <v>65</v>
      </c>
    </row>
    <row r="34" spans="3:8" ht="15.75" thickTop="1" x14ac:dyDescent="0.25">
      <c r="C34" s="134" t="s">
        <v>61</v>
      </c>
      <c r="D34" s="141"/>
      <c r="E34" s="127">
        <f>VLOOKUP($C34,Vega_GIRR!$C$288:$F$553,4,0)*VLOOKUP(E$33,Vega_GIRR!$C$288:$F$553,4,0)</f>
        <v>0</v>
      </c>
      <c r="F34" s="59">
        <f>VLOOKUP($C34,Vega_GIRR!$C$288:$F$553,4,0)*VLOOKUP(F$33,Vega_GIRR!$C$288:$F$553,4,0)</f>
        <v>0</v>
      </c>
      <c r="G34" s="59">
        <f>VLOOKUP($C34,Vega_GIRR!$C$288:$F$553,4,0)*VLOOKUP(G$33,Vega_GIRR!$C$288:$F$553,4,0)</f>
        <v>0</v>
      </c>
      <c r="H34" s="50">
        <f>VLOOKUP($C34,Vega_GIRR!$C$288:$F$553,4,0)*VLOOKUP(H$33,Vega_GIRR!$C$288:$F$553,4,0)</f>
        <v>0</v>
      </c>
    </row>
    <row r="35" spans="3:8" x14ac:dyDescent="0.25">
      <c r="C35" s="135" t="s">
        <v>62</v>
      </c>
      <c r="D35" s="83">
        <f>VLOOKUP($C35,Vega_GIRR!$C$288:$F$553,4,0)*VLOOKUP(D$33,Vega_GIRR!$C$288:$F$553,4,0)</f>
        <v>0</v>
      </c>
      <c r="E35" s="62"/>
      <c r="F35" s="59">
        <f>VLOOKUP($C35,Vega_GIRR!$C$288:$F$553,4,0)*VLOOKUP(F$33,Vega_GIRR!$C$288:$F$553,4,0)</f>
        <v>0</v>
      </c>
      <c r="G35" s="59">
        <f>VLOOKUP($C35,Vega_GIRR!$C$288:$F$553,4,0)*VLOOKUP(G$33,Vega_GIRR!$C$288:$F$553,4,0)</f>
        <v>0</v>
      </c>
      <c r="H35" s="50">
        <f>VLOOKUP($C35,Vega_GIRR!$C$288:$F$553,4,0)*VLOOKUP(H$33,Vega_GIRR!$C$288:$F$553,4,0)</f>
        <v>0</v>
      </c>
    </row>
    <row r="36" spans="3:8" x14ac:dyDescent="0.25">
      <c r="C36" s="135" t="s">
        <v>63</v>
      </c>
      <c r="D36" s="59">
        <f>VLOOKUP($C36,Vega_GIRR!$C$288:$F$553,4,0)*VLOOKUP(D$33,Vega_GIRR!$C$288:$F$553,4,0)</f>
        <v>0</v>
      </c>
      <c r="E36" s="59">
        <f>VLOOKUP($C36,Vega_GIRR!$C$288:$F$553,4,0)*VLOOKUP(E$33,Vega_GIRR!$C$288:$F$553,4,0)</f>
        <v>0</v>
      </c>
      <c r="F36" s="5"/>
      <c r="G36" s="59">
        <f>VLOOKUP($C36,Vega_GIRR!$C$288:$F$553,4,0)*VLOOKUP(G$33,Vega_GIRR!$C$288:$F$553,4,0)</f>
        <v>0</v>
      </c>
      <c r="H36" s="50">
        <f>VLOOKUP($C36,Vega_GIRR!$C$288:$F$553,4,0)*VLOOKUP(H$33,Vega_GIRR!$C$288:$F$553,4,0)</f>
        <v>0</v>
      </c>
    </row>
    <row r="37" spans="3:8" x14ac:dyDescent="0.25">
      <c r="C37" s="135" t="s">
        <v>64</v>
      </c>
      <c r="D37" s="59">
        <f>VLOOKUP($C37,Vega_GIRR!$C$288:$F$553,4,0)*VLOOKUP(D$33,Vega_GIRR!$C$288:$F$553,4,0)</f>
        <v>0</v>
      </c>
      <c r="E37" s="59">
        <f>VLOOKUP($C37,Vega_GIRR!$C$288:$F$553,4,0)*VLOOKUP(E$33,Vega_GIRR!$C$288:$F$553,4,0)</f>
        <v>0</v>
      </c>
      <c r="F37" s="59">
        <f>VLOOKUP($C37,Vega_GIRR!$C$288:$F$553,4,0)*VLOOKUP(F$33,Vega_GIRR!$C$288:$F$553,4,0)</f>
        <v>0</v>
      </c>
      <c r="G37" s="5"/>
      <c r="H37" s="50">
        <f>VLOOKUP($C37,Vega_GIRR!$C$288:$F$553,4,0)*VLOOKUP(H$33,Vega_GIRR!$C$288:$F$553,4,0)</f>
        <v>0</v>
      </c>
    </row>
    <row r="38" spans="3:8" x14ac:dyDescent="0.25">
      <c r="C38" s="135" t="s">
        <v>65</v>
      </c>
      <c r="D38" s="57">
        <f>VLOOKUP($C38,Vega_GIRR!$C$288:$F$553,4,0)*VLOOKUP(D$33,Vega_GIRR!$C$288:$F$553,4,0)</f>
        <v>0</v>
      </c>
      <c r="E38" s="57">
        <f>VLOOKUP($C38,Vega_GIRR!$C$288:$F$553,4,0)*VLOOKUP(E$33,Vega_GIRR!$C$288:$F$553,4,0)</f>
        <v>0</v>
      </c>
      <c r="F38" s="57">
        <f>VLOOKUP($C38,Vega_GIRR!$C$288:$F$553,4,0)*VLOOKUP(F$33,Vega_GIRR!$C$288:$F$553,4,0)</f>
        <v>0</v>
      </c>
      <c r="G38" s="57">
        <f>VLOOKUP($C38,Vega_GIRR!$C$288:$F$553,4,0)*VLOOKUP(G$33,Vega_GIRR!$C$288:$F$553,4,0)</f>
        <v>0</v>
      </c>
      <c r="H38" s="144"/>
    </row>
    <row r="39" spans="3:8" ht="15.75" thickBot="1" x14ac:dyDescent="0.3"/>
    <row r="40" spans="3:8" ht="30.75" customHeight="1" thickTop="1" thickBot="1" x14ac:dyDescent="0.3">
      <c r="C40" s="119"/>
      <c r="D40" s="129" t="s">
        <v>61</v>
      </c>
      <c r="E40" s="136" t="s">
        <v>62</v>
      </c>
      <c r="F40" s="136" t="s">
        <v>63</v>
      </c>
      <c r="G40" s="136" t="s">
        <v>64</v>
      </c>
      <c r="H40" s="136" t="s">
        <v>65</v>
      </c>
    </row>
    <row r="41" spans="3:8" ht="15.75" thickTop="1" x14ac:dyDescent="0.25">
      <c r="C41" s="134" t="s">
        <v>61</v>
      </c>
      <c r="D41" s="141">
        <f t="shared" ref="D41:H45" si="0">D34*D18</f>
        <v>0</v>
      </c>
      <c r="E41" s="127">
        <f t="shared" si="0"/>
        <v>0</v>
      </c>
      <c r="F41" s="59">
        <f t="shared" si="0"/>
        <v>0</v>
      </c>
      <c r="G41" s="59">
        <f t="shared" si="0"/>
        <v>0</v>
      </c>
      <c r="H41" s="50">
        <f t="shared" si="0"/>
        <v>0</v>
      </c>
    </row>
    <row r="42" spans="3:8" x14ac:dyDescent="0.25">
      <c r="C42" s="135" t="s">
        <v>62</v>
      </c>
      <c r="D42" s="83">
        <f t="shared" si="0"/>
        <v>0</v>
      </c>
      <c r="E42" s="62">
        <f t="shared" si="0"/>
        <v>0</v>
      </c>
      <c r="F42" s="59">
        <f t="shared" si="0"/>
        <v>0</v>
      </c>
      <c r="G42" s="59">
        <f t="shared" si="0"/>
        <v>0</v>
      </c>
      <c r="H42" s="50">
        <f t="shared" si="0"/>
        <v>0</v>
      </c>
    </row>
    <row r="43" spans="3:8" x14ac:dyDescent="0.25">
      <c r="C43" s="135" t="s">
        <v>63</v>
      </c>
      <c r="D43" s="59">
        <f t="shared" si="0"/>
        <v>0</v>
      </c>
      <c r="E43" s="59">
        <f t="shared" si="0"/>
        <v>0</v>
      </c>
      <c r="F43" s="5">
        <f t="shared" si="0"/>
        <v>0</v>
      </c>
      <c r="G43" s="59">
        <f t="shared" si="0"/>
        <v>0</v>
      </c>
      <c r="H43" s="50">
        <f t="shared" si="0"/>
        <v>0</v>
      </c>
    </row>
    <row r="44" spans="3:8" x14ac:dyDescent="0.25">
      <c r="C44" s="135" t="s">
        <v>64</v>
      </c>
      <c r="D44" s="59">
        <f t="shared" si="0"/>
        <v>0</v>
      </c>
      <c r="E44" s="59">
        <f t="shared" si="0"/>
        <v>0</v>
      </c>
      <c r="F44" s="59">
        <f t="shared" si="0"/>
        <v>0</v>
      </c>
      <c r="G44" s="5">
        <f t="shared" si="0"/>
        <v>0</v>
      </c>
      <c r="H44" s="50">
        <f t="shared" si="0"/>
        <v>0</v>
      </c>
    </row>
    <row r="45" spans="3:8" x14ac:dyDescent="0.25">
      <c r="C45" s="135" t="s">
        <v>65</v>
      </c>
      <c r="D45" s="57">
        <f t="shared" si="0"/>
        <v>0</v>
      </c>
      <c r="E45" s="57">
        <f t="shared" si="0"/>
        <v>0</v>
      </c>
      <c r="F45" s="57">
        <f t="shared" si="0"/>
        <v>0</v>
      </c>
      <c r="G45" s="57">
        <f t="shared" si="0"/>
        <v>0</v>
      </c>
      <c r="H45" s="144">
        <f t="shared" si="0"/>
        <v>0</v>
      </c>
    </row>
  </sheetData>
  <mergeCells count="2">
    <mergeCell ref="C9:D14"/>
    <mergeCell ref="E9:E15"/>
  </mergeCells>
  <hyperlinks>
    <hyperlink ref="A3" location="'Vega_GIRR_EURLow'!A1" display="'Vega_GIRR_EURLow'!A1" xr:uid="{00000000-0004-0000-3900-000000000000}"/>
    <hyperlink ref="A5" location="'Vega_GIRR_GBPLow'!A1" display="'Vega_GIRR_GBPLow'!A1" xr:uid="{00000000-0004-0000-3900-000001000000}"/>
    <hyperlink ref="D27" location="Vega_GIRR!$C$288:$F$553" display="Vega_GIRR!$C$288:$F$553" xr:uid="{00000000-0004-0000-3900-000002000000}"/>
    <hyperlink ref="D28" location="Vega_GIRR!$C$288:$F$553" display="Vega_GIRR!$C$288:$F$553" xr:uid="{00000000-0004-0000-3900-000003000000}"/>
    <hyperlink ref="D29" location="Vega_GIRR!$C$288:$F$553" display="Vega_GIRR!$C$288:$F$553" xr:uid="{00000000-0004-0000-3900-000004000000}"/>
    <hyperlink ref="D30" location="Vega_GIRR!$C$288:$F$553" display="Vega_GIRR!$C$288:$F$553" xr:uid="{00000000-0004-0000-3900-000005000000}"/>
    <hyperlink ref="D31" location="Vega_GIRR!$C$288:$F$553" display="Vega_GIRR!$C$288:$F$553" xr:uid="{00000000-0004-0000-3900-000006000000}"/>
    <hyperlink ref="E34" location="Vega_GIRR!$C$288:$F$553" display="Vega_GIRR!$C$288:$F$553" xr:uid="{00000000-0004-0000-3900-000007000000}"/>
    <hyperlink ref="F34" location="Vega_GIRR!$C$288:$F$553" display="Vega_GIRR!$C$288:$F$553" xr:uid="{00000000-0004-0000-3900-000008000000}"/>
    <hyperlink ref="G34" location="Vega_GIRR!$C$288:$F$553" display="Vega_GIRR!$C$288:$F$553" xr:uid="{00000000-0004-0000-3900-000009000000}"/>
    <hyperlink ref="H34" location="Vega_GIRR!$C$288:$F$553" display="Vega_GIRR!$C$288:$F$553" xr:uid="{00000000-0004-0000-3900-00000A000000}"/>
    <hyperlink ref="D35" location="Vega_GIRR!$C$288:$F$553" display="Vega_GIRR!$C$288:$F$553" xr:uid="{00000000-0004-0000-3900-00000B000000}"/>
    <hyperlink ref="F35" location="Vega_GIRR!$C$288:$F$553" display="Vega_GIRR!$C$288:$F$553" xr:uid="{00000000-0004-0000-3900-00000C000000}"/>
    <hyperlink ref="G35" location="Vega_GIRR!$C$288:$F$553" display="Vega_GIRR!$C$288:$F$553" xr:uid="{00000000-0004-0000-3900-00000D000000}"/>
    <hyperlink ref="H35" location="Vega_GIRR!$C$288:$F$553" display="Vega_GIRR!$C$288:$F$553" xr:uid="{00000000-0004-0000-3900-00000E000000}"/>
    <hyperlink ref="D36" location="Vega_GIRR!$C$288:$F$553" display="Vega_GIRR!$C$288:$F$553" xr:uid="{00000000-0004-0000-3900-00000F000000}"/>
    <hyperlink ref="E36" location="Vega_GIRR!$C$288:$F$553" display="Vega_GIRR!$C$288:$F$553" xr:uid="{00000000-0004-0000-3900-000010000000}"/>
    <hyperlink ref="G36" location="Vega_GIRR!$C$288:$F$553" display="Vega_GIRR!$C$288:$F$553" xr:uid="{00000000-0004-0000-3900-000011000000}"/>
    <hyperlink ref="H36" location="Vega_GIRR!$C$288:$F$553" display="Vega_GIRR!$C$288:$F$553" xr:uid="{00000000-0004-0000-3900-000012000000}"/>
    <hyperlink ref="D37" location="Vega_GIRR!$C$288:$F$553" display="Vega_GIRR!$C$288:$F$553" xr:uid="{00000000-0004-0000-3900-000013000000}"/>
    <hyperlink ref="E37" location="Vega_GIRR!$C$288:$F$553" display="Vega_GIRR!$C$288:$F$553" xr:uid="{00000000-0004-0000-3900-000014000000}"/>
    <hyperlink ref="F37" location="Vega_GIRR!$C$288:$F$553" display="Vega_GIRR!$C$288:$F$553" xr:uid="{00000000-0004-0000-3900-000015000000}"/>
    <hyperlink ref="H37" location="Vega_GIRR!$C$288:$F$553" display="Vega_GIRR!$C$288:$F$553" xr:uid="{00000000-0004-0000-3900-000016000000}"/>
    <hyperlink ref="D38" location="Vega_GIRR!$C$288:$F$553" display="Vega_GIRR!$C$288:$F$553" xr:uid="{00000000-0004-0000-3900-000017000000}"/>
    <hyperlink ref="E38" location="Vega_GIRR!$C$288:$F$553" display="Vega_GIRR!$C$288:$F$553" xr:uid="{00000000-0004-0000-3900-000018000000}"/>
    <hyperlink ref="F38" location="Vega_GIRR!$C$288:$F$553" display="Vega_GIRR!$C$288:$F$553" xr:uid="{00000000-0004-0000-3900-000019000000}"/>
    <hyperlink ref="G38" location="Vega_GIRR!$C$288:$F$553" display="Vega_GIRR!$C$288:$F$553" xr:uid="{00000000-0004-0000-3900-00001A000000}"/>
    <hyperlink ref="A4" location="BucketLow!A1" display="One level Up" xr:uid="{00000000-0004-0000-39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44E7FD7D-B490-4DF9-8E14-726B2D77BFCA}"/>
  </hyperlinks>
  <pageMargins left="0.7" right="0.7" top="0.75" bottom="0.75" header="0.3" footer="0.3"/>
  <pageSetup orientation="portrait"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4"/>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60.2851562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1153</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1236</v>
      </c>
    </row>
    <row r="10" spans="1:5" ht="67.5" customHeight="1" x14ac:dyDescent="0.25">
      <c r="A10" s="18"/>
      <c r="C10" s="172"/>
      <c r="D10" s="173"/>
      <c r="E10" s="176"/>
    </row>
    <row r="11" spans="1:5" ht="153.75" customHeight="1" x14ac:dyDescent="0.25">
      <c r="A11" s="18"/>
      <c r="C11" s="172"/>
      <c r="D11" s="173"/>
      <c r="E11" s="176"/>
    </row>
    <row r="12" spans="1:5" x14ac:dyDescent="0.25">
      <c r="A12" s="18"/>
      <c r="C12" s="172"/>
      <c r="D12" s="173"/>
      <c r="E12" s="176"/>
    </row>
    <row r="13" spans="1:5" ht="21.7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row>
    <row r="17" spans="3:8" x14ac:dyDescent="0.25">
      <c r="C17" s="67" t="s">
        <v>86</v>
      </c>
      <c r="D17" s="66">
        <v>0.5</v>
      </c>
      <c r="E17" s="66">
        <v>1</v>
      </c>
      <c r="F17" s="66">
        <v>3</v>
      </c>
      <c r="G17" s="66">
        <v>5</v>
      </c>
      <c r="H17" s="65">
        <v>10</v>
      </c>
    </row>
    <row r="18" spans="3:8" x14ac:dyDescent="0.25">
      <c r="C18" s="70">
        <v>0.5</v>
      </c>
      <c r="D18" s="61"/>
      <c r="E18" s="41">
        <f>MIN(1,MIN(EXP(-$D$15*ABS($C18-E$17)/MIN($C18,E$17)*EXP(-$D$15*ABS($C18-E$17)/MIN($C18,E$17))),1)*0.75)</f>
        <v>0.74261126269109168</v>
      </c>
      <c r="F18" s="41">
        <f>MIN(1,MIN(EXP(-$D$15*ABS($C18-F$17)/MIN($C18,F$17)*EXP(-$D$15*ABS($C18-F$17)/MIN($C18,F$17))),1)*0.75)</f>
        <v>0.71516389149773141</v>
      </c>
      <c r="G18" s="41">
        <f>MIN(1,MIN(EXP(-$D$15*ABS($C18-G$17)/MIN($C18,G$17)*EXP(-$D$15*ABS($C18-G$17)/MIN($C18,G$17))),1)*0.75)</f>
        <v>0.69077862254620748</v>
      </c>
      <c r="H18" s="41">
        <f>MIN(1,MIN(EXP(-$D$15*ABS($C18-H$17)/MIN($C18,H$17)*EXP(-$D$15*ABS($C18-H$17)/MIN($C18,H$17))),1)*0.75)</f>
        <v>0.64094969255108369</v>
      </c>
    </row>
    <row r="19" spans="3:8" x14ac:dyDescent="0.25">
      <c r="C19" s="70">
        <v>1</v>
      </c>
      <c r="D19" s="69">
        <f>MIN(1,MIN(EXP(-$D$15*ABS($C19-D$17)/MIN($C19,D$17)*EXP(-$D$15*ABS($C19-D$17)/MIN($C19,D$17))),1)*0.75)</f>
        <v>0.74261126269109168</v>
      </c>
      <c r="E19" s="5"/>
      <c r="F19" s="20">
        <f>MIN(1,MIN(EXP(-$D$15*ABS($C19-F$17)/MIN($C19,F$17)*EXP(-$D$15*ABS($C19-F$17)/MIN($C19,F$17))),1)*0.75)</f>
        <v>0.73544020114928188</v>
      </c>
      <c r="G19" s="20">
        <f>MIN(1,MIN(EXP(-$D$15*ABS($C19-G$17)/MIN($C19,G$17)*EXP(-$D$15*ABS($C19-G$17)/MIN($C19,G$17))),1)*0.75)</f>
        <v>0.72172315892062189</v>
      </c>
      <c r="H19" s="20">
        <f>MIN(1,MIN(EXP(-$D$15*ABS($C19-H$17)/MIN($C19,H$17)*EXP(-$D$15*ABS($C19-H$17)/MIN($C19,H$17))),1)*0.75)</f>
        <v>0.69077862254620748</v>
      </c>
    </row>
    <row r="20" spans="3:8" x14ac:dyDescent="0.25">
      <c r="C20" s="70">
        <v>3</v>
      </c>
      <c r="D20" s="69">
        <f>MIN(1,MIN(EXP(-$D$15*ABS($C20-D$17)/MIN($C20,D$17)*EXP(-$D$15*ABS($C20-D$17)/MIN($C20,D$17))),1)*0.75)</f>
        <v>0.71516389149773141</v>
      </c>
      <c r="E20" s="20">
        <f>MIN(1,MAX(EXP(-$D$15*ABS($C20-E$17)/MIN($C20,E$17)),40%)*0.75)</f>
        <v>0.73514900498006641</v>
      </c>
      <c r="F20" s="5"/>
      <c r="G20" s="20">
        <f>MIN(1,MIN(EXP(-$D$15*ABS($C20-G$17)/MIN($C20,G$17)*EXP(-$D$15*ABS($C20-G$17)/MIN($C20,G$17))),1)*0.75)</f>
        <v>0.7450496321444583</v>
      </c>
      <c r="H20" s="20">
        <f>MIN(1,MIN(EXP(-$D$15*ABS($C20-H$17)/MIN($C20,H$17)*EXP(-$D$15*ABS($C20-H$17)/MIN($C20,H$17))),1)*0.75)</f>
        <v>0.73309699185972876</v>
      </c>
    </row>
    <row r="21" spans="3:8" x14ac:dyDescent="0.25">
      <c r="C21" s="70">
        <v>5</v>
      </c>
      <c r="D21" s="69">
        <f>MIN(1,MIN(EXP(-$D$15*ABS($C21-D$17)/MIN($C21,D$17)*EXP(-$D$15*ABS($C21-D$17)/MIN($C21,D$17))),1)*0.75)</f>
        <v>0.69077862254620748</v>
      </c>
      <c r="E21" s="20">
        <f>MIN(1,MIN(EXP(-$D$15*ABS($C21-E$17)/MIN($C21,E$17)*EXP(-$D$15*ABS($C21-E$17)/MIN($C21,E$17))),1)*0.75)</f>
        <v>0.72172315892062189</v>
      </c>
      <c r="F21" s="20">
        <f>MIN(1,MIN(EXP(-$D$15*ABS($C21-F$17)/MIN($C21,F$17)*EXP(-$D$15*ABS($C21-F$17)/MIN($C21,F$17))),1)*0.75)</f>
        <v>0.7450496321444583</v>
      </c>
      <c r="G21" s="5"/>
      <c r="H21" s="20">
        <f>MIN(1,MIN(EXP(-$D$15*ABS($C21-H$17)/MIN($C21,H$17)*EXP(-$D$15*ABS($C21-H$17)/MIN($C21,H$17))),1)*0.75)</f>
        <v>0.74261126269109168</v>
      </c>
    </row>
    <row r="22" spans="3:8" x14ac:dyDescent="0.25">
      <c r="C22" s="68">
        <v>10</v>
      </c>
      <c r="D22" s="69">
        <f>MIN(1,MIN(EXP(-$D$15*ABS($C22-D$17)/MIN($C22,D$17)*EXP(-$D$15*ABS($C22-D$17)/MIN($C22,D$17))),1)*0.75)</f>
        <v>0.64094969255108369</v>
      </c>
      <c r="E22" s="20">
        <f>MIN(1,MIN(EXP(-$D$15*ABS($C22-E$17)/MIN($C22,E$17)*EXP(-$D$15*ABS($C22-E$17)/MIN($C22,E$17))),1)*0.75)</f>
        <v>0.69077862254620748</v>
      </c>
      <c r="F22" s="20">
        <f>MIN(1,MIN(EXP(-$D$15*ABS($C22-F$17)/MIN($C22,F$17)*EXP(-$D$15*ABS($C22-F$17)/MIN($C22,F$17))),1)*0.75)</f>
        <v>0.73309699185972876</v>
      </c>
      <c r="G22" s="20">
        <f>MIN(1,MIN(EXP(-$D$15*ABS($C22-G$17)/MIN($C22,G$17)*EXP(-$D$15*ABS($C22-G$17)/MIN($C22,G$17))),1)*0.75)</f>
        <v>0.74261126269109168</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83">
        <f>VLOOKUP(C27,Vega_GIRR!$C$556:$F$822,4,0)^2</f>
        <v>0</v>
      </c>
    </row>
    <row r="28" spans="3:8" x14ac:dyDescent="0.25">
      <c r="C28" s="70" t="s">
        <v>62</v>
      </c>
      <c r="D28" s="50">
        <f>VLOOKUP(C28,Vega_GIRR!$C$556:$F$822,4,0)^2</f>
        <v>0</v>
      </c>
    </row>
    <row r="29" spans="3:8" x14ac:dyDescent="0.25">
      <c r="C29" s="70" t="s">
        <v>63</v>
      </c>
      <c r="D29" s="50">
        <f>VLOOKUP(C29,Vega_GIRR!$C$556:$F$822,4,0)^2</f>
        <v>0</v>
      </c>
    </row>
    <row r="30" spans="3:8" x14ac:dyDescent="0.25">
      <c r="C30" s="70" t="s">
        <v>64</v>
      </c>
      <c r="D30" s="50">
        <f>VLOOKUP(C30,Vega_GIRR!$C$556:$F$822,4,0)^2</f>
        <v>0</v>
      </c>
    </row>
    <row r="31" spans="3:8" x14ac:dyDescent="0.25">
      <c r="C31" s="70" t="s">
        <v>65</v>
      </c>
      <c r="D31" s="48">
        <f>VLOOKUP(C31,Vega_GIRR!$C$556:$F$822,4,0)^2</f>
        <v>0</v>
      </c>
    </row>
    <row r="32" spans="3:8" ht="15.75" thickBot="1" x14ac:dyDescent="0.3"/>
    <row r="33" spans="3:8" ht="30" customHeight="1" thickTop="1" thickBot="1" x14ac:dyDescent="0.3">
      <c r="C33" s="119"/>
      <c r="D33" s="129" t="s">
        <v>61</v>
      </c>
      <c r="E33" s="136" t="s">
        <v>62</v>
      </c>
      <c r="F33" s="136" t="s">
        <v>63</v>
      </c>
      <c r="G33" s="136" t="s">
        <v>64</v>
      </c>
      <c r="H33" s="136" t="s">
        <v>65</v>
      </c>
    </row>
    <row r="34" spans="3:8" ht="15.75" thickTop="1" x14ac:dyDescent="0.25">
      <c r="C34" s="134" t="s">
        <v>61</v>
      </c>
      <c r="D34" s="141"/>
      <c r="E34" s="127">
        <f>VLOOKUP($C34,Vega_GIRR!$C$556:$F$822,4,0)*VLOOKUP(E$33,Vega_GIRR!$C$556:$F$822,4,0)</f>
        <v>0</v>
      </c>
      <c r="F34" s="59">
        <f>VLOOKUP($C34,Vega_GIRR!$C$556:$F$822,4,0)*VLOOKUP(F$33,Vega_GIRR!$C$556:$F$822,4,0)</f>
        <v>0</v>
      </c>
      <c r="G34" s="59">
        <f>VLOOKUP($C34,Vega_GIRR!$C$556:$F$822,4,0)*VLOOKUP(G$33,Vega_GIRR!$C$556:$F$822,4,0)</f>
        <v>0</v>
      </c>
      <c r="H34" s="50">
        <f>VLOOKUP($C34,Vega_GIRR!$C$556:$F$822,4,0)*VLOOKUP(H$33,Vega_GIRR!$C$556:$F$822,4,0)</f>
        <v>0</v>
      </c>
    </row>
    <row r="35" spans="3:8" x14ac:dyDescent="0.25">
      <c r="C35" s="135" t="s">
        <v>62</v>
      </c>
      <c r="D35" s="83">
        <f>VLOOKUP($C35,Vega_GIRR!$C$556:$F$822,4,0)*VLOOKUP(D$33,Vega_GIRR!$C$556:$F$822,4,0)</f>
        <v>0</v>
      </c>
      <c r="E35" s="62"/>
      <c r="F35" s="59">
        <f>VLOOKUP($C35,Vega_GIRR!$C$556:$F$822,4,0)*VLOOKUP(F$33,Vega_GIRR!$C$556:$F$822,4,0)</f>
        <v>0</v>
      </c>
      <c r="G35" s="59">
        <f>VLOOKUP($C35,Vega_GIRR!$C$556:$F$822,4,0)*VLOOKUP(G$33,Vega_GIRR!$C$556:$F$822,4,0)</f>
        <v>0</v>
      </c>
      <c r="H35" s="50">
        <f>VLOOKUP($C35,Vega_GIRR!$C$556:$F$822,4,0)*VLOOKUP(H$33,Vega_GIRR!$C$556:$F$822,4,0)</f>
        <v>0</v>
      </c>
    </row>
    <row r="36" spans="3:8" x14ac:dyDescent="0.25">
      <c r="C36" s="135" t="s">
        <v>63</v>
      </c>
      <c r="D36" s="59">
        <f>VLOOKUP($C36,Vega_GIRR!$C$556:$F$822,4,0)*VLOOKUP(D$33,Vega_GIRR!$C$556:$F$822,4,0)</f>
        <v>0</v>
      </c>
      <c r="E36" s="59">
        <f>VLOOKUP($C36,Vega_GIRR!$C$556:$F$822,4,0)*VLOOKUP(E$33,Vega_GIRR!$C$556:$F$822,4,0)</f>
        <v>0</v>
      </c>
      <c r="F36" s="5"/>
      <c r="G36" s="59">
        <f>VLOOKUP($C36,Vega_GIRR!$C$556:$F$822,4,0)*VLOOKUP(G$33,Vega_GIRR!$C$556:$F$822,4,0)</f>
        <v>0</v>
      </c>
      <c r="H36" s="50">
        <f>VLOOKUP($C36,Vega_GIRR!$C$556:$F$822,4,0)*VLOOKUP(H$33,Vega_GIRR!$C$556:$F$822,4,0)</f>
        <v>0</v>
      </c>
    </row>
    <row r="37" spans="3:8" x14ac:dyDescent="0.25">
      <c r="C37" s="135" t="s">
        <v>64</v>
      </c>
      <c r="D37" s="59">
        <f>VLOOKUP($C37,Vega_GIRR!$C$556:$F$822,4,0)*VLOOKUP(D$33,Vega_GIRR!$C$556:$F$822,4,0)</f>
        <v>0</v>
      </c>
      <c r="E37" s="59">
        <f>VLOOKUP($C37,Vega_GIRR!$C$556:$F$822,4,0)*VLOOKUP(E$33,Vega_GIRR!$C$556:$F$822,4,0)</f>
        <v>0</v>
      </c>
      <c r="F37" s="59">
        <f>VLOOKUP($C37,Vega_GIRR!$C$556:$F$822,4,0)*VLOOKUP(F$33,Vega_GIRR!$C$556:$F$822,4,0)</f>
        <v>0</v>
      </c>
      <c r="G37" s="5"/>
      <c r="H37" s="50">
        <f>VLOOKUP($C37,Vega_GIRR!$C$556:$F$822,4,0)*VLOOKUP(H$33,Vega_GIRR!$C$556:$F$822,4,0)</f>
        <v>0</v>
      </c>
    </row>
    <row r="38" spans="3:8" x14ac:dyDescent="0.25">
      <c r="C38" s="135" t="s">
        <v>65</v>
      </c>
      <c r="D38" s="57">
        <f>VLOOKUP($C38,Vega_GIRR!$C$556:$F$822,4,0)*VLOOKUP(D$33,Vega_GIRR!$C$556:$F$822,4,0)</f>
        <v>0</v>
      </c>
      <c r="E38" s="57">
        <f>VLOOKUP($C38,Vega_GIRR!$C$556:$F$822,4,0)*VLOOKUP(E$33,Vega_GIRR!$C$556:$F$822,4,0)</f>
        <v>0</v>
      </c>
      <c r="F38" s="57">
        <f>VLOOKUP($C38,Vega_GIRR!$C$556:$F$822,4,0)*VLOOKUP(F$33,Vega_GIRR!$C$556:$F$822,4,0)</f>
        <v>0</v>
      </c>
      <c r="G38" s="57">
        <f>VLOOKUP($C38,Vega_GIRR!$C$556:$F$822,4,0)*VLOOKUP(G$33,Vega_GIRR!$C$556:$F$822,4,0)</f>
        <v>0</v>
      </c>
      <c r="H38" s="144"/>
    </row>
    <row r="39" spans="3:8" ht="15.75" thickBot="1" x14ac:dyDescent="0.3"/>
    <row r="40" spans="3:8" ht="30.75" customHeight="1" thickTop="1" thickBot="1" x14ac:dyDescent="0.3">
      <c r="C40" s="119"/>
      <c r="D40" s="129" t="s">
        <v>61</v>
      </c>
      <c r="E40" s="136" t="s">
        <v>62</v>
      </c>
      <c r="F40" s="136" t="s">
        <v>63</v>
      </c>
      <c r="G40" s="136" t="s">
        <v>64</v>
      </c>
      <c r="H40" s="136" t="s">
        <v>65</v>
      </c>
    </row>
    <row r="41" spans="3:8" ht="15.75" thickTop="1" x14ac:dyDescent="0.25">
      <c r="C41" s="134" t="s">
        <v>61</v>
      </c>
      <c r="D41" s="141">
        <f t="shared" ref="D41:H45" si="0">D34*D18</f>
        <v>0</v>
      </c>
      <c r="E41" s="127">
        <f t="shared" si="0"/>
        <v>0</v>
      </c>
      <c r="F41" s="59">
        <f t="shared" si="0"/>
        <v>0</v>
      </c>
      <c r="G41" s="59">
        <f t="shared" si="0"/>
        <v>0</v>
      </c>
      <c r="H41" s="50">
        <f t="shared" si="0"/>
        <v>0</v>
      </c>
    </row>
    <row r="42" spans="3:8" x14ac:dyDescent="0.25">
      <c r="C42" s="135" t="s">
        <v>62</v>
      </c>
      <c r="D42" s="83">
        <f t="shared" si="0"/>
        <v>0</v>
      </c>
      <c r="E42" s="62">
        <f t="shared" si="0"/>
        <v>0</v>
      </c>
      <c r="F42" s="59">
        <f t="shared" si="0"/>
        <v>0</v>
      </c>
      <c r="G42" s="59">
        <f t="shared" si="0"/>
        <v>0</v>
      </c>
      <c r="H42" s="50">
        <f t="shared" si="0"/>
        <v>0</v>
      </c>
    </row>
    <row r="43" spans="3:8" x14ac:dyDescent="0.25">
      <c r="C43" s="135" t="s">
        <v>63</v>
      </c>
      <c r="D43" s="59">
        <f t="shared" si="0"/>
        <v>0</v>
      </c>
      <c r="E43" s="59">
        <f t="shared" si="0"/>
        <v>0</v>
      </c>
      <c r="F43" s="5">
        <f t="shared" si="0"/>
        <v>0</v>
      </c>
      <c r="G43" s="59">
        <f t="shared" si="0"/>
        <v>0</v>
      </c>
      <c r="H43" s="50">
        <f t="shared" si="0"/>
        <v>0</v>
      </c>
    </row>
    <row r="44" spans="3:8" x14ac:dyDescent="0.25">
      <c r="C44" s="135" t="s">
        <v>64</v>
      </c>
      <c r="D44" s="59">
        <f t="shared" si="0"/>
        <v>0</v>
      </c>
      <c r="E44" s="59">
        <f t="shared" si="0"/>
        <v>0</v>
      </c>
      <c r="F44" s="59">
        <f t="shared" si="0"/>
        <v>0</v>
      </c>
      <c r="G44" s="5">
        <f t="shared" si="0"/>
        <v>0</v>
      </c>
      <c r="H44" s="50">
        <f t="shared" si="0"/>
        <v>0</v>
      </c>
    </row>
    <row r="45" spans="3:8" x14ac:dyDescent="0.25">
      <c r="C45" s="135" t="s">
        <v>65</v>
      </c>
      <c r="D45" s="57">
        <f t="shared" si="0"/>
        <v>0</v>
      </c>
      <c r="E45" s="57">
        <f t="shared" si="0"/>
        <v>0</v>
      </c>
      <c r="F45" s="57">
        <f t="shared" si="0"/>
        <v>0</v>
      </c>
      <c r="G45" s="57">
        <f t="shared" si="0"/>
        <v>0</v>
      </c>
      <c r="H45" s="144">
        <f t="shared" si="0"/>
        <v>0</v>
      </c>
    </row>
  </sheetData>
  <mergeCells count="2">
    <mergeCell ref="C9:D14"/>
    <mergeCell ref="E9:E15"/>
  </mergeCells>
  <hyperlinks>
    <hyperlink ref="A3" location="'Vega_GIRR_USDLow'!A1" display="'Vega_GIRR_USDLow'!A1" xr:uid="{00000000-0004-0000-3A00-000000000000}"/>
    <hyperlink ref="A5" location="'Vega_GIRR_JPYLow'!A1" display="'Vega_GIRR_JPYLow'!A1" xr:uid="{00000000-0004-0000-3A00-000001000000}"/>
    <hyperlink ref="D27" location="Vega_GIRR!$C$556:$F$822" display="Vega_GIRR!$C$556:$F$822" xr:uid="{00000000-0004-0000-3A00-000002000000}"/>
    <hyperlink ref="D28" location="Vega_GIRR!$C$556:$F$822" display="Vega_GIRR!$C$556:$F$822" xr:uid="{00000000-0004-0000-3A00-000003000000}"/>
    <hyperlink ref="D29" location="Vega_GIRR!$C$556:$F$822" display="Vega_GIRR!$C$556:$F$822" xr:uid="{00000000-0004-0000-3A00-000004000000}"/>
    <hyperlink ref="D30" location="Vega_GIRR!$C$556:$F$822" display="Vega_GIRR!$C$556:$F$822" xr:uid="{00000000-0004-0000-3A00-000005000000}"/>
    <hyperlink ref="D31" location="Vega_GIRR!$C$556:$F$822" display="Vega_GIRR!$C$556:$F$822" xr:uid="{00000000-0004-0000-3A00-000006000000}"/>
    <hyperlink ref="E34" location="Vega_GIRR!$C$556:$F$822" display="Vega_GIRR!$C$556:$F$822" xr:uid="{00000000-0004-0000-3A00-000007000000}"/>
    <hyperlink ref="F34" location="Vega_GIRR!$C$556:$F$822" display="Vega_GIRR!$C$556:$F$822" xr:uid="{00000000-0004-0000-3A00-000008000000}"/>
    <hyperlink ref="G34" location="Vega_GIRR!$C$556:$F$822" display="Vega_GIRR!$C$556:$F$822" xr:uid="{00000000-0004-0000-3A00-000009000000}"/>
    <hyperlink ref="H34" location="Vega_GIRR!$C$556:$F$822" display="Vega_GIRR!$C$556:$F$822" xr:uid="{00000000-0004-0000-3A00-00000A000000}"/>
    <hyperlink ref="D35" location="Vega_GIRR!$C$556:$F$822" display="Vega_GIRR!$C$556:$F$822" xr:uid="{00000000-0004-0000-3A00-00000B000000}"/>
    <hyperlink ref="F35" location="Vega_GIRR!$C$556:$F$822" display="Vega_GIRR!$C$556:$F$822" xr:uid="{00000000-0004-0000-3A00-00000C000000}"/>
    <hyperlink ref="G35" location="Vega_GIRR!$C$556:$F$822" display="Vega_GIRR!$C$556:$F$822" xr:uid="{00000000-0004-0000-3A00-00000D000000}"/>
    <hyperlink ref="H35" location="Vega_GIRR!$C$556:$F$822" display="Vega_GIRR!$C$556:$F$822" xr:uid="{00000000-0004-0000-3A00-00000E000000}"/>
    <hyperlink ref="D36" location="Vega_GIRR!$C$556:$F$822" display="Vega_GIRR!$C$556:$F$822" xr:uid="{00000000-0004-0000-3A00-00000F000000}"/>
    <hyperlink ref="E36" location="Vega_GIRR!$C$556:$F$822" display="Vega_GIRR!$C$556:$F$822" xr:uid="{00000000-0004-0000-3A00-000010000000}"/>
    <hyperlink ref="G36" location="Vega_GIRR!$C$556:$F$822" display="Vega_GIRR!$C$556:$F$822" xr:uid="{00000000-0004-0000-3A00-000011000000}"/>
    <hyperlink ref="H36" location="Vega_GIRR!$C$556:$F$822" display="Vega_GIRR!$C$556:$F$822" xr:uid="{00000000-0004-0000-3A00-000012000000}"/>
    <hyperlink ref="D37" location="Vega_GIRR!$C$556:$F$822" display="Vega_GIRR!$C$556:$F$822" xr:uid="{00000000-0004-0000-3A00-000013000000}"/>
    <hyperlink ref="E37" location="Vega_GIRR!$C$556:$F$822" display="Vega_GIRR!$C$556:$F$822" xr:uid="{00000000-0004-0000-3A00-000014000000}"/>
    <hyperlink ref="F37" location="Vega_GIRR!$C$556:$F$822" display="Vega_GIRR!$C$556:$F$822" xr:uid="{00000000-0004-0000-3A00-000015000000}"/>
    <hyperlink ref="H37" location="Vega_GIRR!$C$556:$F$822" display="Vega_GIRR!$C$556:$F$822" xr:uid="{00000000-0004-0000-3A00-000016000000}"/>
    <hyperlink ref="D38" location="Vega_GIRR!$C$556:$F$822" display="Vega_GIRR!$C$556:$F$822" xr:uid="{00000000-0004-0000-3A00-000017000000}"/>
    <hyperlink ref="E38" location="Vega_GIRR!$C$556:$F$822" display="Vega_GIRR!$C$556:$F$822" xr:uid="{00000000-0004-0000-3A00-000018000000}"/>
    <hyperlink ref="F38" location="Vega_GIRR!$C$556:$F$822" display="Vega_GIRR!$C$556:$F$822" xr:uid="{00000000-0004-0000-3A00-000019000000}"/>
    <hyperlink ref="G38" location="Vega_GIRR!$C$556:$F$822" display="Vega_GIRR!$C$556:$F$822" xr:uid="{00000000-0004-0000-3A00-00001A000000}"/>
    <hyperlink ref="A4" location="BucketLow!A1" display="One level Up" xr:uid="{00000000-0004-0000-3A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9F94A10B-44FE-4BDA-9667-9CD5699A7AE2}"/>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6"/>
  <dimension ref="A1:G54"/>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27.5703125" customWidth="1"/>
    <col min="4" max="4" width="21.140625" bestFit="1" customWidth="1"/>
    <col min="5" max="5" width="23.85546875" customWidth="1"/>
    <col min="6" max="6" width="20.28515625" customWidth="1"/>
    <col min="7" max="7" width="18.5703125" customWidth="1"/>
    <col min="8" max="8" width="12.85546875" customWidth="1"/>
    <col min="9" max="9" width="16.425781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105</v>
      </c>
    </row>
    <row r="5" spans="1:7" s="35" customFormat="1" x14ac:dyDescent="0.25">
      <c r="A5" s="34" t="s">
        <v>94</v>
      </c>
      <c r="C5" s="35" t="s">
        <v>1226</v>
      </c>
    </row>
    <row r="6" spans="1:7" x14ac:dyDescent="0.25">
      <c r="A6" s="18"/>
      <c r="C6" s="17"/>
    </row>
    <row r="7" spans="1:7" ht="18.75" x14ac:dyDescent="0.3">
      <c r="C7" s="6" t="s">
        <v>71</v>
      </c>
      <c r="F7" s="7"/>
      <c r="G7" s="7"/>
    </row>
    <row r="8" spans="1:7" x14ac:dyDescent="0.25">
      <c r="F8" s="7"/>
      <c r="G8" s="7"/>
    </row>
    <row r="9" spans="1:7" x14ac:dyDescent="0.25">
      <c r="F9" s="8"/>
      <c r="G9" s="7"/>
    </row>
    <row r="10" spans="1:7" x14ac:dyDescent="0.25">
      <c r="F10" s="7"/>
      <c r="G10" s="7"/>
    </row>
    <row r="11" spans="1:7" x14ac:dyDescent="0.25">
      <c r="F11" s="7"/>
      <c r="G11" s="7"/>
    </row>
    <row r="12" spans="1:7" ht="18.75" x14ac:dyDescent="0.3">
      <c r="C12" s="6"/>
    </row>
    <row r="13" spans="1:7" ht="15" customHeight="1" x14ac:dyDescent="0.25">
      <c r="C13" s="46"/>
      <c r="D13" s="60" t="s">
        <v>113</v>
      </c>
    </row>
    <row r="14" spans="1:7" ht="29.25" customHeight="1" x14ac:dyDescent="0.3">
      <c r="C14" s="78" t="s">
        <v>115</v>
      </c>
      <c r="D14" s="84">
        <f>SUM(RAO_Trades!H16:H65)</f>
        <v>6736784.3631999996</v>
      </c>
    </row>
    <row r="15" spans="1:7" ht="18.75" x14ac:dyDescent="0.3">
      <c r="C15" s="6"/>
    </row>
    <row r="54" spans="3:3" x14ac:dyDescent="0.25">
      <c r="C54" s="4"/>
    </row>
  </sheetData>
  <hyperlinks>
    <hyperlink ref="A3" location="'DRC'!A1" display="'DRC'!A1" xr:uid="{00000000-0004-0000-0500-000000000000}"/>
    <hyperlink ref="A5" location="'Delta_RiskType_GIRR'!A1" display="'Delta_RiskType_GIRR'!A1" xr:uid="{00000000-0004-0000-0500-000001000000}"/>
    <hyperlink ref="A4" location="Summary!A1" display="Summary!A1" xr:uid="{00000000-0004-0000-0500-000002000000}"/>
    <hyperlink ref="D14" location="RAO_Trades!H16:H65" display="RAO_Trades!H16:H65" xr:uid="{00000000-0004-0000-0500-000003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C960F26C-6D42-4D07-A12E-3EFE5D90EF7E}"/>
  </hyperlinks>
  <pageMargins left="0.7" right="0.7" top="0.75" bottom="0.75" header="0.3" footer="0.3"/>
  <pageSetup orientation="portrait"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5"/>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60.4257812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1152</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1236</v>
      </c>
    </row>
    <row r="10" spans="1:5" x14ac:dyDescent="0.25">
      <c r="A10" s="18"/>
      <c r="C10" s="172"/>
      <c r="D10" s="173"/>
      <c r="E10" s="176"/>
    </row>
    <row r="11" spans="1:5" ht="61.5" customHeight="1" x14ac:dyDescent="0.25">
      <c r="A11" s="18"/>
      <c r="C11" s="172"/>
      <c r="D11" s="173"/>
      <c r="E11" s="176"/>
    </row>
    <row r="12" spans="1:5" ht="158.25" customHeight="1" x14ac:dyDescent="0.25">
      <c r="A12" s="18"/>
      <c r="C12" s="172"/>
      <c r="D12" s="173"/>
      <c r="E12" s="176"/>
    </row>
    <row r="13" spans="1:5" ht="21.7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row>
    <row r="17" spans="3:8" x14ac:dyDescent="0.25">
      <c r="C17" s="67" t="s">
        <v>86</v>
      </c>
      <c r="D17" s="66">
        <v>0.5</v>
      </c>
      <c r="E17" s="66">
        <v>1</v>
      </c>
      <c r="F17" s="66">
        <v>3</v>
      </c>
      <c r="G17" s="66">
        <v>5</v>
      </c>
      <c r="H17" s="65">
        <v>10</v>
      </c>
    </row>
    <row r="18" spans="3:8" x14ac:dyDescent="0.25">
      <c r="C18" s="70">
        <v>0.5</v>
      </c>
      <c r="D18" s="61"/>
      <c r="E18" s="41">
        <f>MIN(1,MIN(EXP(-$D$15*ABS($C18-E$17)/MIN($C18,E$17)*EXP(-$D$15*ABS($C18-E$17)/MIN($C18,E$17))),1)*0.75)</f>
        <v>0.74261126269109168</v>
      </c>
      <c r="F18" s="41">
        <f>MIN(1,MIN(EXP(-$D$15*ABS($C18-F$17)/MIN($C18,F$17)*EXP(-$D$15*ABS($C18-F$17)/MIN($C18,F$17))),1)*0.75)</f>
        <v>0.71516389149773141</v>
      </c>
      <c r="G18" s="41">
        <f>MIN(1,MIN(EXP(-$D$15*ABS($C18-G$17)/MIN($C18,G$17)*EXP(-$D$15*ABS($C18-G$17)/MIN($C18,G$17))),1)*0.75)</f>
        <v>0.69077862254620748</v>
      </c>
      <c r="H18" s="41">
        <f>MIN(1,MIN(EXP(-$D$15*ABS($C18-H$17)/MIN($C18,H$17)*EXP(-$D$15*ABS($C18-H$17)/MIN($C18,H$17))),1)*0.75)</f>
        <v>0.64094969255108369</v>
      </c>
    </row>
    <row r="19" spans="3:8" x14ac:dyDescent="0.25">
      <c r="C19" s="70">
        <v>1</v>
      </c>
      <c r="D19" s="69">
        <f>MIN(1,MIN(EXP(-$D$15*ABS($C19-D$17)/MIN($C19,D$17)*EXP(-$D$15*ABS($C19-D$17)/MIN($C19,D$17))),1)*0.75)</f>
        <v>0.74261126269109168</v>
      </c>
      <c r="E19" s="5"/>
      <c r="F19" s="20">
        <f>MIN(1,MIN(EXP(-$D$15*ABS($C19-F$17)/MIN($C19,F$17)*EXP(-$D$15*ABS($C19-F$17)/MIN($C19,F$17))),1)*0.75)</f>
        <v>0.73544020114928188</v>
      </c>
      <c r="G19" s="20">
        <f>MIN(1,MIN(EXP(-$D$15*ABS($C19-G$17)/MIN($C19,G$17)*EXP(-$D$15*ABS($C19-G$17)/MIN($C19,G$17))),1)*0.75)</f>
        <v>0.72172315892062189</v>
      </c>
      <c r="H19" s="20">
        <f>MIN(1,MIN(EXP(-$D$15*ABS($C19-H$17)/MIN($C19,H$17)*EXP(-$D$15*ABS($C19-H$17)/MIN($C19,H$17))),1)*0.75)</f>
        <v>0.69077862254620748</v>
      </c>
    </row>
    <row r="20" spans="3:8" x14ac:dyDescent="0.25">
      <c r="C20" s="70">
        <v>3</v>
      </c>
      <c r="D20" s="69">
        <f>MIN(1,MIN(EXP(-$D$15*ABS($C20-D$17)/MIN($C20,D$17)*EXP(-$D$15*ABS($C20-D$17)/MIN($C20,D$17))),1)*0.75)</f>
        <v>0.71516389149773141</v>
      </c>
      <c r="E20" s="20">
        <f>MIN(1,MAX(EXP(-$D$15*ABS($C20-E$17)/MIN($C20,E$17)),40%)*0.75)</f>
        <v>0.73514900498006641</v>
      </c>
      <c r="F20" s="5"/>
      <c r="G20" s="20">
        <f>MIN(1,MIN(EXP(-$D$15*ABS($C20-G$17)/MIN($C20,G$17)*EXP(-$D$15*ABS($C20-G$17)/MIN($C20,G$17))),1)*0.75)</f>
        <v>0.7450496321444583</v>
      </c>
      <c r="H20" s="20">
        <f>MIN(1,MIN(EXP(-$D$15*ABS($C20-H$17)/MIN($C20,H$17)*EXP(-$D$15*ABS($C20-H$17)/MIN($C20,H$17))),1)*0.75)</f>
        <v>0.73309699185972876</v>
      </c>
    </row>
    <row r="21" spans="3:8" x14ac:dyDescent="0.25">
      <c r="C21" s="70">
        <v>5</v>
      </c>
      <c r="D21" s="69">
        <f>MIN(1,MIN(EXP(-$D$15*ABS($C21-D$17)/MIN($C21,D$17)*EXP(-$D$15*ABS($C21-D$17)/MIN($C21,D$17))),1)*0.75)</f>
        <v>0.69077862254620748</v>
      </c>
      <c r="E21" s="20">
        <f>MIN(1,MIN(EXP(-$D$15*ABS($C21-E$17)/MIN($C21,E$17)*EXP(-$D$15*ABS($C21-E$17)/MIN($C21,E$17))),1)*0.75)</f>
        <v>0.72172315892062189</v>
      </c>
      <c r="F21" s="20">
        <f>MIN(1,MIN(EXP(-$D$15*ABS($C21-F$17)/MIN($C21,F$17)*EXP(-$D$15*ABS($C21-F$17)/MIN($C21,F$17))),1)*0.75)</f>
        <v>0.7450496321444583</v>
      </c>
      <c r="G21" s="5"/>
      <c r="H21" s="20">
        <f>MIN(1,MIN(EXP(-$D$15*ABS($C21-H$17)/MIN($C21,H$17)*EXP(-$D$15*ABS($C21-H$17)/MIN($C21,H$17))),1)*0.75)</f>
        <v>0.74261126269109168</v>
      </c>
    </row>
    <row r="22" spans="3:8" x14ac:dyDescent="0.25">
      <c r="C22" s="68">
        <v>10</v>
      </c>
      <c r="D22" s="69">
        <f>MIN(1,MIN(EXP(-$D$15*ABS($C22-D$17)/MIN($C22,D$17)*EXP(-$D$15*ABS($C22-D$17)/MIN($C22,D$17))),1)*0.75)</f>
        <v>0.64094969255108369</v>
      </c>
      <c r="E22" s="20">
        <f>MIN(1,MIN(EXP(-$D$15*ABS($C22-E$17)/MIN($C22,E$17)*EXP(-$D$15*ABS($C22-E$17)/MIN($C22,E$17))),1)*0.75)</f>
        <v>0.69077862254620748</v>
      </c>
      <c r="F22" s="20">
        <f>MIN(1,MIN(EXP(-$D$15*ABS($C22-F$17)/MIN($C22,F$17)*EXP(-$D$15*ABS($C22-F$17)/MIN($C22,F$17))),1)*0.75)</f>
        <v>0.73309699185972876</v>
      </c>
      <c r="G22" s="20">
        <f>MIN(1,MIN(EXP(-$D$15*ABS($C22-G$17)/MIN($C22,G$17)*EXP(-$D$15*ABS($C22-G$17)/MIN($C22,G$17))),1)*0.75)</f>
        <v>0.74261126269109168</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83">
        <f>VLOOKUP(C27,Vega_GIRR!$C$824:$F$1090,4,0)^2</f>
        <v>0</v>
      </c>
    </row>
    <row r="28" spans="3:8" x14ac:dyDescent="0.25">
      <c r="C28" s="70" t="s">
        <v>62</v>
      </c>
      <c r="D28" s="50">
        <f>VLOOKUP(C28,Vega_GIRR!$C$824:$F$1090,4,0)^2</f>
        <v>0</v>
      </c>
    </row>
    <row r="29" spans="3:8" x14ac:dyDescent="0.25">
      <c r="C29" s="70" t="s">
        <v>63</v>
      </c>
      <c r="D29" s="50">
        <f>VLOOKUP(C29,Vega_GIRR!$C$824:$F$1090,4,0)^2</f>
        <v>0</v>
      </c>
    </row>
    <row r="30" spans="3:8" x14ac:dyDescent="0.25">
      <c r="C30" s="70" t="s">
        <v>64</v>
      </c>
      <c r="D30" s="50">
        <f>VLOOKUP(C30,Vega_GIRR!$C$824:$F$1090,4,0)^2</f>
        <v>0</v>
      </c>
    </row>
    <row r="31" spans="3:8" x14ac:dyDescent="0.25">
      <c r="C31" s="70" t="s">
        <v>65</v>
      </c>
      <c r="D31" s="48">
        <f>VLOOKUP(C31,Vega_GIRR!$C$824:$F$1090,4,0)^2</f>
        <v>0</v>
      </c>
    </row>
    <row r="32" spans="3:8" ht="15.75" thickBot="1" x14ac:dyDescent="0.3"/>
    <row r="33" spans="3:8" ht="30" customHeight="1" thickTop="1" thickBot="1" x14ac:dyDescent="0.3">
      <c r="C33" s="119"/>
      <c r="D33" s="129" t="s">
        <v>61</v>
      </c>
      <c r="E33" s="136" t="s">
        <v>62</v>
      </c>
      <c r="F33" s="136" t="s">
        <v>63</v>
      </c>
      <c r="G33" s="136" t="s">
        <v>64</v>
      </c>
      <c r="H33" s="136" t="s">
        <v>65</v>
      </c>
    </row>
    <row r="34" spans="3:8" ht="15.75" thickTop="1" x14ac:dyDescent="0.25">
      <c r="C34" s="134" t="s">
        <v>61</v>
      </c>
      <c r="D34" s="141"/>
      <c r="E34" s="127">
        <f>VLOOKUP($C34,Vega_GIRR!$C$824:$F$1090,4,0)*VLOOKUP(E$33,Vega_GIRR!$C$824:$F$1090,4,0)</f>
        <v>0</v>
      </c>
      <c r="F34" s="59">
        <f>VLOOKUP($C34,Vega_GIRR!$C$824:$F$1090,4,0)*VLOOKUP(F$33,Vega_GIRR!$C$824:$F$1090,4,0)</f>
        <v>0</v>
      </c>
      <c r="G34" s="59">
        <f>VLOOKUP($C34,Vega_GIRR!$C$824:$F$1090,4,0)*VLOOKUP(G$33,Vega_GIRR!$C$824:$F$1090,4,0)</f>
        <v>0</v>
      </c>
      <c r="H34" s="50">
        <f>VLOOKUP($C34,Vega_GIRR!$C$824:$F$1090,4,0)*VLOOKUP(H$33,Vega_GIRR!$C$824:$F$1090,4,0)</f>
        <v>0</v>
      </c>
    </row>
    <row r="35" spans="3:8" x14ac:dyDescent="0.25">
      <c r="C35" s="135" t="s">
        <v>62</v>
      </c>
      <c r="D35" s="83">
        <f>VLOOKUP($C35,Vega_GIRR!$C$824:$F$1090,4,0)*VLOOKUP(D$33,Vega_GIRR!$C$824:$F$1090,4,0)</f>
        <v>0</v>
      </c>
      <c r="E35" s="62"/>
      <c r="F35" s="59">
        <f>VLOOKUP($C35,Vega_GIRR!$C$824:$F$1090,4,0)*VLOOKUP(F$33,Vega_GIRR!$C$824:$F$1090,4,0)</f>
        <v>0</v>
      </c>
      <c r="G35" s="59">
        <f>VLOOKUP($C35,Vega_GIRR!$C$824:$F$1090,4,0)*VLOOKUP(G$33,Vega_GIRR!$C$824:$F$1090,4,0)</f>
        <v>0</v>
      </c>
      <c r="H35" s="50">
        <f>VLOOKUP($C35,Vega_GIRR!$C$824:$F$1090,4,0)*VLOOKUP(H$33,Vega_GIRR!$C$824:$F$1090,4,0)</f>
        <v>0</v>
      </c>
    </row>
    <row r="36" spans="3:8" x14ac:dyDescent="0.25">
      <c r="C36" s="135" t="s">
        <v>63</v>
      </c>
      <c r="D36" s="59">
        <f>VLOOKUP($C36,Vega_GIRR!$C$824:$F$1090,4,0)*VLOOKUP(D$33,Vega_GIRR!$C$824:$F$1090,4,0)</f>
        <v>0</v>
      </c>
      <c r="E36" s="59">
        <f>VLOOKUP($C36,Vega_GIRR!$C$824:$F$1090,4,0)*VLOOKUP(E$33,Vega_GIRR!$C$824:$F$1090,4,0)</f>
        <v>0</v>
      </c>
      <c r="F36" s="5"/>
      <c r="G36" s="59">
        <f>VLOOKUP($C36,Vega_GIRR!$C$824:$F$1090,4,0)*VLOOKUP(G$33,Vega_GIRR!$C$824:$F$1090,4,0)</f>
        <v>0</v>
      </c>
      <c r="H36" s="50">
        <f>VLOOKUP($C36,Vega_GIRR!$C$824:$F$1090,4,0)*VLOOKUP(H$33,Vega_GIRR!$C$824:$F$1090,4,0)</f>
        <v>0</v>
      </c>
    </row>
    <row r="37" spans="3:8" x14ac:dyDescent="0.25">
      <c r="C37" s="135" t="s">
        <v>64</v>
      </c>
      <c r="D37" s="59">
        <f>VLOOKUP($C37,Vega_GIRR!$C$824:$F$1090,4,0)*VLOOKUP(D$33,Vega_GIRR!$C$824:$F$1090,4,0)</f>
        <v>0</v>
      </c>
      <c r="E37" s="59">
        <f>VLOOKUP($C37,Vega_GIRR!$C$824:$F$1090,4,0)*VLOOKUP(E$33,Vega_GIRR!$C$824:$F$1090,4,0)</f>
        <v>0</v>
      </c>
      <c r="F37" s="59">
        <f>VLOOKUP($C37,Vega_GIRR!$C$824:$F$1090,4,0)*VLOOKUP(F$33,Vega_GIRR!$C$824:$F$1090,4,0)</f>
        <v>0</v>
      </c>
      <c r="G37" s="5"/>
      <c r="H37" s="50">
        <f>VLOOKUP($C37,Vega_GIRR!$C$824:$F$1090,4,0)*VLOOKUP(H$33,Vega_GIRR!$C$824:$F$1090,4,0)</f>
        <v>0</v>
      </c>
    </row>
    <row r="38" spans="3:8" x14ac:dyDescent="0.25">
      <c r="C38" s="135" t="s">
        <v>65</v>
      </c>
      <c r="D38" s="57">
        <f>VLOOKUP($C38,Vega_GIRR!$C$824:$F$1090,4,0)*VLOOKUP(D$33,Vega_GIRR!$C$824:$F$1090,4,0)</f>
        <v>0</v>
      </c>
      <c r="E38" s="57">
        <f>VLOOKUP($C38,Vega_GIRR!$C$824:$F$1090,4,0)*VLOOKUP(E$33,Vega_GIRR!$C$824:$F$1090,4,0)</f>
        <v>0</v>
      </c>
      <c r="F38" s="57">
        <f>VLOOKUP($C38,Vega_GIRR!$C$824:$F$1090,4,0)*VLOOKUP(F$33,Vega_GIRR!$C$824:$F$1090,4,0)</f>
        <v>0</v>
      </c>
      <c r="G38" s="57">
        <f>VLOOKUP($C38,Vega_GIRR!$C$824:$F$1090,4,0)*VLOOKUP(G$33,Vega_GIRR!$C$824:$F$1090,4,0)</f>
        <v>0</v>
      </c>
      <c r="H38" s="144"/>
    </row>
    <row r="39" spans="3:8" ht="15.75" thickBot="1" x14ac:dyDescent="0.3"/>
    <row r="40" spans="3:8" ht="30.75" customHeight="1" thickTop="1" thickBot="1" x14ac:dyDescent="0.3">
      <c r="C40" s="119"/>
      <c r="D40" s="129" t="s">
        <v>61</v>
      </c>
      <c r="E40" s="136" t="s">
        <v>62</v>
      </c>
      <c r="F40" s="136" t="s">
        <v>63</v>
      </c>
      <c r="G40" s="136" t="s">
        <v>64</v>
      </c>
      <c r="H40" s="136" t="s">
        <v>65</v>
      </c>
    </row>
    <row r="41" spans="3:8" ht="15.75" thickTop="1" x14ac:dyDescent="0.25">
      <c r="C41" s="134" t="s">
        <v>61</v>
      </c>
      <c r="D41" s="141">
        <f t="shared" ref="D41:H45" si="0">D34*D18</f>
        <v>0</v>
      </c>
      <c r="E41" s="127">
        <f t="shared" si="0"/>
        <v>0</v>
      </c>
      <c r="F41" s="59">
        <f t="shared" si="0"/>
        <v>0</v>
      </c>
      <c r="G41" s="59">
        <f t="shared" si="0"/>
        <v>0</v>
      </c>
      <c r="H41" s="50">
        <f t="shared" si="0"/>
        <v>0</v>
      </c>
    </row>
    <row r="42" spans="3:8" x14ac:dyDescent="0.25">
      <c r="C42" s="135" t="s">
        <v>62</v>
      </c>
      <c r="D42" s="83">
        <f t="shared" si="0"/>
        <v>0</v>
      </c>
      <c r="E42" s="62">
        <f t="shared" si="0"/>
        <v>0</v>
      </c>
      <c r="F42" s="59">
        <f t="shared" si="0"/>
        <v>0</v>
      </c>
      <c r="G42" s="59">
        <f t="shared" si="0"/>
        <v>0</v>
      </c>
      <c r="H42" s="50">
        <f t="shared" si="0"/>
        <v>0</v>
      </c>
    </row>
    <row r="43" spans="3:8" x14ac:dyDescent="0.25">
      <c r="C43" s="135" t="s">
        <v>63</v>
      </c>
      <c r="D43" s="59">
        <f t="shared" si="0"/>
        <v>0</v>
      </c>
      <c r="E43" s="59">
        <f t="shared" si="0"/>
        <v>0</v>
      </c>
      <c r="F43" s="5">
        <f t="shared" si="0"/>
        <v>0</v>
      </c>
      <c r="G43" s="59">
        <f t="shared" si="0"/>
        <v>0</v>
      </c>
      <c r="H43" s="50">
        <f t="shared" si="0"/>
        <v>0</v>
      </c>
    </row>
    <row r="44" spans="3:8" x14ac:dyDescent="0.25">
      <c r="C44" s="135" t="s">
        <v>64</v>
      </c>
      <c r="D44" s="59">
        <f t="shared" si="0"/>
        <v>0</v>
      </c>
      <c r="E44" s="59">
        <f t="shared" si="0"/>
        <v>0</v>
      </c>
      <c r="F44" s="59">
        <f t="shared" si="0"/>
        <v>0</v>
      </c>
      <c r="G44" s="5">
        <f t="shared" si="0"/>
        <v>0</v>
      </c>
      <c r="H44" s="50">
        <f t="shared" si="0"/>
        <v>0</v>
      </c>
    </row>
    <row r="45" spans="3:8" x14ac:dyDescent="0.25">
      <c r="C45" s="135" t="s">
        <v>65</v>
      </c>
      <c r="D45" s="57">
        <f t="shared" si="0"/>
        <v>0</v>
      </c>
      <c r="E45" s="57">
        <f t="shared" si="0"/>
        <v>0</v>
      </c>
      <c r="F45" s="57">
        <f t="shared" si="0"/>
        <v>0</v>
      </c>
      <c r="G45" s="57">
        <f t="shared" si="0"/>
        <v>0</v>
      </c>
      <c r="H45" s="144">
        <f t="shared" si="0"/>
        <v>0</v>
      </c>
    </row>
  </sheetData>
  <mergeCells count="2">
    <mergeCell ref="C9:D14"/>
    <mergeCell ref="E9:E15"/>
  </mergeCells>
  <hyperlinks>
    <hyperlink ref="A3" location="'Vega_GIRR_GBPLow'!A1" display="'Vega_GIRR_GBPLow'!A1" xr:uid="{00000000-0004-0000-3B00-000000000000}"/>
    <hyperlink ref="A5" location="'Vega_GIRR_AUDLow'!A1" display="'Vega_GIRR_AUDLow'!A1" xr:uid="{00000000-0004-0000-3B00-000001000000}"/>
    <hyperlink ref="D27" location="Vega_GIRR!$C$824:$F$1090" display="Vega_GIRR!$C$824:$F$1090" xr:uid="{00000000-0004-0000-3B00-000002000000}"/>
    <hyperlink ref="D28" location="Vega_GIRR!$C$824:$F$1090" display="Vega_GIRR!$C$824:$F$1090" xr:uid="{00000000-0004-0000-3B00-000003000000}"/>
    <hyperlink ref="D29" location="Vega_GIRR!$C$824:$F$1090" display="Vega_GIRR!$C$824:$F$1090" xr:uid="{00000000-0004-0000-3B00-000004000000}"/>
    <hyperlink ref="D30" location="Vega_GIRR!$C$824:$F$1090" display="Vega_GIRR!$C$824:$F$1090" xr:uid="{00000000-0004-0000-3B00-000005000000}"/>
    <hyperlink ref="D31" location="Vega_GIRR!$C$824:$F$1090" display="Vega_GIRR!$C$824:$F$1090" xr:uid="{00000000-0004-0000-3B00-000006000000}"/>
    <hyperlink ref="E34" location="Vega_GIRR!$C$824:$F$1090" display="Vega_GIRR!$C$824:$F$1090" xr:uid="{00000000-0004-0000-3B00-000007000000}"/>
    <hyperlink ref="F34" location="Vega_GIRR!$C$824:$F$1090" display="Vega_GIRR!$C$824:$F$1090" xr:uid="{00000000-0004-0000-3B00-000008000000}"/>
    <hyperlink ref="G34" location="Vega_GIRR!$C$824:$F$1090" display="Vega_GIRR!$C$824:$F$1090" xr:uid="{00000000-0004-0000-3B00-000009000000}"/>
    <hyperlink ref="H34" location="Vega_GIRR!$C$824:$F$1090" display="Vega_GIRR!$C$824:$F$1090" xr:uid="{00000000-0004-0000-3B00-00000A000000}"/>
    <hyperlink ref="D35" location="Vega_GIRR!$C$824:$F$1090" display="Vega_GIRR!$C$824:$F$1090" xr:uid="{00000000-0004-0000-3B00-00000B000000}"/>
    <hyperlink ref="F35" location="Vega_GIRR!$C$824:$F$1090" display="Vega_GIRR!$C$824:$F$1090" xr:uid="{00000000-0004-0000-3B00-00000C000000}"/>
    <hyperlink ref="G35" location="Vega_GIRR!$C$824:$F$1090" display="Vega_GIRR!$C$824:$F$1090" xr:uid="{00000000-0004-0000-3B00-00000D000000}"/>
    <hyperlink ref="H35" location="Vega_GIRR!$C$824:$F$1090" display="Vega_GIRR!$C$824:$F$1090" xr:uid="{00000000-0004-0000-3B00-00000E000000}"/>
    <hyperlink ref="D36" location="Vega_GIRR!$C$824:$F$1090" display="Vega_GIRR!$C$824:$F$1090" xr:uid="{00000000-0004-0000-3B00-00000F000000}"/>
    <hyperlink ref="E36" location="Vega_GIRR!$C$824:$F$1090" display="Vega_GIRR!$C$824:$F$1090" xr:uid="{00000000-0004-0000-3B00-000010000000}"/>
    <hyperlink ref="G36" location="Vega_GIRR!$C$824:$F$1090" display="Vega_GIRR!$C$824:$F$1090" xr:uid="{00000000-0004-0000-3B00-000011000000}"/>
    <hyperlink ref="H36" location="Vega_GIRR!$C$824:$F$1090" display="Vega_GIRR!$C$824:$F$1090" xr:uid="{00000000-0004-0000-3B00-000012000000}"/>
    <hyperlink ref="D37" location="Vega_GIRR!$C$824:$F$1090" display="Vega_GIRR!$C$824:$F$1090" xr:uid="{00000000-0004-0000-3B00-000013000000}"/>
    <hyperlink ref="E37" location="Vega_GIRR!$C$824:$F$1090" display="Vega_GIRR!$C$824:$F$1090" xr:uid="{00000000-0004-0000-3B00-000014000000}"/>
    <hyperlink ref="F37" location="Vega_GIRR!$C$824:$F$1090" display="Vega_GIRR!$C$824:$F$1090" xr:uid="{00000000-0004-0000-3B00-000015000000}"/>
    <hyperlink ref="H37" location="Vega_GIRR!$C$824:$F$1090" display="Vega_GIRR!$C$824:$F$1090" xr:uid="{00000000-0004-0000-3B00-000016000000}"/>
    <hyperlink ref="D38" location="Vega_GIRR!$C$824:$F$1090" display="Vega_GIRR!$C$824:$F$1090" xr:uid="{00000000-0004-0000-3B00-000017000000}"/>
    <hyperlink ref="E38" location="Vega_GIRR!$C$824:$F$1090" display="Vega_GIRR!$C$824:$F$1090" xr:uid="{00000000-0004-0000-3B00-000018000000}"/>
    <hyperlink ref="F38" location="Vega_GIRR!$C$824:$F$1090" display="Vega_GIRR!$C$824:$F$1090" xr:uid="{00000000-0004-0000-3B00-000019000000}"/>
    <hyperlink ref="G38" location="Vega_GIRR!$C$824:$F$1090" display="Vega_GIRR!$C$824:$F$1090" xr:uid="{00000000-0004-0000-3B00-00001A000000}"/>
    <hyperlink ref="A4" location="BucketLow!A1" display="One level Up" xr:uid="{00000000-0004-0000-3B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D300B35D-D32A-482B-93D9-21C4682B18F8}"/>
  </hyperlinks>
  <pageMargins left="0.7" right="0.7" top="0.75" bottom="0.75" header="0.3" footer="0.3"/>
  <pageSetup orientation="portrait" r:id="rId2"/>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6"/>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60" customWidth="1"/>
    <col min="4" max="4" width="54.8554687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1151</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1236</v>
      </c>
    </row>
    <row r="10" spans="1:5" ht="101.25" customHeight="1" x14ac:dyDescent="0.25">
      <c r="A10" s="18"/>
      <c r="C10" s="172"/>
      <c r="D10" s="173"/>
      <c r="E10" s="176"/>
    </row>
    <row r="11" spans="1:5" ht="51.75" customHeight="1" x14ac:dyDescent="0.25">
      <c r="A11" s="18"/>
      <c r="C11" s="172"/>
      <c r="D11" s="173"/>
      <c r="E11" s="176"/>
    </row>
    <row r="12" spans="1:5" ht="81" customHeight="1" x14ac:dyDescent="0.25">
      <c r="A12" s="18"/>
      <c r="C12" s="172"/>
      <c r="D12" s="173"/>
      <c r="E12" s="176"/>
    </row>
    <row r="13" spans="1:5" ht="21.7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t="s">
        <v>69</v>
      </c>
    </row>
    <row r="17" spans="3:8" x14ac:dyDescent="0.25">
      <c r="C17" s="67" t="s">
        <v>86</v>
      </c>
      <c r="D17" s="66">
        <v>0.5</v>
      </c>
      <c r="E17" s="66">
        <v>1</v>
      </c>
      <c r="F17" s="66">
        <v>3</v>
      </c>
      <c r="G17" s="66">
        <v>5</v>
      </c>
      <c r="H17" s="65">
        <v>10</v>
      </c>
    </row>
    <row r="18" spans="3:8" x14ac:dyDescent="0.25">
      <c r="C18" s="70">
        <v>0.5</v>
      </c>
      <c r="D18" s="61"/>
      <c r="E18" s="41">
        <f>MIN(1,MIN(EXP(-$D$15*ABS($C18-E$17)/MIN($C18,E$17)*EXP(-$D$15*ABS($C18-E$17)/MIN($C18,E$17))),1)*0.75)</f>
        <v>0.74261126269109168</v>
      </c>
      <c r="F18" s="41">
        <f>MIN(1,MIN(EXP(-$D$15*ABS($C18-F$17)/MIN($C18,F$17)*EXP(-$D$15*ABS($C18-F$17)/MIN($C18,F$17))),1)*0.75)</f>
        <v>0.71516389149773141</v>
      </c>
      <c r="G18" s="41">
        <f>MIN(1,MIN(EXP(-$D$15*ABS($C18-G$17)/MIN($C18,G$17)*EXP(-$D$15*ABS($C18-G$17)/MIN($C18,G$17))),1)*0.75)</f>
        <v>0.69077862254620748</v>
      </c>
      <c r="H18" s="41">
        <f>MIN(1,MIN(EXP(-$D$15*ABS($C18-H$17)/MIN($C18,H$17)*EXP(-$D$15*ABS($C18-H$17)/MIN($C18,H$17))),1)*0.75)</f>
        <v>0.64094969255108369</v>
      </c>
    </row>
    <row r="19" spans="3:8" x14ac:dyDescent="0.25">
      <c r="C19" s="70">
        <v>1</v>
      </c>
      <c r="D19" s="69">
        <f>MIN(1,MIN(EXP(-$D$15*ABS($C19-D$17)/MIN($C19,D$17)*EXP(-$D$15*ABS($C19-D$17)/MIN($C19,D$17))),1)*0.75)</f>
        <v>0.74261126269109168</v>
      </c>
      <c r="E19" s="5"/>
      <c r="F19" s="20">
        <f>MIN(1,MIN(EXP(-$D$15*ABS($C19-F$17)/MIN($C19,F$17)*EXP(-$D$15*ABS($C19-F$17)/MIN($C19,F$17))),1)*0.75)</f>
        <v>0.73544020114928188</v>
      </c>
      <c r="G19" s="20">
        <f>MIN(1,MIN(EXP(-$D$15*ABS($C19-G$17)/MIN($C19,G$17)*EXP(-$D$15*ABS($C19-G$17)/MIN($C19,G$17))),1)*0.75)</f>
        <v>0.72172315892062189</v>
      </c>
      <c r="H19" s="20">
        <f>MIN(1,MIN(EXP(-$D$15*ABS($C19-H$17)/MIN($C19,H$17)*EXP(-$D$15*ABS($C19-H$17)/MIN($C19,H$17))),1)*0.75)</f>
        <v>0.69077862254620748</v>
      </c>
    </row>
    <row r="20" spans="3:8" x14ac:dyDescent="0.25">
      <c r="C20" s="70">
        <v>3</v>
      </c>
      <c r="D20" s="69">
        <f>MIN(1,MIN(EXP(-$D$15*ABS($C20-D$17)/MIN($C20,D$17)*EXP(-$D$15*ABS($C20-D$17)/MIN($C20,D$17))),1)*0.75)</f>
        <v>0.71516389149773141</v>
      </c>
      <c r="E20" s="20">
        <f>MIN(1,MAX(EXP(-$D$15*ABS($C20-E$17)/MIN($C20,E$17)),40%)*0.75)</f>
        <v>0.73514900498006641</v>
      </c>
      <c r="F20" s="5"/>
      <c r="G20" s="20">
        <f>MIN(1,MIN(EXP(-$D$15*ABS($C20-G$17)/MIN($C20,G$17)*EXP(-$D$15*ABS($C20-G$17)/MIN($C20,G$17))),1)*0.75)</f>
        <v>0.7450496321444583</v>
      </c>
      <c r="H20" s="20">
        <f>MIN(1,MIN(EXP(-$D$15*ABS($C20-H$17)/MIN($C20,H$17)*EXP(-$D$15*ABS($C20-H$17)/MIN($C20,H$17))),1)*0.75)</f>
        <v>0.73309699185972876</v>
      </c>
    </row>
    <row r="21" spans="3:8" x14ac:dyDescent="0.25">
      <c r="C21" s="70">
        <v>5</v>
      </c>
      <c r="D21" s="69">
        <f>MIN(1,MIN(EXP(-$D$15*ABS($C21-D$17)/MIN($C21,D$17)*EXP(-$D$15*ABS($C21-D$17)/MIN($C21,D$17))),1)*0.75)</f>
        <v>0.69077862254620748</v>
      </c>
      <c r="E21" s="20">
        <f>MIN(1,MIN(EXP(-$D$15*ABS($C21-E$17)/MIN($C21,E$17)*EXP(-$D$15*ABS($C21-E$17)/MIN($C21,E$17))),1)*0.75)</f>
        <v>0.72172315892062189</v>
      </c>
      <c r="F21" s="20">
        <f>MIN(1,MIN(EXP(-$D$15*ABS($C21-F$17)/MIN($C21,F$17)*EXP(-$D$15*ABS($C21-F$17)/MIN($C21,F$17))),1)*0.75)</f>
        <v>0.7450496321444583</v>
      </c>
      <c r="G21" s="5"/>
      <c r="H21" s="20">
        <f>MIN(1,MIN(EXP(-$D$15*ABS($C21-H$17)/MIN($C21,H$17)*EXP(-$D$15*ABS($C21-H$17)/MIN($C21,H$17))),1)*0.75)</f>
        <v>0.74261126269109168</v>
      </c>
    </row>
    <row r="22" spans="3:8" x14ac:dyDescent="0.25">
      <c r="C22" s="68">
        <v>10</v>
      </c>
      <c r="D22" s="69">
        <f>MIN(1,MIN(EXP(-$D$15*ABS($C22-D$17)/MIN($C22,D$17)*EXP(-$D$15*ABS($C22-D$17)/MIN($C22,D$17))),1)*0.75)</f>
        <v>0.64094969255108369</v>
      </c>
      <c r="E22" s="20">
        <f>MIN(1,MIN(EXP(-$D$15*ABS($C22-E$17)/MIN($C22,E$17)*EXP(-$D$15*ABS($C22-E$17)/MIN($C22,E$17))),1)*0.75)</f>
        <v>0.69077862254620748</v>
      </c>
      <c r="F22" s="20">
        <f>MIN(1,MIN(EXP(-$D$15*ABS($C22-F$17)/MIN($C22,F$17)*EXP(-$D$15*ABS($C22-F$17)/MIN($C22,F$17))),1)*0.75)</f>
        <v>0.73309699185972876</v>
      </c>
      <c r="G22" s="20">
        <f>MIN(1,MIN(EXP(-$D$15*ABS($C22-G$17)/MIN($C22,G$17)*EXP(-$D$15*ABS($C22-G$17)/MIN($C22,G$17))),1)*0.75)</f>
        <v>0.74261126269109168</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83">
        <f>VLOOKUP(C27,Vega_GIRR!$C$1092:$F$1358,4,0)^2</f>
        <v>0</v>
      </c>
    </row>
    <row r="28" spans="3:8" x14ac:dyDescent="0.25">
      <c r="C28" s="70" t="s">
        <v>62</v>
      </c>
      <c r="D28" s="50">
        <f>VLOOKUP(C28,Vega_GIRR!$C$1092:$F$1358,4,0)^2</f>
        <v>0</v>
      </c>
    </row>
    <row r="29" spans="3:8" x14ac:dyDescent="0.25">
      <c r="C29" s="70" t="s">
        <v>63</v>
      </c>
      <c r="D29" s="50">
        <f>VLOOKUP(C29,Vega_GIRR!$C$1092:$F$1358,4,0)^2</f>
        <v>0</v>
      </c>
    </row>
    <row r="30" spans="3:8" x14ac:dyDescent="0.25">
      <c r="C30" s="70" t="s">
        <v>64</v>
      </c>
      <c r="D30" s="50">
        <f>VLOOKUP(C30,Vega_GIRR!$C$1092:$F$1358,4,0)^2</f>
        <v>0</v>
      </c>
    </row>
    <row r="31" spans="3:8" x14ac:dyDescent="0.25">
      <c r="C31" s="70" t="s">
        <v>65</v>
      </c>
      <c r="D31" s="48">
        <f>VLOOKUP(C31,Vega_GIRR!$C$1092:$F$1358,4,0)^2</f>
        <v>0</v>
      </c>
    </row>
    <row r="32" spans="3:8" ht="15.75" thickBot="1" x14ac:dyDescent="0.3"/>
    <row r="33" spans="3:8" ht="30" customHeight="1" thickTop="1" thickBot="1" x14ac:dyDescent="0.3">
      <c r="C33" s="119"/>
      <c r="D33" s="129" t="s">
        <v>61</v>
      </c>
      <c r="E33" s="136" t="s">
        <v>62</v>
      </c>
      <c r="F33" s="136" t="s">
        <v>63</v>
      </c>
      <c r="G33" s="136" t="s">
        <v>64</v>
      </c>
      <c r="H33" s="136" t="s">
        <v>65</v>
      </c>
    </row>
    <row r="34" spans="3:8" ht="15.75" thickTop="1" x14ac:dyDescent="0.25">
      <c r="C34" s="134" t="s">
        <v>61</v>
      </c>
      <c r="D34" s="141"/>
      <c r="E34" s="127">
        <f>VLOOKUP($C34,Vega_GIRR!$C$1092:$F$1358,4,0)*VLOOKUP(E$33,Vega_GIRR!$C$1092:$F$1358,4,0)</f>
        <v>0</v>
      </c>
      <c r="F34" s="59">
        <f>VLOOKUP($C34,Vega_GIRR!$C$1092:$F$1358,4,0)*VLOOKUP(F$33,Vega_GIRR!$C$1092:$F$1358,4,0)</f>
        <v>0</v>
      </c>
      <c r="G34" s="59">
        <f>VLOOKUP($C34,Vega_GIRR!$C$1092:$F$1358,4,0)*VLOOKUP(G$33,Vega_GIRR!$C$1092:$F$1358,4,0)</f>
        <v>0</v>
      </c>
      <c r="H34" s="50">
        <f>VLOOKUP($C34,Vega_GIRR!$C$1092:$F$1358,4,0)*VLOOKUP(H$33,Vega_GIRR!$C$1092:$F$1358,4,0)</f>
        <v>0</v>
      </c>
    </row>
    <row r="35" spans="3:8" x14ac:dyDescent="0.25">
      <c r="C35" s="135" t="s">
        <v>62</v>
      </c>
      <c r="D35" s="83">
        <f>VLOOKUP($C35,Vega_GIRR!$C$1092:$F$1358,4,0)*VLOOKUP(D$33,Vega_GIRR!$C$1092:$F$1358,4,0)</f>
        <v>0</v>
      </c>
      <c r="E35" s="62"/>
      <c r="F35" s="59">
        <f>VLOOKUP($C35,Vega_GIRR!$C$1092:$F$1358,4,0)*VLOOKUP(F$33,Vega_GIRR!$C$1092:$F$1358,4,0)</f>
        <v>0</v>
      </c>
      <c r="G35" s="59">
        <f>VLOOKUP($C35,Vega_GIRR!$C$1092:$F$1358,4,0)*VLOOKUP(G$33,Vega_GIRR!$C$1092:$F$1358,4,0)</f>
        <v>0</v>
      </c>
      <c r="H35" s="50">
        <f>VLOOKUP($C35,Vega_GIRR!$C$1092:$F$1358,4,0)*VLOOKUP(H$33,Vega_GIRR!$C$1092:$F$1358,4,0)</f>
        <v>0</v>
      </c>
    </row>
    <row r="36" spans="3:8" x14ac:dyDescent="0.25">
      <c r="C36" s="135" t="s">
        <v>63</v>
      </c>
      <c r="D36" s="59">
        <f>VLOOKUP($C36,Vega_GIRR!$C$1092:$F$1358,4,0)*VLOOKUP(D$33,Vega_GIRR!$C$1092:$F$1358,4,0)</f>
        <v>0</v>
      </c>
      <c r="E36" s="59">
        <f>VLOOKUP($C36,Vega_GIRR!$C$1092:$F$1358,4,0)*VLOOKUP(E$33,Vega_GIRR!$C$1092:$F$1358,4,0)</f>
        <v>0</v>
      </c>
      <c r="F36" s="5"/>
      <c r="G36" s="59">
        <f>VLOOKUP($C36,Vega_GIRR!$C$1092:$F$1358,4,0)*VLOOKUP(G$33,Vega_GIRR!$C$1092:$F$1358,4,0)</f>
        <v>0</v>
      </c>
      <c r="H36" s="50">
        <f>VLOOKUP($C36,Vega_GIRR!$C$1092:$F$1358,4,0)*VLOOKUP(H$33,Vega_GIRR!$C$1092:$F$1358,4,0)</f>
        <v>0</v>
      </c>
    </row>
    <row r="37" spans="3:8" x14ac:dyDescent="0.25">
      <c r="C37" s="135" t="s">
        <v>64</v>
      </c>
      <c r="D37" s="59">
        <f>VLOOKUP($C37,Vega_GIRR!$C$1092:$F$1358,4,0)*VLOOKUP(D$33,Vega_GIRR!$C$1092:$F$1358,4,0)</f>
        <v>0</v>
      </c>
      <c r="E37" s="59">
        <f>VLOOKUP($C37,Vega_GIRR!$C$1092:$F$1358,4,0)*VLOOKUP(E$33,Vega_GIRR!$C$1092:$F$1358,4,0)</f>
        <v>0</v>
      </c>
      <c r="F37" s="59">
        <f>VLOOKUP($C37,Vega_GIRR!$C$1092:$F$1358,4,0)*VLOOKUP(F$33,Vega_GIRR!$C$1092:$F$1358,4,0)</f>
        <v>0</v>
      </c>
      <c r="G37" s="5"/>
      <c r="H37" s="50">
        <f>VLOOKUP($C37,Vega_GIRR!$C$1092:$F$1358,4,0)*VLOOKUP(H$33,Vega_GIRR!$C$1092:$F$1358,4,0)</f>
        <v>0</v>
      </c>
    </row>
    <row r="38" spans="3:8" x14ac:dyDescent="0.25">
      <c r="C38" s="135" t="s">
        <v>65</v>
      </c>
      <c r="D38" s="57">
        <f>VLOOKUP($C38,Vega_GIRR!$C$1092:$F$1358,4,0)*VLOOKUP(D$33,Vega_GIRR!$C$1092:$F$1358,4,0)</f>
        <v>0</v>
      </c>
      <c r="E38" s="57">
        <f>VLOOKUP($C38,Vega_GIRR!$C$1092:$F$1358,4,0)*VLOOKUP(E$33,Vega_GIRR!$C$1092:$F$1358,4,0)</f>
        <v>0</v>
      </c>
      <c r="F38" s="57">
        <f>VLOOKUP($C38,Vega_GIRR!$C$1092:$F$1358,4,0)*VLOOKUP(F$33,Vega_GIRR!$C$1092:$F$1358,4,0)</f>
        <v>0</v>
      </c>
      <c r="G38" s="57">
        <f>VLOOKUP($C38,Vega_GIRR!$C$1092:$F$1358,4,0)*VLOOKUP(G$33,Vega_GIRR!$C$1092:$F$1358,4,0)</f>
        <v>0</v>
      </c>
      <c r="H38" s="144"/>
    </row>
    <row r="39" spans="3:8" ht="15.75" thickBot="1" x14ac:dyDescent="0.3"/>
    <row r="40" spans="3:8" ht="30.75" customHeight="1" thickTop="1" thickBot="1" x14ac:dyDescent="0.3">
      <c r="C40" s="119"/>
      <c r="D40" s="129" t="s">
        <v>61</v>
      </c>
      <c r="E40" s="136" t="s">
        <v>62</v>
      </c>
      <c r="F40" s="136" t="s">
        <v>63</v>
      </c>
      <c r="G40" s="136" t="s">
        <v>64</v>
      </c>
      <c r="H40" s="136" t="s">
        <v>65</v>
      </c>
    </row>
    <row r="41" spans="3:8" ht="15.75" thickTop="1" x14ac:dyDescent="0.25">
      <c r="C41" s="134" t="s">
        <v>61</v>
      </c>
      <c r="D41" s="141">
        <f t="shared" ref="D41:H45" si="0">D34*D18</f>
        <v>0</v>
      </c>
      <c r="E41" s="127">
        <f t="shared" si="0"/>
        <v>0</v>
      </c>
      <c r="F41" s="59">
        <f t="shared" si="0"/>
        <v>0</v>
      </c>
      <c r="G41" s="59">
        <f t="shared" si="0"/>
        <v>0</v>
      </c>
      <c r="H41" s="50">
        <f t="shared" si="0"/>
        <v>0</v>
      </c>
    </row>
    <row r="42" spans="3:8" x14ac:dyDescent="0.25">
      <c r="C42" s="135" t="s">
        <v>62</v>
      </c>
      <c r="D42" s="83">
        <f t="shared" si="0"/>
        <v>0</v>
      </c>
      <c r="E42" s="62">
        <f t="shared" si="0"/>
        <v>0</v>
      </c>
      <c r="F42" s="59">
        <f t="shared" si="0"/>
        <v>0</v>
      </c>
      <c r="G42" s="59">
        <f t="shared" si="0"/>
        <v>0</v>
      </c>
      <c r="H42" s="50">
        <f t="shared" si="0"/>
        <v>0</v>
      </c>
    </row>
    <row r="43" spans="3:8" x14ac:dyDescent="0.25">
      <c r="C43" s="135" t="s">
        <v>63</v>
      </c>
      <c r="D43" s="59">
        <f t="shared" si="0"/>
        <v>0</v>
      </c>
      <c r="E43" s="59">
        <f t="shared" si="0"/>
        <v>0</v>
      </c>
      <c r="F43" s="5">
        <f t="shared" si="0"/>
        <v>0</v>
      </c>
      <c r="G43" s="59">
        <f t="shared" si="0"/>
        <v>0</v>
      </c>
      <c r="H43" s="50">
        <f t="shared" si="0"/>
        <v>0</v>
      </c>
    </row>
    <row r="44" spans="3:8" x14ac:dyDescent="0.25">
      <c r="C44" s="135" t="s">
        <v>64</v>
      </c>
      <c r="D44" s="59">
        <f t="shared" si="0"/>
        <v>0</v>
      </c>
      <c r="E44" s="59">
        <f t="shared" si="0"/>
        <v>0</v>
      </c>
      <c r="F44" s="59">
        <f t="shared" si="0"/>
        <v>0</v>
      </c>
      <c r="G44" s="5">
        <f t="shared" si="0"/>
        <v>0</v>
      </c>
      <c r="H44" s="50">
        <f t="shared" si="0"/>
        <v>0</v>
      </c>
    </row>
    <row r="45" spans="3:8" x14ac:dyDescent="0.25">
      <c r="C45" s="135" t="s">
        <v>65</v>
      </c>
      <c r="D45" s="57">
        <f t="shared" si="0"/>
        <v>0</v>
      </c>
      <c r="E45" s="57">
        <f t="shared" si="0"/>
        <v>0</v>
      </c>
      <c r="F45" s="57">
        <f t="shared" si="0"/>
        <v>0</v>
      </c>
      <c r="G45" s="57">
        <f t="shared" si="0"/>
        <v>0</v>
      </c>
      <c r="H45" s="144">
        <f t="shared" si="0"/>
        <v>0</v>
      </c>
    </row>
  </sheetData>
  <mergeCells count="2">
    <mergeCell ref="C9:D14"/>
    <mergeCell ref="E9:E15"/>
  </mergeCells>
  <hyperlinks>
    <hyperlink ref="A3" location="'Vega_GIRR_JPYLow'!A1" display="'Vega_GIRR_JPYLow'!A1" xr:uid="{00000000-0004-0000-3C00-000000000000}"/>
    <hyperlink ref="A5" location="'Vega_FX_EURLow'!A1" display="'Vega_FX_EURLow'!A1" xr:uid="{00000000-0004-0000-3C00-000001000000}"/>
    <hyperlink ref="D27" location="Vega_GIRR!$C$1092:$F$1358" display="Vega_GIRR!$C$1092:$F$1358" xr:uid="{00000000-0004-0000-3C00-000002000000}"/>
    <hyperlink ref="D28" location="Vega_GIRR!$C$1092:$F$1358" display="Vega_GIRR!$C$1092:$F$1358" xr:uid="{00000000-0004-0000-3C00-000003000000}"/>
    <hyperlink ref="D29" location="Vega_GIRR!$C$1092:$F$1358" display="Vega_GIRR!$C$1092:$F$1358" xr:uid="{00000000-0004-0000-3C00-000004000000}"/>
    <hyperlink ref="D30" location="Vega_GIRR!$C$1092:$F$1358" display="Vega_GIRR!$C$1092:$F$1358" xr:uid="{00000000-0004-0000-3C00-000005000000}"/>
    <hyperlink ref="D31" location="Vega_GIRR!$C$1092:$F$1358" display="Vega_GIRR!$C$1092:$F$1358" xr:uid="{00000000-0004-0000-3C00-000006000000}"/>
    <hyperlink ref="E34" location="Vega_GIRR!$C$1092:$F$1358" display="Vega_GIRR!$C$1092:$F$1358" xr:uid="{00000000-0004-0000-3C00-000007000000}"/>
    <hyperlink ref="F34" location="Vega_GIRR!$C$1092:$F$1358" display="Vega_GIRR!$C$1092:$F$1358" xr:uid="{00000000-0004-0000-3C00-000008000000}"/>
    <hyperlink ref="G34" location="Vega_GIRR!$C$1092:$F$1358" display="Vega_GIRR!$C$1092:$F$1358" xr:uid="{00000000-0004-0000-3C00-000009000000}"/>
    <hyperlink ref="H34" location="Vega_GIRR!$C$1092:$F$1358" display="Vega_GIRR!$C$1092:$F$1358" xr:uid="{00000000-0004-0000-3C00-00000A000000}"/>
    <hyperlink ref="D35" location="Vega_GIRR!$C$1092:$F$1358" display="Vega_GIRR!$C$1092:$F$1358" xr:uid="{00000000-0004-0000-3C00-00000B000000}"/>
    <hyperlink ref="F35" location="Vega_GIRR!$C$1092:$F$1358" display="Vega_GIRR!$C$1092:$F$1358" xr:uid="{00000000-0004-0000-3C00-00000C000000}"/>
    <hyperlink ref="G35" location="Vega_GIRR!$C$1092:$F$1358" display="Vega_GIRR!$C$1092:$F$1358" xr:uid="{00000000-0004-0000-3C00-00000D000000}"/>
    <hyperlink ref="H35" location="Vega_GIRR!$C$1092:$F$1358" display="Vega_GIRR!$C$1092:$F$1358" xr:uid="{00000000-0004-0000-3C00-00000E000000}"/>
    <hyperlink ref="D36" location="Vega_GIRR!$C$1092:$F$1358" display="Vega_GIRR!$C$1092:$F$1358" xr:uid="{00000000-0004-0000-3C00-00000F000000}"/>
    <hyperlink ref="E36" location="Vega_GIRR!$C$1092:$F$1358" display="Vega_GIRR!$C$1092:$F$1358" xr:uid="{00000000-0004-0000-3C00-000010000000}"/>
    <hyperlink ref="G36" location="Vega_GIRR!$C$1092:$F$1358" display="Vega_GIRR!$C$1092:$F$1358" xr:uid="{00000000-0004-0000-3C00-000011000000}"/>
    <hyperlink ref="H36" location="Vega_GIRR!$C$1092:$F$1358" display="Vega_GIRR!$C$1092:$F$1358" xr:uid="{00000000-0004-0000-3C00-000012000000}"/>
    <hyperlink ref="D37" location="Vega_GIRR!$C$1092:$F$1358" display="Vega_GIRR!$C$1092:$F$1358" xr:uid="{00000000-0004-0000-3C00-000013000000}"/>
    <hyperlink ref="E37" location="Vega_GIRR!$C$1092:$F$1358" display="Vega_GIRR!$C$1092:$F$1358" xr:uid="{00000000-0004-0000-3C00-000014000000}"/>
    <hyperlink ref="F37" location="Vega_GIRR!$C$1092:$F$1358" display="Vega_GIRR!$C$1092:$F$1358" xr:uid="{00000000-0004-0000-3C00-000015000000}"/>
    <hyperlink ref="H37" location="Vega_GIRR!$C$1092:$F$1358" display="Vega_GIRR!$C$1092:$F$1358" xr:uid="{00000000-0004-0000-3C00-000016000000}"/>
    <hyperlink ref="D38" location="Vega_GIRR!$C$1092:$F$1358" display="Vega_GIRR!$C$1092:$F$1358" xr:uid="{00000000-0004-0000-3C00-000017000000}"/>
    <hyperlink ref="E38" location="Vega_GIRR!$C$1092:$F$1358" display="Vega_GIRR!$C$1092:$F$1358" xr:uid="{00000000-0004-0000-3C00-000018000000}"/>
    <hyperlink ref="F38" location="Vega_GIRR!$C$1092:$F$1358" display="Vega_GIRR!$C$1092:$F$1358" xr:uid="{00000000-0004-0000-3C00-000019000000}"/>
    <hyperlink ref="G38" location="Vega_GIRR!$C$1092:$F$1358" display="Vega_GIRR!$C$1092:$F$1358" xr:uid="{00000000-0004-0000-3C00-00001A000000}"/>
    <hyperlink ref="A4" location="BucketLow!A1" display="One level Up" xr:uid="{00000000-0004-0000-3C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55CB7BE3-4EDA-466D-8C1E-FAAFA84BA982}"/>
  </hyperlinks>
  <pageMargins left="0.7" right="0.7" top="0.75" bottom="0.75" header="0.3" footer="0.3"/>
  <pageSetup orientation="portrait" r:id="rId2"/>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7"/>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1216</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1237</v>
      </c>
    </row>
    <row r="10" spans="1:5" x14ac:dyDescent="0.25">
      <c r="A10" s="18"/>
      <c r="C10" s="172"/>
      <c r="D10" s="173"/>
      <c r="E10" s="176"/>
    </row>
    <row r="11" spans="1:5" x14ac:dyDescent="0.25">
      <c r="A11" s="18"/>
      <c r="C11" s="172"/>
      <c r="D11" s="173"/>
      <c r="E11" s="176"/>
    </row>
    <row r="12" spans="1:5" x14ac:dyDescent="0.25">
      <c r="A12" s="18"/>
      <c r="C12" s="172"/>
      <c r="D12" s="173"/>
      <c r="E12" s="176"/>
    </row>
    <row r="13" spans="1:5" ht="21.7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t="s">
        <v>69</v>
      </c>
    </row>
    <row r="17" spans="3:8" x14ac:dyDescent="0.25">
      <c r="C17" s="67" t="s">
        <v>86</v>
      </c>
      <c r="D17" s="66">
        <v>0.5</v>
      </c>
      <c r="E17" s="66">
        <v>1</v>
      </c>
      <c r="F17" s="66">
        <v>3</v>
      </c>
      <c r="G17" s="66">
        <v>5</v>
      </c>
      <c r="H17" s="65">
        <v>10</v>
      </c>
    </row>
    <row r="18" spans="3:8" x14ac:dyDescent="0.25">
      <c r="C18" s="70">
        <v>0.5</v>
      </c>
      <c r="D18" s="61"/>
      <c r="E18" s="41">
        <f>MIN(1,MIN(EXP(-$D$15*ABS($C18-E$17)/MIN($C18,E$17)),1)*0.75)</f>
        <v>0.74253737531187602</v>
      </c>
      <c r="F18" s="41">
        <f>MIN(1,MIN(EXP(-$D$15*ABS($C18-F$17)/MIN($C18,F$17)),1)*0.75)</f>
        <v>0.71342206837553546</v>
      </c>
      <c r="G18" s="41">
        <f>MIN(1,MIN(EXP(-$D$15*ABS($C18-G$17)/MIN($C18,G$17)),1)*0.75)</f>
        <v>0.68544838895342108</v>
      </c>
      <c r="H18" s="41">
        <f>MIN(1,MIN(EXP(-$D$15*ABS($C18-H$17)/MIN($C18,H$17)),1)*0.75)</f>
        <v>0.62021935045752175</v>
      </c>
    </row>
    <row r="19" spans="3:8" x14ac:dyDescent="0.25">
      <c r="C19" s="70">
        <v>1</v>
      </c>
      <c r="D19" s="69">
        <f>MIN(1,MIN(EXP(-$D$15*ABS($C19-D$17)/MIN($C19,D$17)),1)*0.75)</f>
        <v>0.74253737531187602</v>
      </c>
      <c r="E19" s="5"/>
      <c r="F19" s="20">
        <f>MIN(1,MIN(EXP(-$D$15*ABS($C19-F$17)/MIN($C19,F$17)),1)*0.75)</f>
        <v>0.73514900498006641</v>
      </c>
      <c r="G19" s="20">
        <f>MIN(1,MIN(EXP(-$D$15*ABS($C19-G$17)/MIN($C19,G$17)),1)*0.75)</f>
        <v>0.72059207936424241</v>
      </c>
      <c r="H19" s="20">
        <f>MIN(1,MIN(EXP(-$D$15*ABS($C19-H$17)/MIN($C19,H$17)),1)*0.75)</f>
        <v>0.68544838895342108</v>
      </c>
    </row>
    <row r="20" spans="3:8" x14ac:dyDescent="0.25">
      <c r="C20" s="70">
        <v>3</v>
      </c>
      <c r="D20" s="69">
        <f>MIN(1,MIN(EXP(-$D$15*ABS($C20-D$17)/MIN($C20,D$17)),1)*0.75)</f>
        <v>0.71342206837553546</v>
      </c>
      <c r="E20" s="20">
        <f>MIN(1,MIN(EXP(-$D$15*ABS($C20-E$17)/MIN($C20,E$17)),1)*0.75)</f>
        <v>0.73514900498006641</v>
      </c>
      <c r="F20" s="5"/>
      <c r="G20" s="20">
        <f>MIN(1,MIN(EXP(-$D$15*ABS($C20-G$17)/MIN($C20,G$17)),1)*0.75)</f>
        <v>0.7450166296912758</v>
      </c>
      <c r="H20" s="20">
        <f>MIN(1,MIN(EXP(-$D$15*ABS($C20-H$17)/MIN($C20,H$17)),1)*0.75)</f>
        <v>0.73270258792376075</v>
      </c>
    </row>
    <row r="21" spans="3:8" x14ac:dyDescent="0.25">
      <c r="C21" s="70">
        <v>5</v>
      </c>
      <c r="D21" s="69">
        <f>MIN(1,MIN(EXP(-$D$15*ABS($C21-D$17)/MIN($C21,D$17)),1)*0.75)</f>
        <v>0.68544838895342108</v>
      </c>
      <c r="E21" s="20">
        <f>MIN(1,MIN(EXP(-$D$15*ABS($C21-E$17)/MIN($C21,E$17)),1)*0.75)</f>
        <v>0.72059207936424241</v>
      </c>
      <c r="F21" s="20">
        <f>MIN(1,MIN(EXP(-$D$15*ABS($C21-F$17)/MIN($C21,F$17)),1)*0.75)</f>
        <v>0.7450166296912758</v>
      </c>
      <c r="G21" s="5"/>
      <c r="H21" s="20">
        <f>MIN(1,MIN(EXP(-$D$15*ABS($C21-H$17)/MIN($C21,H$17)),1)*0.75)</f>
        <v>0.74253737531187602</v>
      </c>
    </row>
    <row r="22" spans="3:8" x14ac:dyDescent="0.25">
      <c r="C22" s="68">
        <v>10</v>
      </c>
      <c r="D22" s="69">
        <f>MIN(1,MIN(EXP(-$D$15*ABS($C22-D$17)/MIN($C22,D$17)),1)*0.75)</f>
        <v>0.62021935045752175</v>
      </c>
      <c r="E22" s="20">
        <f>MIN(1,MIN(EXP(-$D$15*ABS($C22-E$17)/MIN($C22,E$17)),1)*0.75)</f>
        <v>0.68544838895342108</v>
      </c>
      <c r="F22" s="20">
        <f>MIN(1,MIN(EXP(-$D$15*ABS($C22-F$17)/MIN($C22,F$17)),1)*0.75)</f>
        <v>0.73270258792376075</v>
      </c>
      <c r="G22" s="20">
        <f>MIN(1,MIN(EXP(-$D$15*ABS($C22-G$17)/MIN($C22,G$17)),1)*0.75)</f>
        <v>0.74253737531187602</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83">
        <f>VLOOKUP(C27,Vega_FX!$C$20:$F$285,4,0)^2</f>
        <v>874106183124.77258</v>
      </c>
    </row>
    <row r="28" spans="3:8" x14ac:dyDescent="0.25">
      <c r="C28" s="70" t="s">
        <v>62</v>
      </c>
      <c r="D28" s="50">
        <f>VLOOKUP(C28,Vega_FX!$C$20:$F$285,4,0)^2</f>
        <v>152563694861.19333</v>
      </c>
    </row>
    <row r="29" spans="3:8" x14ac:dyDescent="0.25">
      <c r="C29" s="70" t="s">
        <v>63</v>
      </c>
      <c r="D29" s="50">
        <f>VLOOKUP(C29,Vega_FX!$C$20:$F$285,4,0)^2</f>
        <v>233088884217.09845</v>
      </c>
    </row>
    <row r="30" spans="3:8" x14ac:dyDescent="0.25">
      <c r="C30" s="70" t="s">
        <v>64</v>
      </c>
      <c r="D30" s="50">
        <f>VLOOKUP(C30,Vega_FX!$C$20:$F$285,4,0)^2</f>
        <v>18446021605.178558</v>
      </c>
    </row>
    <row r="31" spans="3:8" x14ac:dyDescent="0.25">
      <c r="C31" s="70" t="s">
        <v>65</v>
      </c>
      <c r="D31" s="48">
        <f>VLOOKUP(C31,Vega_FX!$C$20:$F$285,4,0)^2</f>
        <v>5594073470.6869745</v>
      </c>
    </row>
    <row r="32" spans="3:8" ht="15.75" thickBot="1" x14ac:dyDescent="0.3"/>
    <row r="33" spans="3:8" ht="30" customHeight="1" thickTop="1" thickBot="1" x14ac:dyDescent="0.3">
      <c r="C33" s="119"/>
      <c r="D33" s="129" t="s">
        <v>61</v>
      </c>
      <c r="E33" s="136" t="s">
        <v>62</v>
      </c>
      <c r="F33" s="136" t="s">
        <v>63</v>
      </c>
      <c r="G33" s="136" t="s">
        <v>64</v>
      </c>
      <c r="H33" s="136" t="s">
        <v>65</v>
      </c>
    </row>
    <row r="34" spans="3:8" ht="15.75" thickTop="1" x14ac:dyDescent="0.25">
      <c r="C34" s="134" t="s">
        <v>61</v>
      </c>
      <c r="D34" s="141"/>
      <c r="E34" s="127">
        <f>VLOOKUP($C34,Vega_FX!$C$20:$F$285,4,0)*VLOOKUP(E$33,Vega_FX!$C$20:$F$285,4,0)</f>
        <v>-365180597784.89081</v>
      </c>
      <c r="F34" s="59">
        <f>VLOOKUP($C34,Vega_FX!$C$20:$F$285,4,0)*VLOOKUP(F$33,Vega_FX!$C$20:$F$285,4,0)</f>
        <v>-451380587655.05188</v>
      </c>
      <c r="G34" s="59">
        <f>VLOOKUP($C34,Vega_FX!$C$20:$F$285,4,0)*VLOOKUP(G$33,Vega_FX!$C$20:$F$285,4,0)</f>
        <v>-126979453216.41498</v>
      </c>
      <c r="H34" s="50">
        <f>VLOOKUP($C34,Vega_FX!$C$20:$F$285,4,0)*VLOOKUP(H$33,Vega_FX!$C$20:$F$285,4,0)</f>
        <v>69927206504.920105</v>
      </c>
    </row>
    <row r="35" spans="3:8" x14ac:dyDescent="0.25">
      <c r="C35" s="135" t="s">
        <v>62</v>
      </c>
      <c r="D35" s="83">
        <f>VLOOKUP($C35,Vega_FX!$C$20:$F$285,4,0)*VLOOKUP(D$33,Vega_FX!$C$20:$F$285,4,0)</f>
        <v>-365180597784.89081</v>
      </c>
      <c r="E35" s="62"/>
      <c r="F35" s="59">
        <f>VLOOKUP($C35,Vega_FX!$C$20:$F$285,4,0)*VLOOKUP(F$33,Vega_FX!$C$20:$F$285,4,0)</f>
        <v>188575983113.52756</v>
      </c>
      <c r="G35" s="59">
        <f>VLOOKUP($C35,Vega_FX!$C$20:$F$285,4,0)*VLOOKUP(G$33,Vega_FX!$C$20:$F$285,4,0)</f>
        <v>53048969938.872902</v>
      </c>
      <c r="H35" s="50">
        <f>VLOOKUP($C35,Vega_FX!$C$20:$F$285,4,0)*VLOOKUP(H$33,Vega_FX!$C$20:$F$285,4,0)</f>
        <v>-29213909666.680771</v>
      </c>
    </row>
    <row r="36" spans="3:8" x14ac:dyDescent="0.25">
      <c r="C36" s="135" t="s">
        <v>63</v>
      </c>
      <c r="D36" s="59">
        <f>VLOOKUP($C36,Vega_FX!$C$20:$F$285,4,0)*VLOOKUP(D$33,Vega_FX!$C$20:$F$285,4,0)</f>
        <v>-451380587655.05188</v>
      </c>
      <c r="E36" s="59">
        <f>VLOOKUP($C36,Vega_FX!$C$20:$F$285,4,0)*VLOOKUP(E$33,Vega_FX!$C$20:$F$285,4,0)</f>
        <v>188575983113.52756</v>
      </c>
      <c r="F36" s="5"/>
      <c r="G36" s="59">
        <f>VLOOKUP($C36,Vega_FX!$C$20:$F$285,4,0)*VLOOKUP(G$33,Vega_FX!$C$20:$F$285,4,0)</f>
        <v>65571049970.208359</v>
      </c>
      <c r="H36" s="50">
        <f>VLOOKUP($C36,Vega_FX!$C$20:$F$285,4,0)*VLOOKUP(H$33,Vega_FX!$C$20:$F$285,4,0)</f>
        <v>-36109781825.855698</v>
      </c>
    </row>
    <row r="37" spans="3:8" x14ac:dyDescent="0.25">
      <c r="C37" s="135" t="s">
        <v>64</v>
      </c>
      <c r="D37" s="59">
        <f>VLOOKUP($C37,Vega_FX!$C$20:$F$285,4,0)*VLOOKUP(D$33,Vega_FX!$C$20:$F$285,4,0)</f>
        <v>-126979453216.41498</v>
      </c>
      <c r="E37" s="59">
        <f>VLOOKUP($C37,Vega_FX!$C$20:$F$285,4,0)*VLOOKUP(E$33,Vega_FX!$C$20:$F$285,4,0)</f>
        <v>53048969938.872902</v>
      </c>
      <c r="F37" s="59">
        <f>VLOOKUP($C37,Vega_FX!$C$20:$F$285,4,0)*VLOOKUP(F$33,Vega_FX!$C$20:$F$285,4,0)</f>
        <v>65571049970.208359</v>
      </c>
      <c r="G37" s="5"/>
      <c r="H37" s="50">
        <f>VLOOKUP($C37,Vega_FX!$C$20:$F$285,4,0)*VLOOKUP(H$33,Vega_FX!$C$20:$F$285,4,0)</f>
        <v>-10158169131.356701</v>
      </c>
    </row>
    <row r="38" spans="3:8" x14ac:dyDescent="0.25">
      <c r="C38" s="135" t="s">
        <v>65</v>
      </c>
      <c r="D38" s="57">
        <f>VLOOKUP($C38,Vega_FX!$C$20:$F$285,4,0)*VLOOKUP(D$33,Vega_FX!$C$20:$F$285,4,0)</f>
        <v>69927206504.920105</v>
      </c>
      <c r="E38" s="57">
        <f>VLOOKUP($C38,Vega_FX!$C$20:$F$285,4,0)*VLOOKUP(E$33,Vega_FX!$C$20:$F$285,4,0)</f>
        <v>-29213909666.680771</v>
      </c>
      <c r="F38" s="57">
        <f>VLOOKUP($C38,Vega_FX!$C$20:$F$285,4,0)*VLOOKUP(F$33,Vega_FX!$C$20:$F$285,4,0)</f>
        <v>-36109781825.855698</v>
      </c>
      <c r="G38" s="57">
        <f>VLOOKUP($C38,Vega_FX!$C$20:$F$285,4,0)*VLOOKUP(G$33,Vega_FX!$C$20:$F$285,4,0)</f>
        <v>-10158169131.356701</v>
      </c>
      <c r="H38" s="144"/>
    </row>
    <row r="39" spans="3:8" ht="15.75" thickBot="1" x14ac:dyDescent="0.3"/>
    <row r="40" spans="3:8" ht="30.75" customHeight="1" thickTop="1" thickBot="1" x14ac:dyDescent="0.3">
      <c r="C40" s="119"/>
      <c r="D40" s="129" t="s">
        <v>61</v>
      </c>
      <c r="E40" s="136" t="s">
        <v>62</v>
      </c>
      <c r="F40" s="136" t="s">
        <v>63</v>
      </c>
      <c r="G40" s="136" t="s">
        <v>64</v>
      </c>
      <c r="H40" s="136" t="s">
        <v>65</v>
      </c>
    </row>
    <row r="41" spans="3:8" ht="15.75" thickTop="1" x14ac:dyDescent="0.25">
      <c r="C41" s="134" t="s">
        <v>61</v>
      </c>
      <c r="D41" s="141">
        <f t="shared" ref="D41:H45" si="0">D34*D18</f>
        <v>0</v>
      </c>
      <c r="E41" s="127">
        <f t="shared" si="0"/>
        <v>-271160242594.01471</v>
      </c>
      <c r="F41" s="59">
        <f t="shared" si="0"/>
        <v>-322024872469.43182</v>
      </c>
      <c r="G41" s="59">
        <f t="shared" si="0"/>
        <v>-87037861637.377945</v>
      </c>
      <c r="H41" s="50">
        <f t="shared" si="0"/>
        <v>43370206597.790535</v>
      </c>
    </row>
    <row r="42" spans="3:8" x14ac:dyDescent="0.25">
      <c r="C42" s="135" t="s">
        <v>62</v>
      </c>
      <c r="D42" s="83">
        <f t="shared" si="0"/>
        <v>-271160242594.01471</v>
      </c>
      <c r="E42" s="62">
        <f t="shared" si="0"/>
        <v>0</v>
      </c>
      <c r="F42" s="59">
        <f t="shared" si="0"/>
        <v>138631446349.04758</v>
      </c>
      <c r="G42" s="59">
        <f t="shared" si="0"/>
        <v>38226667556.383614</v>
      </c>
      <c r="H42" s="50">
        <f t="shared" si="0"/>
        <v>-20024627316.05711</v>
      </c>
    </row>
    <row r="43" spans="3:8" x14ac:dyDescent="0.25">
      <c r="C43" s="135" t="s">
        <v>63</v>
      </c>
      <c r="D43" s="59">
        <f t="shared" si="0"/>
        <v>-322024872469.43182</v>
      </c>
      <c r="E43" s="59">
        <f t="shared" si="0"/>
        <v>138631446349.04758</v>
      </c>
      <c r="F43" s="5">
        <f t="shared" si="0"/>
        <v>0</v>
      </c>
      <c r="G43" s="59">
        <f t="shared" si="0"/>
        <v>48851522654.122864</v>
      </c>
      <c r="H43" s="50">
        <f t="shared" si="0"/>
        <v>-26457730593.166851</v>
      </c>
    </row>
    <row r="44" spans="3:8" x14ac:dyDescent="0.25">
      <c r="C44" s="135" t="s">
        <v>64</v>
      </c>
      <c r="D44" s="59">
        <f t="shared" si="0"/>
        <v>-87037861637.377945</v>
      </c>
      <c r="E44" s="59">
        <f t="shared" si="0"/>
        <v>38226667556.383614</v>
      </c>
      <c r="F44" s="59">
        <f t="shared" si="0"/>
        <v>48851522654.122864</v>
      </c>
      <c r="G44" s="5">
        <f t="shared" si="0"/>
        <v>0</v>
      </c>
      <c r="H44" s="50">
        <f t="shared" si="0"/>
        <v>-7542820244.7717247</v>
      </c>
    </row>
    <row r="45" spans="3:8" x14ac:dyDescent="0.25">
      <c r="C45" s="135" t="s">
        <v>65</v>
      </c>
      <c r="D45" s="57">
        <f t="shared" si="0"/>
        <v>43370206597.790535</v>
      </c>
      <c r="E45" s="57">
        <f t="shared" si="0"/>
        <v>-20024627316.05711</v>
      </c>
      <c r="F45" s="57">
        <f t="shared" si="0"/>
        <v>-26457730593.166851</v>
      </c>
      <c r="G45" s="57">
        <f t="shared" si="0"/>
        <v>-7542820244.7717247</v>
      </c>
      <c r="H45" s="144">
        <f t="shared" si="0"/>
        <v>0</v>
      </c>
    </row>
  </sheetData>
  <mergeCells count="2">
    <mergeCell ref="C9:D14"/>
    <mergeCell ref="E9:E15"/>
  </mergeCells>
  <hyperlinks>
    <hyperlink ref="A3" location="'Vega_GIRR_AUDLow'!A1" display="'Vega_GIRR_AUDLow'!A1" xr:uid="{00000000-0004-0000-3D00-000000000000}"/>
    <hyperlink ref="A5" location="'Vega_FX_GBPLow'!A1" display="'Vega_FX_GBPLow'!A1" xr:uid="{00000000-0004-0000-3D00-000001000000}"/>
    <hyperlink ref="D27" location="Vega_FX!$C$20:$F$285" display="Vega_FX!$C$20:$F$285" xr:uid="{00000000-0004-0000-3D00-000002000000}"/>
    <hyperlink ref="D28" location="Vega_FX!$C$20:$F$285" display="Vega_FX!$C$20:$F$285" xr:uid="{00000000-0004-0000-3D00-000003000000}"/>
    <hyperlink ref="D29" location="Vega_FX!$C$20:$F$285" display="Vega_FX!$C$20:$F$285" xr:uid="{00000000-0004-0000-3D00-000004000000}"/>
    <hyperlink ref="D30" location="Vega_FX!$C$20:$F$285" display="Vega_FX!$C$20:$F$285" xr:uid="{00000000-0004-0000-3D00-000005000000}"/>
    <hyperlink ref="D31" location="Vega_FX!$C$20:$F$285" display="Vega_FX!$C$20:$F$285" xr:uid="{00000000-0004-0000-3D00-000006000000}"/>
    <hyperlink ref="E34" location="Vega_FX!$C$20:$F$285" display="Vega_FX!$C$20:$F$285" xr:uid="{00000000-0004-0000-3D00-000007000000}"/>
    <hyperlink ref="F34" location="Vega_FX!$C$20:$F$285" display="Vega_FX!$C$20:$F$285" xr:uid="{00000000-0004-0000-3D00-000008000000}"/>
    <hyperlink ref="G34" location="Vega_FX!$C$20:$F$285" display="Vega_FX!$C$20:$F$285" xr:uid="{00000000-0004-0000-3D00-000009000000}"/>
    <hyperlink ref="H34" location="Vega_FX!$C$20:$F$285" display="Vega_FX!$C$20:$F$285" xr:uid="{00000000-0004-0000-3D00-00000A000000}"/>
    <hyperlink ref="D35" location="Vega_FX!$C$20:$F$285" display="Vega_FX!$C$20:$F$285" xr:uid="{00000000-0004-0000-3D00-00000B000000}"/>
    <hyperlink ref="F35" location="Vega_FX!$C$20:$F$285" display="Vega_FX!$C$20:$F$285" xr:uid="{00000000-0004-0000-3D00-00000C000000}"/>
    <hyperlink ref="G35" location="Vega_FX!$C$20:$F$285" display="Vega_FX!$C$20:$F$285" xr:uid="{00000000-0004-0000-3D00-00000D000000}"/>
    <hyperlink ref="H35" location="Vega_FX!$C$20:$F$285" display="Vega_FX!$C$20:$F$285" xr:uid="{00000000-0004-0000-3D00-00000E000000}"/>
    <hyperlink ref="D36" location="Vega_FX!$C$20:$F$285" display="Vega_FX!$C$20:$F$285" xr:uid="{00000000-0004-0000-3D00-00000F000000}"/>
    <hyperlink ref="E36" location="Vega_FX!$C$20:$F$285" display="Vega_FX!$C$20:$F$285" xr:uid="{00000000-0004-0000-3D00-000010000000}"/>
    <hyperlink ref="G36" location="Vega_FX!$C$20:$F$285" display="Vega_FX!$C$20:$F$285" xr:uid="{00000000-0004-0000-3D00-000011000000}"/>
    <hyperlink ref="H36" location="Vega_FX!$C$20:$F$285" display="Vega_FX!$C$20:$F$285" xr:uid="{00000000-0004-0000-3D00-000012000000}"/>
    <hyperlink ref="D37" location="Vega_FX!$C$20:$F$285" display="Vega_FX!$C$20:$F$285" xr:uid="{00000000-0004-0000-3D00-000013000000}"/>
    <hyperlink ref="E37" location="Vega_FX!$C$20:$F$285" display="Vega_FX!$C$20:$F$285" xr:uid="{00000000-0004-0000-3D00-000014000000}"/>
    <hyperlink ref="F37" location="Vega_FX!$C$20:$F$285" display="Vega_FX!$C$20:$F$285" xr:uid="{00000000-0004-0000-3D00-000015000000}"/>
    <hyperlink ref="H37" location="Vega_FX!$C$20:$F$285" display="Vega_FX!$C$20:$F$285" xr:uid="{00000000-0004-0000-3D00-000016000000}"/>
    <hyperlink ref="D38" location="Vega_FX!$C$20:$F$285" display="Vega_FX!$C$20:$F$285" xr:uid="{00000000-0004-0000-3D00-000017000000}"/>
    <hyperlink ref="E38" location="Vega_FX!$C$20:$F$285" display="Vega_FX!$C$20:$F$285" xr:uid="{00000000-0004-0000-3D00-000018000000}"/>
    <hyperlink ref="F38" location="Vega_FX!$C$20:$F$285" display="Vega_FX!$C$20:$F$285" xr:uid="{00000000-0004-0000-3D00-000019000000}"/>
    <hyperlink ref="G38" location="Vega_FX!$C$20:$F$285" display="Vega_FX!$C$20:$F$285" xr:uid="{00000000-0004-0000-3D00-00001A000000}"/>
    <hyperlink ref="A4" location="BucketLow!A1" display="One level Up" xr:uid="{00000000-0004-0000-3D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1AD49DE0-244A-4293-9250-8D31AB08127D}"/>
  </hyperlinks>
  <pageMargins left="0.7" right="0.7" top="0.75" bottom="0.75" header="0.3" footer="0.3"/>
  <pageSetup orientation="portrait"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8"/>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1217</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1237</v>
      </c>
    </row>
    <row r="10" spans="1:5" x14ac:dyDescent="0.25">
      <c r="A10" s="18"/>
      <c r="C10" s="172"/>
      <c r="D10" s="173"/>
      <c r="E10" s="176"/>
    </row>
    <row r="11" spans="1:5" x14ac:dyDescent="0.25">
      <c r="A11" s="18"/>
      <c r="C11" s="172"/>
      <c r="D11" s="173"/>
      <c r="E11" s="176"/>
    </row>
    <row r="12" spans="1:5" x14ac:dyDescent="0.25">
      <c r="A12" s="18"/>
      <c r="C12" s="172"/>
      <c r="D12" s="173"/>
      <c r="E12" s="176"/>
    </row>
    <row r="13" spans="1:5" ht="21.7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t="s">
        <v>69</v>
      </c>
    </row>
    <row r="17" spans="3:8" x14ac:dyDescent="0.25">
      <c r="C17" s="67" t="s">
        <v>86</v>
      </c>
      <c r="D17" s="66">
        <v>0.5</v>
      </c>
      <c r="E17" s="66">
        <v>1</v>
      </c>
      <c r="F17" s="66">
        <v>3</v>
      </c>
      <c r="G17" s="66">
        <v>5</v>
      </c>
      <c r="H17" s="65">
        <v>10</v>
      </c>
    </row>
    <row r="18" spans="3:8" x14ac:dyDescent="0.25">
      <c r="C18" s="70">
        <v>0.5</v>
      </c>
      <c r="D18" s="61"/>
      <c r="E18" s="41">
        <f>MIN(1,MIN(EXP(-$D$15*ABS($C18-E$17)/MIN($C18,E$17)),1)*0.75)</f>
        <v>0.74253737531187602</v>
      </c>
      <c r="F18" s="41">
        <f>MIN(1,MIN(EXP(-$D$15*ABS($C18-F$17)/MIN($C18,F$17)),1)*0.75)</f>
        <v>0.71342206837553546</v>
      </c>
      <c r="G18" s="41">
        <f>MIN(1,MIN(EXP(-$D$15*ABS($C18-G$17)/MIN($C18,G$17)),1)*0.75)</f>
        <v>0.68544838895342108</v>
      </c>
      <c r="H18" s="41">
        <f>MIN(1,MIN(EXP(-$D$15*ABS($C18-H$17)/MIN($C18,H$17)),1)*0.75)</f>
        <v>0.62021935045752175</v>
      </c>
    </row>
    <row r="19" spans="3:8" x14ac:dyDescent="0.25">
      <c r="C19" s="70">
        <v>1</v>
      </c>
      <c r="D19" s="69">
        <f>MIN(1,MIN(EXP(-$D$15*ABS($C19-D$17)/MIN($C19,D$17)),1)*0.75)</f>
        <v>0.74253737531187602</v>
      </c>
      <c r="E19" s="5"/>
      <c r="F19" s="20">
        <f>MIN(1,MIN(EXP(-$D$15*ABS($C19-F$17)/MIN($C19,F$17)),1)*0.75)</f>
        <v>0.73514900498006641</v>
      </c>
      <c r="G19" s="20">
        <f>MIN(1,MIN(EXP(-$D$15*ABS($C19-G$17)/MIN($C19,G$17)),1)*0.75)</f>
        <v>0.72059207936424241</v>
      </c>
      <c r="H19" s="20">
        <f>MIN(1,MIN(EXP(-$D$15*ABS($C19-H$17)/MIN($C19,H$17)),1)*0.75)</f>
        <v>0.68544838895342108</v>
      </c>
    </row>
    <row r="20" spans="3:8" x14ac:dyDescent="0.25">
      <c r="C20" s="70">
        <v>3</v>
      </c>
      <c r="D20" s="69">
        <f>MIN(1,MIN(EXP(-$D$15*ABS($C20-D$17)/MIN($C20,D$17)),1)*0.75)</f>
        <v>0.71342206837553546</v>
      </c>
      <c r="E20" s="20">
        <f>MIN(1,MIN(EXP(-$D$15*ABS($C20-E$17)/MIN($C20,E$17)),1)*0.75)</f>
        <v>0.73514900498006641</v>
      </c>
      <c r="F20" s="5"/>
      <c r="G20" s="20">
        <f>MIN(1,MIN(EXP(-$D$15*ABS($C20-G$17)/MIN($C20,G$17)),1)*0.75)</f>
        <v>0.7450166296912758</v>
      </c>
      <c r="H20" s="20">
        <f>MIN(1,MIN(EXP(-$D$15*ABS($C20-H$17)/MIN($C20,H$17)),1)*0.75)</f>
        <v>0.73270258792376075</v>
      </c>
    </row>
    <row r="21" spans="3:8" x14ac:dyDescent="0.25">
      <c r="C21" s="70">
        <v>5</v>
      </c>
      <c r="D21" s="69">
        <f>MIN(1,MIN(EXP(-$D$15*ABS($C21-D$17)/MIN($C21,D$17)),1)*0.75)</f>
        <v>0.68544838895342108</v>
      </c>
      <c r="E21" s="20">
        <f>MIN(1,MIN(EXP(-$D$15*ABS($C21-E$17)/MIN($C21,E$17)),1)*0.75)</f>
        <v>0.72059207936424241</v>
      </c>
      <c r="F21" s="20">
        <f>MIN(1,MIN(EXP(-$D$15*ABS($C21-F$17)/MIN($C21,F$17)),1)*0.75)</f>
        <v>0.7450166296912758</v>
      </c>
      <c r="G21" s="5"/>
      <c r="H21" s="20">
        <f>MIN(1,MIN(EXP(-$D$15*ABS($C21-H$17)/MIN($C21,H$17)),1)*0.75)</f>
        <v>0.74253737531187602</v>
      </c>
    </row>
    <row r="22" spans="3:8" x14ac:dyDescent="0.25">
      <c r="C22" s="68">
        <v>10</v>
      </c>
      <c r="D22" s="69">
        <f>MIN(1,MIN(EXP(-$D$15*ABS($C22-D$17)/MIN($C22,D$17)),1)*0.75)</f>
        <v>0.62021935045752175</v>
      </c>
      <c r="E22" s="20">
        <f>MIN(1,MIN(EXP(-$D$15*ABS($C22-E$17)/MIN($C22,E$17)),1)*0.75)</f>
        <v>0.68544838895342108</v>
      </c>
      <c r="F22" s="20">
        <f>MIN(1,MIN(EXP(-$D$15*ABS($C22-F$17)/MIN($C22,F$17)),1)*0.75)</f>
        <v>0.73270258792376075</v>
      </c>
      <c r="G22" s="20">
        <f>MIN(1,MIN(EXP(-$D$15*ABS($C22-G$17)/MIN($C22,G$17)),1)*0.75)</f>
        <v>0.74253737531187602</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83">
        <f>VLOOKUP(C27,Vega_FX!C340:F607,4,0)^2</f>
        <v>76780549456.092224</v>
      </c>
    </row>
    <row r="28" spans="3:8" x14ac:dyDescent="0.25">
      <c r="C28" s="70" t="s">
        <v>62</v>
      </c>
      <c r="D28" s="50">
        <f>VLOOKUP(C28,Vega_FX!$C$340:$F$607,4,0)^2</f>
        <v>22367064.344070062</v>
      </c>
    </row>
    <row r="29" spans="3:8" x14ac:dyDescent="0.25">
      <c r="C29" s="70" t="s">
        <v>63</v>
      </c>
      <c r="D29" s="50">
        <f>VLOOKUP(C29,Vega_FX!$C$340:$F$607,4,0)^2</f>
        <v>0</v>
      </c>
    </row>
    <row r="30" spans="3:8" x14ac:dyDescent="0.25">
      <c r="C30" s="70" t="s">
        <v>64</v>
      </c>
      <c r="D30" s="50">
        <f>VLOOKUP(C30,Vega_FX!$C$340:$F$607,4,0)^2</f>
        <v>0</v>
      </c>
    </row>
    <row r="31" spans="3:8" x14ac:dyDescent="0.25">
      <c r="C31" s="70" t="s">
        <v>65</v>
      </c>
      <c r="D31" s="48">
        <f>VLOOKUP(C31,Vega_FX!$C$340:$F$607,4,0)^2</f>
        <v>0</v>
      </c>
    </row>
    <row r="32" spans="3:8" ht="15.75" thickBot="1" x14ac:dyDescent="0.3"/>
    <row r="33" spans="3:8" ht="30" customHeight="1" thickTop="1" thickBot="1" x14ac:dyDescent="0.3">
      <c r="C33" s="119"/>
      <c r="D33" s="129" t="s">
        <v>61</v>
      </c>
      <c r="E33" s="136" t="s">
        <v>62</v>
      </c>
      <c r="F33" s="136" t="s">
        <v>63</v>
      </c>
      <c r="G33" s="136" t="s">
        <v>64</v>
      </c>
      <c r="H33" s="136" t="s">
        <v>65</v>
      </c>
    </row>
    <row r="34" spans="3:8" ht="15.75" thickTop="1" x14ac:dyDescent="0.25">
      <c r="C34" s="134" t="s">
        <v>61</v>
      </c>
      <c r="D34" s="141"/>
      <c r="E34" s="127">
        <f>VLOOKUP($C34,Vega_FX!$C$340:$F$607,4,0)*VLOOKUP(E$33,Vega_FX!$C$340:$F$607,4,0)</f>
        <v>1310479107.0663693</v>
      </c>
      <c r="F34" s="59">
        <f>VLOOKUP($C34,Vega_FX!$C$340:$F$607,4,0)*VLOOKUP(F$33,Vega_FX!$C$340:$F$607,4,0)</f>
        <v>0</v>
      </c>
      <c r="G34" s="59">
        <f>VLOOKUP($C34,Vega_FX!$C$340:$F$607,4,0)*VLOOKUP(G$33,Vega_FX!$C$340:$F$607,4,0)</f>
        <v>0</v>
      </c>
      <c r="H34" s="50">
        <f>VLOOKUP($C34,Vega_FX!$C$340:$F$607,4,0)*VLOOKUP(H$33,Vega_FX!$C$340:$F$607,4,0)</f>
        <v>0</v>
      </c>
    </row>
    <row r="35" spans="3:8" x14ac:dyDescent="0.25">
      <c r="C35" s="135" t="s">
        <v>62</v>
      </c>
      <c r="D35" s="83">
        <f>VLOOKUP($C35,Vega_FX!$C$340:$F$607,4,0)*VLOOKUP(D$33,Vega_FX!$C$340:$F$607,4,0)</f>
        <v>1310479107.0663693</v>
      </c>
      <c r="E35" s="62"/>
      <c r="F35" s="59">
        <f>VLOOKUP($C35,Vega_FX!$C$340:$F$607,4,0)*VLOOKUP(F$33,Vega_FX!$C$340:$F$607,4,0)</f>
        <v>0</v>
      </c>
      <c r="G35" s="59">
        <f>VLOOKUP($C35,Vega_FX!$C$340:$F$607,4,0)*VLOOKUP(G$33,Vega_FX!$C$340:$F$607,4,0)</f>
        <v>0</v>
      </c>
      <c r="H35" s="50">
        <f>VLOOKUP($C35,Vega_FX!$C$340:$F$607,4,0)*VLOOKUP(H$33,Vega_FX!$C$340:$F$607,4,0)</f>
        <v>0</v>
      </c>
    </row>
    <row r="36" spans="3:8" x14ac:dyDescent="0.25">
      <c r="C36" s="135" t="s">
        <v>63</v>
      </c>
      <c r="D36" s="59">
        <f>VLOOKUP($C36,Vega_FX!$C$340:$F$607,4,0)*VLOOKUP(D$33,Vega_FX!$C$340:$F$607,4,0)</f>
        <v>0</v>
      </c>
      <c r="E36" s="59">
        <f>VLOOKUP($C36,Vega_FX!$C$340:$F$607,4,0)*VLOOKUP(E$33,Vega_FX!$C$340:$F$607,4,0)</f>
        <v>0</v>
      </c>
      <c r="F36" s="5"/>
      <c r="G36" s="59">
        <f>VLOOKUP($C36,Vega_FX!$C$340:$F$607,4,0)*VLOOKUP(G$33,Vega_FX!$C$340:$F$607,4,0)</f>
        <v>0</v>
      </c>
      <c r="H36" s="50">
        <f>VLOOKUP($C36,Vega_FX!$C$340:$F$607,4,0)*VLOOKUP(H$33,Vega_FX!$C$340:$F$607,4,0)</f>
        <v>0</v>
      </c>
    </row>
    <row r="37" spans="3:8" x14ac:dyDescent="0.25">
      <c r="C37" s="135" t="s">
        <v>64</v>
      </c>
      <c r="D37" s="59">
        <f>VLOOKUP($C37,Vega_FX!$C$340:$F$607,4,0)*VLOOKUP(D$33,Vega_FX!$C$340:$F$607,4,0)</f>
        <v>0</v>
      </c>
      <c r="E37" s="59">
        <f>VLOOKUP($C37,Vega_FX!$C$340:$F$607,4,0)*VLOOKUP(E$33,Vega_FX!$C$340:$F$607,4,0)</f>
        <v>0</v>
      </c>
      <c r="F37" s="59">
        <f>VLOOKUP($C37,Vega_FX!$C$340:$F$607,4,0)*VLOOKUP(F$33,Vega_FX!$C$340:$F$607,4,0)</f>
        <v>0</v>
      </c>
      <c r="G37" s="5"/>
      <c r="H37" s="50">
        <f>VLOOKUP($C37,Vega_FX!$C$340:$F$607,4,0)*VLOOKUP(H$33,Vega_FX!$C$340:$F$607,4,0)</f>
        <v>0</v>
      </c>
    </row>
    <row r="38" spans="3:8" x14ac:dyDescent="0.25">
      <c r="C38" s="135" t="s">
        <v>65</v>
      </c>
      <c r="D38" s="57">
        <f>VLOOKUP($C38,Vega_FX!$C$340:$F$607,4,0)*VLOOKUP(D$33,Vega_FX!$C$340:$F$607,4,0)</f>
        <v>0</v>
      </c>
      <c r="E38" s="57">
        <f>VLOOKUP($C38,Vega_FX!$C$340:$F$607,4,0)*VLOOKUP(E$33,Vega_FX!$C$340:$F$607,4,0)</f>
        <v>0</v>
      </c>
      <c r="F38" s="57">
        <f>VLOOKUP($C38,Vega_FX!$C$340:$F$607,4,0)*VLOOKUP(F$33,Vega_FX!$C$340:$F$607,4,0)</f>
        <v>0</v>
      </c>
      <c r="G38" s="57">
        <f>VLOOKUP($C38,Vega_FX!$C$340:$F$607,4,0)*VLOOKUP(G$33,Vega_FX!$C$340:$F$607,4,0)</f>
        <v>0</v>
      </c>
      <c r="H38" s="144"/>
    </row>
    <row r="39" spans="3:8" ht="15.75" thickBot="1" x14ac:dyDescent="0.3"/>
    <row r="40" spans="3:8" ht="30.75" customHeight="1" thickTop="1" thickBot="1" x14ac:dyDescent="0.3">
      <c r="C40" s="119"/>
      <c r="D40" s="129" t="s">
        <v>61</v>
      </c>
      <c r="E40" s="136" t="s">
        <v>62</v>
      </c>
      <c r="F40" s="136" t="s">
        <v>63</v>
      </c>
      <c r="G40" s="136" t="s">
        <v>64</v>
      </c>
      <c r="H40" s="136" t="s">
        <v>65</v>
      </c>
    </row>
    <row r="41" spans="3:8" ht="15.75" thickTop="1" x14ac:dyDescent="0.25">
      <c r="C41" s="134" t="s">
        <v>61</v>
      </c>
      <c r="D41" s="141">
        <f t="shared" ref="D41:H45" si="0">D34*D18</f>
        <v>0</v>
      </c>
      <c r="E41" s="127">
        <f t="shared" si="0"/>
        <v>973079716.56211281</v>
      </c>
      <c r="F41" s="59">
        <f t="shared" si="0"/>
        <v>0</v>
      </c>
      <c r="G41" s="59">
        <f t="shared" si="0"/>
        <v>0</v>
      </c>
      <c r="H41" s="50">
        <f t="shared" si="0"/>
        <v>0</v>
      </c>
    </row>
    <row r="42" spans="3:8" x14ac:dyDescent="0.25">
      <c r="C42" s="135" t="s">
        <v>62</v>
      </c>
      <c r="D42" s="83">
        <f t="shared" si="0"/>
        <v>973079716.56211281</v>
      </c>
      <c r="E42" s="62">
        <f t="shared" si="0"/>
        <v>0</v>
      </c>
      <c r="F42" s="59">
        <f t="shared" si="0"/>
        <v>0</v>
      </c>
      <c r="G42" s="59">
        <f t="shared" si="0"/>
        <v>0</v>
      </c>
      <c r="H42" s="50">
        <f t="shared" si="0"/>
        <v>0</v>
      </c>
    </row>
    <row r="43" spans="3:8" x14ac:dyDescent="0.25">
      <c r="C43" s="135" t="s">
        <v>63</v>
      </c>
      <c r="D43" s="59">
        <f t="shared" si="0"/>
        <v>0</v>
      </c>
      <c r="E43" s="59">
        <f t="shared" si="0"/>
        <v>0</v>
      </c>
      <c r="F43" s="5">
        <f t="shared" si="0"/>
        <v>0</v>
      </c>
      <c r="G43" s="59">
        <f t="shared" si="0"/>
        <v>0</v>
      </c>
      <c r="H43" s="50">
        <f t="shared" si="0"/>
        <v>0</v>
      </c>
    </row>
    <row r="44" spans="3:8" x14ac:dyDescent="0.25">
      <c r="C44" s="135" t="s">
        <v>64</v>
      </c>
      <c r="D44" s="59">
        <f t="shared" si="0"/>
        <v>0</v>
      </c>
      <c r="E44" s="59">
        <f t="shared" si="0"/>
        <v>0</v>
      </c>
      <c r="F44" s="59">
        <f t="shared" si="0"/>
        <v>0</v>
      </c>
      <c r="G44" s="5">
        <f t="shared" si="0"/>
        <v>0</v>
      </c>
      <c r="H44" s="50">
        <f t="shared" si="0"/>
        <v>0</v>
      </c>
    </row>
    <row r="45" spans="3:8" x14ac:dyDescent="0.25">
      <c r="C45" s="135" t="s">
        <v>65</v>
      </c>
      <c r="D45" s="57">
        <f t="shared" si="0"/>
        <v>0</v>
      </c>
      <c r="E45" s="57">
        <f t="shared" si="0"/>
        <v>0</v>
      </c>
      <c r="F45" s="57">
        <f t="shared" si="0"/>
        <v>0</v>
      </c>
      <c r="G45" s="57">
        <f t="shared" si="0"/>
        <v>0</v>
      </c>
      <c r="H45" s="144">
        <f t="shared" si="0"/>
        <v>0</v>
      </c>
    </row>
  </sheetData>
  <mergeCells count="2">
    <mergeCell ref="C9:D14"/>
    <mergeCell ref="E9:E15"/>
  </mergeCells>
  <hyperlinks>
    <hyperlink ref="A3" location="'Vega_FX_EURLow'!A1" display="'Vega_FX_EURLow'!A1" xr:uid="{00000000-0004-0000-3E00-000000000000}"/>
    <hyperlink ref="A5" location="'Vega_FX_JPYLow'!A1" display="'Vega_FX_JPYLow'!A1" xr:uid="{00000000-0004-0000-3E00-000001000000}"/>
    <hyperlink ref="D27" location="Vega_FX!C340:F607" display="Vega_FX!C340:F607" xr:uid="{00000000-0004-0000-3E00-000002000000}"/>
    <hyperlink ref="D28" location="Vega_FX!$C$340:$F$607" display="Vega_FX!$C$340:$F$607" xr:uid="{00000000-0004-0000-3E00-000003000000}"/>
    <hyperlink ref="D29" location="Vega_FX!$C$340:$F$607" display="Vega_FX!$C$340:$F$607" xr:uid="{00000000-0004-0000-3E00-000004000000}"/>
    <hyperlink ref="D30" location="Vega_FX!$C$340:$F$607" display="Vega_FX!$C$340:$F$607" xr:uid="{00000000-0004-0000-3E00-000005000000}"/>
    <hyperlink ref="D31" location="Vega_FX!$C$340:$F$607" display="Vega_FX!$C$340:$F$607" xr:uid="{00000000-0004-0000-3E00-000006000000}"/>
    <hyperlink ref="E34" location="Vega_FX!$C$340:$F$607" display="Vega_FX!$C$340:$F$607" xr:uid="{00000000-0004-0000-3E00-000007000000}"/>
    <hyperlink ref="F34" location="Vega_FX!$C$340:$F$607" display="Vega_FX!$C$340:$F$607" xr:uid="{00000000-0004-0000-3E00-000008000000}"/>
    <hyperlink ref="G34" location="Vega_FX!$C$340:$F$607" display="Vega_FX!$C$340:$F$607" xr:uid="{00000000-0004-0000-3E00-000009000000}"/>
    <hyperlink ref="H34" location="Vega_FX!$C$340:$F$607" display="Vega_FX!$C$340:$F$607" xr:uid="{00000000-0004-0000-3E00-00000A000000}"/>
    <hyperlink ref="D35" location="Vega_FX!$C$340:$F$607" display="Vega_FX!$C$340:$F$607" xr:uid="{00000000-0004-0000-3E00-00000B000000}"/>
    <hyperlink ref="F35" location="Vega_FX!$C$340:$F$607" display="Vega_FX!$C$340:$F$607" xr:uid="{00000000-0004-0000-3E00-00000C000000}"/>
    <hyperlink ref="G35" location="Vega_FX!$C$340:$F$607" display="Vega_FX!$C$340:$F$607" xr:uid="{00000000-0004-0000-3E00-00000D000000}"/>
    <hyperlink ref="H35" location="Vega_FX!$C$340:$F$607" display="Vega_FX!$C$340:$F$607" xr:uid="{00000000-0004-0000-3E00-00000E000000}"/>
    <hyperlink ref="D36" location="Vega_FX!$C$340:$F$607" display="Vega_FX!$C$340:$F$607" xr:uid="{00000000-0004-0000-3E00-00000F000000}"/>
    <hyperlink ref="E36" location="Vega_FX!$C$340:$F$607" display="Vega_FX!$C$340:$F$607" xr:uid="{00000000-0004-0000-3E00-000010000000}"/>
    <hyperlink ref="G36" location="Vega_FX!$C$340:$F$607" display="Vega_FX!$C$340:$F$607" xr:uid="{00000000-0004-0000-3E00-000011000000}"/>
    <hyperlink ref="H36" location="Vega_FX!$C$340:$F$607" display="Vega_FX!$C$340:$F$607" xr:uid="{00000000-0004-0000-3E00-000012000000}"/>
    <hyperlink ref="D37" location="Vega_FX!$C$340:$F$607" display="Vega_FX!$C$340:$F$607" xr:uid="{00000000-0004-0000-3E00-000013000000}"/>
    <hyperlink ref="E37" location="Vega_FX!$C$340:$F$607" display="Vega_FX!$C$340:$F$607" xr:uid="{00000000-0004-0000-3E00-000014000000}"/>
    <hyperlink ref="F37" location="Vega_FX!$C$340:$F$607" display="Vega_FX!$C$340:$F$607" xr:uid="{00000000-0004-0000-3E00-000015000000}"/>
    <hyperlink ref="H37" location="Vega_FX!$C$340:$F$607" display="Vega_FX!$C$340:$F$607" xr:uid="{00000000-0004-0000-3E00-000016000000}"/>
    <hyperlink ref="D38" location="Vega_FX!$C$340:$F$607" display="Vega_FX!$C$340:$F$607" xr:uid="{00000000-0004-0000-3E00-000017000000}"/>
    <hyperlink ref="E38" location="Vega_FX!$C$340:$F$607" display="Vega_FX!$C$340:$F$607" xr:uid="{00000000-0004-0000-3E00-000018000000}"/>
    <hyperlink ref="F38" location="Vega_FX!$C$340:$F$607" display="Vega_FX!$C$340:$F$607" xr:uid="{00000000-0004-0000-3E00-000019000000}"/>
    <hyperlink ref="G38" location="Vega_FX!$C$340:$F$607" display="Vega_FX!$C$340:$F$607" xr:uid="{00000000-0004-0000-3E00-00001A000000}"/>
    <hyperlink ref="A4" location="BucketLow!A1" display="One level Up" xr:uid="{00000000-0004-0000-3E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969EC541-4ADE-45D0-8CEE-385B3BCE3331}"/>
  </hyperlinks>
  <pageMargins left="0.7" right="0.7" top="0.75" bottom="0.75" header="0.3" footer="0.3"/>
  <pageSetup orientation="portrait" r:id="rId2"/>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9"/>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1218</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1237</v>
      </c>
    </row>
    <row r="10" spans="1:5" x14ac:dyDescent="0.25">
      <c r="A10" s="18"/>
      <c r="C10" s="172"/>
      <c r="D10" s="173"/>
      <c r="E10" s="176"/>
    </row>
    <row r="11" spans="1:5" x14ac:dyDescent="0.25">
      <c r="A11" s="18"/>
      <c r="C11" s="172"/>
      <c r="D11" s="173"/>
      <c r="E11" s="176"/>
    </row>
    <row r="12" spans="1:5" x14ac:dyDescent="0.25">
      <c r="A12" s="18"/>
      <c r="C12" s="172"/>
      <c r="D12" s="173"/>
      <c r="E12" s="176"/>
    </row>
    <row r="13" spans="1:5" ht="21.7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t="s">
        <v>69</v>
      </c>
    </row>
    <row r="17" spans="3:8" x14ac:dyDescent="0.25">
      <c r="C17" s="67" t="s">
        <v>86</v>
      </c>
      <c r="D17" s="66">
        <v>0.5</v>
      </c>
      <c r="E17" s="66">
        <v>1</v>
      </c>
      <c r="F17" s="66">
        <v>3</v>
      </c>
      <c r="G17" s="66">
        <v>5</v>
      </c>
      <c r="H17" s="65">
        <v>10</v>
      </c>
    </row>
    <row r="18" spans="3:8" x14ac:dyDescent="0.25">
      <c r="C18" s="70">
        <v>0.5</v>
      </c>
      <c r="D18" s="61"/>
      <c r="E18" s="41">
        <f>MIN(1,MIN(EXP(-$D$15*ABS($C18-E$17)/MIN($C18,E$17)),1)*0.75)</f>
        <v>0.74253737531187602</v>
      </c>
      <c r="F18" s="41">
        <f>MIN(1,MIN(EXP(-$D$15*ABS($C18-F$17)/MIN($C18,F$17)),1)*0.75)</f>
        <v>0.71342206837553546</v>
      </c>
      <c r="G18" s="41">
        <f>MIN(1,MIN(EXP(-$D$15*ABS($C18-G$17)/MIN($C18,G$17)),1)*0.75)</f>
        <v>0.68544838895342108</v>
      </c>
      <c r="H18" s="41">
        <f>MIN(1,MIN(EXP(-$D$15*ABS($C18-H$17)/MIN($C18,H$17)),1)*0.75)</f>
        <v>0.62021935045752175</v>
      </c>
    </row>
    <row r="19" spans="3:8" x14ac:dyDescent="0.25">
      <c r="C19" s="70">
        <v>1</v>
      </c>
      <c r="D19" s="69">
        <f>MIN(1,MIN(EXP(-$D$15*ABS($C19-D$17)/MIN($C19,D$17)),1)*0.75)</f>
        <v>0.74253737531187602</v>
      </c>
      <c r="E19" s="5"/>
      <c r="F19" s="20">
        <f>MIN(1,MIN(EXP(-$D$15*ABS($C19-F$17)/MIN($C19,F$17)),1)*0.75)</f>
        <v>0.73514900498006641</v>
      </c>
      <c r="G19" s="20">
        <f>MIN(1,MIN(EXP(-$D$15*ABS($C19-G$17)/MIN($C19,G$17)),1)*0.75)</f>
        <v>0.72059207936424241</v>
      </c>
      <c r="H19" s="20">
        <f>MIN(1,MIN(EXP(-$D$15*ABS($C19-H$17)/MIN($C19,H$17)),1)*0.75)</f>
        <v>0.68544838895342108</v>
      </c>
    </row>
    <row r="20" spans="3:8" x14ac:dyDescent="0.25">
      <c r="C20" s="70">
        <v>3</v>
      </c>
      <c r="D20" s="69">
        <f>MIN(1,MIN(EXP(-$D$15*ABS($C20-D$17)/MIN($C20,D$17)),1)*0.75)</f>
        <v>0.71342206837553546</v>
      </c>
      <c r="E20" s="20">
        <f>MIN(1,MIN(EXP(-$D$15*ABS($C20-E$17)/MIN($C20,E$17)),1)*0.75)</f>
        <v>0.73514900498006641</v>
      </c>
      <c r="F20" s="5"/>
      <c r="G20" s="20">
        <f>MIN(1,MIN(EXP(-$D$15*ABS($C20-G$17)/MIN($C20,G$17)),1)*0.75)</f>
        <v>0.7450166296912758</v>
      </c>
      <c r="H20" s="20">
        <f>MIN(1,MIN(EXP(-$D$15*ABS($C20-H$17)/MIN($C20,H$17)),1)*0.75)</f>
        <v>0.73270258792376075</v>
      </c>
    </row>
    <row r="21" spans="3:8" x14ac:dyDescent="0.25">
      <c r="C21" s="70">
        <v>5</v>
      </c>
      <c r="D21" s="69">
        <f>MIN(1,MIN(EXP(-$D$15*ABS($C21-D$17)/MIN($C21,D$17)),1)*0.75)</f>
        <v>0.68544838895342108</v>
      </c>
      <c r="E21" s="20">
        <f>MIN(1,MIN(EXP(-$D$15*ABS($C21-E$17)/MIN($C21,E$17)),1)*0.75)</f>
        <v>0.72059207936424241</v>
      </c>
      <c r="F21" s="20">
        <f>MIN(1,MIN(EXP(-$D$15*ABS($C21-F$17)/MIN($C21,F$17)),1)*0.75)</f>
        <v>0.7450166296912758</v>
      </c>
      <c r="G21" s="5"/>
      <c r="H21" s="20">
        <f>MIN(1,MIN(EXP(-$D$15*ABS($C21-H$17)/MIN($C21,H$17)),1)*0.75)</f>
        <v>0.74253737531187602</v>
      </c>
    </row>
    <row r="22" spans="3:8" x14ac:dyDescent="0.25">
      <c r="C22" s="68">
        <v>10</v>
      </c>
      <c r="D22" s="69">
        <f>MIN(1,MIN(EXP(-$D$15*ABS($C22-D$17)/MIN($C22,D$17)),1)*0.75)</f>
        <v>0.62021935045752175</v>
      </c>
      <c r="E22" s="20">
        <f>MIN(1,MIN(EXP(-$D$15*ABS($C22-E$17)/MIN($C22,E$17)),1)*0.75)</f>
        <v>0.68544838895342108</v>
      </c>
      <c r="F22" s="20">
        <f>MIN(1,MIN(EXP(-$D$15*ABS($C22-F$17)/MIN($C22,F$17)),1)*0.75)</f>
        <v>0.73270258792376075</v>
      </c>
      <c r="G22" s="20">
        <f>MIN(1,MIN(EXP(-$D$15*ABS($C22-G$17)/MIN($C22,G$17)),1)*0.75)</f>
        <v>0.74253737531187602</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83">
        <f>VLOOKUP(C27,Vega_FX!$C$608:$F$875,4,0)^2</f>
        <v>27303114459.980186</v>
      </c>
    </row>
    <row r="28" spans="3:8" x14ac:dyDescent="0.25">
      <c r="C28" s="70" t="s">
        <v>62</v>
      </c>
      <c r="D28" s="50">
        <f>VLOOKUP(C28,Vega_FX!$C$608:$F$875,4,0)^2</f>
        <v>31326545115.013424</v>
      </c>
    </row>
    <row r="29" spans="3:8" x14ac:dyDescent="0.25">
      <c r="C29" s="70" t="s">
        <v>63</v>
      </c>
      <c r="D29" s="50">
        <f>VLOOKUP(C29,Vega_FX!$C$608:$F$875,4,0)^2</f>
        <v>0</v>
      </c>
    </row>
    <row r="30" spans="3:8" x14ac:dyDescent="0.25">
      <c r="C30" s="70" t="s">
        <v>64</v>
      </c>
      <c r="D30" s="50">
        <f>VLOOKUP(C30,Vega_FX!$C$608:$F$875,4,0)^2</f>
        <v>0</v>
      </c>
    </row>
    <row r="31" spans="3:8" x14ac:dyDescent="0.25">
      <c r="C31" s="70" t="s">
        <v>65</v>
      </c>
      <c r="D31" s="48">
        <f>VLOOKUP(C31,Vega_FX!$C$608:$F$875,4,0)^2</f>
        <v>0</v>
      </c>
    </row>
    <row r="32" spans="3:8" ht="15.75" thickBot="1" x14ac:dyDescent="0.3"/>
    <row r="33" spans="3:8" ht="30" customHeight="1" thickTop="1" thickBot="1" x14ac:dyDescent="0.3">
      <c r="C33" s="119"/>
      <c r="D33" s="129" t="s">
        <v>61</v>
      </c>
      <c r="E33" s="136" t="s">
        <v>62</v>
      </c>
      <c r="F33" s="136" t="s">
        <v>63</v>
      </c>
      <c r="G33" s="136" t="s">
        <v>64</v>
      </c>
      <c r="H33" s="136" t="s">
        <v>65</v>
      </c>
    </row>
    <row r="34" spans="3:8" ht="15.75" thickTop="1" x14ac:dyDescent="0.25">
      <c r="C34" s="134" t="s">
        <v>61</v>
      </c>
      <c r="D34" s="141"/>
      <c r="E34" s="127">
        <f>VLOOKUP($C34,Vega_FX!$C$608:$F$875,4,0)*VLOOKUP(E$33,Vega_FX!$C$608:$F$875,4,0)</f>
        <v>29245721856.554417</v>
      </c>
      <c r="F34" s="59">
        <f>VLOOKUP($C34,Vega_FX!$C$608:$F$875,4,0)*VLOOKUP(F$33,Vega_FX!$C$608:$F$875,4,0)</f>
        <v>0</v>
      </c>
      <c r="G34" s="59">
        <f>VLOOKUP($C34,Vega_FX!$C$608:$F$875,4,0)*VLOOKUP(G$33,Vega_FX!$C$608:$F$875,4,0)</f>
        <v>0</v>
      </c>
      <c r="H34" s="50">
        <f>VLOOKUP($C34,Vega_FX!$C$608:$F$875,4,0)*VLOOKUP(H$33,Vega_FX!$C$608:$F$875,4,0)</f>
        <v>0</v>
      </c>
    </row>
    <row r="35" spans="3:8" x14ac:dyDescent="0.25">
      <c r="C35" s="135" t="s">
        <v>62</v>
      </c>
      <c r="D35" s="83">
        <f>VLOOKUP($C35,Vega_FX!$C$608:$F$875,4,0)*VLOOKUP(D$33,Vega_FX!$C$608:$F$875,4,0)</f>
        <v>29245721856.554417</v>
      </c>
      <c r="E35" s="62"/>
      <c r="F35" s="59">
        <f>VLOOKUP($C35,Vega_FX!$C$608:$F$875,4,0)*VLOOKUP(F$33,Vega_FX!$C$608:$F$875,4,0)</f>
        <v>0</v>
      </c>
      <c r="G35" s="59">
        <f>VLOOKUP($C35,Vega_FX!$C$608:$F$875,4,0)*VLOOKUP(G$33,Vega_FX!$C$608:$F$875,4,0)</f>
        <v>0</v>
      </c>
      <c r="H35" s="50">
        <f>VLOOKUP($C35,Vega_FX!$C$608:$F$875,4,0)*VLOOKUP(H$33,Vega_FX!$C$608:$F$875,4,0)</f>
        <v>0</v>
      </c>
    </row>
    <row r="36" spans="3:8" x14ac:dyDescent="0.25">
      <c r="C36" s="135" t="s">
        <v>63</v>
      </c>
      <c r="D36" s="59">
        <f>VLOOKUP($C36,Vega_FX!$C$608:$F$875,4,0)*VLOOKUP(D$33,Vega_FX!$C$608:$F$875,4,0)</f>
        <v>0</v>
      </c>
      <c r="E36" s="59">
        <f>VLOOKUP($C36,Vega_FX!$C$608:$F$875,4,0)*VLOOKUP(E$33,Vega_FX!$C$608:$F$875,4,0)</f>
        <v>0</v>
      </c>
      <c r="F36" s="5"/>
      <c r="G36" s="59">
        <f>VLOOKUP($C36,Vega_FX!$C$608:$F$875,4,0)*VLOOKUP(G$33,Vega_FX!$C$608:$F$875,4,0)</f>
        <v>0</v>
      </c>
      <c r="H36" s="50">
        <f>VLOOKUP($C36,Vega_FX!$C$608:$F$875,4,0)*VLOOKUP(H$33,Vega_FX!$C$608:$F$875,4,0)</f>
        <v>0</v>
      </c>
    </row>
    <row r="37" spans="3:8" x14ac:dyDescent="0.25">
      <c r="C37" s="135" t="s">
        <v>64</v>
      </c>
      <c r="D37" s="59">
        <f>VLOOKUP($C37,Vega_FX!$C$608:$F$875,4,0)*VLOOKUP(D$33,Vega_FX!$C$608:$F$875,4,0)</f>
        <v>0</v>
      </c>
      <c r="E37" s="59">
        <f>VLOOKUP($C37,Vega_FX!$C$608:$F$875,4,0)*VLOOKUP(E$33,Vega_FX!$C$608:$F$875,4,0)</f>
        <v>0</v>
      </c>
      <c r="F37" s="59">
        <f>VLOOKUP($C37,Vega_FX!$C$608:$F$875,4,0)*VLOOKUP(F$33,Vega_FX!$C$608:$F$875,4,0)</f>
        <v>0</v>
      </c>
      <c r="G37" s="5"/>
      <c r="H37" s="50">
        <f>VLOOKUP($C37,Vega_FX!$C$608:$F$875,4,0)*VLOOKUP(H$33,Vega_FX!$C$608:$F$875,4,0)</f>
        <v>0</v>
      </c>
    </row>
    <row r="38" spans="3:8" x14ac:dyDescent="0.25">
      <c r="C38" s="135" t="s">
        <v>65</v>
      </c>
      <c r="D38" s="57">
        <f>VLOOKUP($C38,Vega_FX!$C$608:$F$875,4,0)*VLOOKUP(D$33,Vega_FX!$C$608:$F$875,4,0)</f>
        <v>0</v>
      </c>
      <c r="E38" s="57">
        <f>VLOOKUP($C38,Vega_FX!$C$608:$F$875,4,0)*VLOOKUP(E$33,Vega_FX!$C$608:$F$875,4,0)</f>
        <v>0</v>
      </c>
      <c r="F38" s="57">
        <f>VLOOKUP($C38,Vega_FX!$C$608:$F$875,4,0)*VLOOKUP(F$33,Vega_FX!$C$608:$F$875,4,0)</f>
        <v>0</v>
      </c>
      <c r="G38" s="57">
        <f>VLOOKUP($C38,Vega_FX!$C$608:$F$875,4,0)*VLOOKUP(G$33,Vega_FX!$C$608:$F$875,4,0)</f>
        <v>0</v>
      </c>
      <c r="H38" s="144"/>
    </row>
    <row r="39" spans="3:8" ht="15.75" thickBot="1" x14ac:dyDescent="0.3"/>
    <row r="40" spans="3:8" ht="30.75" customHeight="1" thickTop="1" thickBot="1" x14ac:dyDescent="0.3">
      <c r="C40" s="119"/>
      <c r="D40" s="129" t="s">
        <v>61</v>
      </c>
      <c r="E40" s="136" t="s">
        <v>62</v>
      </c>
      <c r="F40" s="136" t="s">
        <v>63</v>
      </c>
      <c r="G40" s="136" t="s">
        <v>64</v>
      </c>
      <c r="H40" s="136" t="s">
        <v>65</v>
      </c>
    </row>
    <row r="41" spans="3:8" ht="15.75" thickTop="1" x14ac:dyDescent="0.25">
      <c r="C41" s="134" t="s">
        <v>61</v>
      </c>
      <c r="D41" s="141">
        <f t="shared" ref="D41:H45" si="0">D34*D18</f>
        <v>0</v>
      </c>
      <c r="E41" s="127">
        <f t="shared" si="0"/>
        <v>21716041546.467083</v>
      </c>
      <c r="F41" s="59">
        <f t="shared" si="0"/>
        <v>0</v>
      </c>
      <c r="G41" s="59">
        <f t="shared" si="0"/>
        <v>0</v>
      </c>
      <c r="H41" s="50">
        <f t="shared" si="0"/>
        <v>0</v>
      </c>
    </row>
    <row r="42" spans="3:8" x14ac:dyDescent="0.25">
      <c r="C42" s="135" t="s">
        <v>62</v>
      </c>
      <c r="D42" s="83">
        <f t="shared" si="0"/>
        <v>21716041546.467083</v>
      </c>
      <c r="E42" s="62">
        <f t="shared" si="0"/>
        <v>0</v>
      </c>
      <c r="F42" s="59">
        <f t="shared" si="0"/>
        <v>0</v>
      </c>
      <c r="G42" s="59">
        <f t="shared" si="0"/>
        <v>0</v>
      </c>
      <c r="H42" s="50">
        <f t="shared" si="0"/>
        <v>0</v>
      </c>
    </row>
    <row r="43" spans="3:8" x14ac:dyDescent="0.25">
      <c r="C43" s="135" t="s">
        <v>63</v>
      </c>
      <c r="D43" s="59">
        <f t="shared" si="0"/>
        <v>0</v>
      </c>
      <c r="E43" s="59">
        <f t="shared" si="0"/>
        <v>0</v>
      </c>
      <c r="F43" s="5">
        <f t="shared" si="0"/>
        <v>0</v>
      </c>
      <c r="G43" s="59">
        <f t="shared" si="0"/>
        <v>0</v>
      </c>
      <c r="H43" s="50">
        <f t="shared" si="0"/>
        <v>0</v>
      </c>
    </row>
    <row r="44" spans="3:8" x14ac:dyDescent="0.25">
      <c r="C44" s="135" t="s">
        <v>64</v>
      </c>
      <c r="D44" s="59">
        <f t="shared" si="0"/>
        <v>0</v>
      </c>
      <c r="E44" s="59">
        <f t="shared" si="0"/>
        <v>0</v>
      </c>
      <c r="F44" s="59">
        <f t="shared" si="0"/>
        <v>0</v>
      </c>
      <c r="G44" s="5">
        <f t="shared" si="0"/>
        <v>0</v>
      </c>
      <c r="H44" s="50">
        <f t="shared" si="0"/>
        <v>0</v>
      </c>
    </row>
    <row r="45" spans="3:8" x14ac:dyDescent="0.25">
      <c r="C45" s="135" t="s">
        <v>65</v>
      </c>
      <c r="D45" s="57">
        <f t="shared" si="0"/>
        <v>0</v>
      </c>
      <c r="E45" s="57">
        <f t="shared" si="0"/>
        <v>0</v>
      </c>
      <c r="F45" s="57">
        <f t="shared" si="0"/>
        <v>0</v>
      </c>
      <c r="G45" s="57">
        <f t="shared" si="0"/>
        <v>0</v>
      </c>
      <c r="H45" s="144">
        <f t="shared" si="0"/>
        <v>0</v>
      </c>
    </row>
  </sheetData>
  <mergeCells count="2">
    <mergeCell ref="C9:D14"/>
    <mergeCell ref="E9:E15"/>
  </mergeCells>
  <hyperlinks>
    <hyperlink ref="A3" location="'Vega_FX_GBPLow'!A1" display="'Vega_FX_GBPLow'!A1" xr:uid="{00000000-0004-0000-3F00-000000000000}"/>
    <hyperlink ref="A5" location="'Vega_FX_AUDLow'!A1" display="'Vega_FX_AUDLow'!A1" xr:uid="{00000000-0004-0000-3F00-000001000000}"/>
    <hyperlink ref="D27" location="Vega_FX!$C$608:$F$875" display="Vega_FX!$C$608:$F$875" xr:uid="{00000000-0004-0000-3F00-000002000000}"/>
    <hyperlink ref="D28" location="Vega_FX!$C$608:$F$875" display="Vega_FX!$C$608:$F$875" xr:uid="{00000000-0004-0000-3F00-000003000000}"/>
    <hyperlink ref="D29" location="Vega_FX!$C$608:$F$875" display="Vega_FX!$C$608:$F$875" xr:uid="{00000000-0004-0000-3F00-000004000000}"/>
    <hyperlink ref="D30" location="Vega_FX!$C$608:$F$875" display="Vega_FX!$C$608:$F$875" xr:uid="{00000000-0004-0000-3F00-000005000000}"/>
    <hyperlink ref="D31" location="Vega_FX!$C$608:$F$875" display="Vega_FX!$C$608:$F$875" xr:uid="{00000000-0004-0000-3F00-000006000000}"/>
    <hyperlink ref="E34" location="Vega_FX!$C$608:$F$875" display="Vega_FX!$C$608:$F$875" xr:uid="{00000000-0004-0000-3F00-000007000000}"/>
    <hyperlink ref="F34" location="Vega_FX!$C$608:$F$875" display="Vega_FX!$C$608:$F$875" xr:uid="{00000000-0004-0000-3F00-000008000000}"/>
    <hyperlink ref="G34" location="Vega_FX!$C$608:$F$875" display="Vega_FX!$C$608:$F$875" xr:uid="{00000000-0004-0000-3F00-000009000000}"/>
    <hyperlink ref="H34" location="Vega_FX!$C$608:$F$875" display="Vega_FX!$C$608:$F$875" xr:uid="{00000000-0004-0000-3F00-00000A000000}"/>
    <hyperlink ref="D35" location="Vega_FX!$C$608:$F$875" display="Vega_FX!$C$608:$F$875" xr:uid="{00000000-0004-0000-3F00-00000B000000}"/>
    <hyperlink ref="F35" location="Vega_FX!$C$608:$F$875" display="Vega_FX!$C$608:$F$875" xr:uid="{00000000-0004-0000-3F00-00000C000000}"/>
    <hyperlink ref="G35" location="Vega_FX!$C$608:$F$875" display="Vega_FX!$C$608:$F$875" xr:uid="{00000000-0004-0000-3F00-00000D000000}"/>
    <hyperlink ref="H35" location="Vega_FX!$C$608:$F$875" display="Vega_FX!$C$608:$F$875" xr:uid="{00000000-0004-0000-3F00-00000E000000}"/>
    <hyperlink ref="D36" location="Vega_FX!$C$608:$F$875" display="Vega_FX!$C$608:$F$875" xr:uid="{00000000-0004-0000-3F00-00000F000000}"/>
    <hyperlink ref="E36" location="Vega_FX!$C$608:$F$875" display="Vega_FX!$C$608:$F$875" xr:uid="{00000000-0004-0000-3F00-000010000000}"/>
    <hyperlink ref="G36" location="Vega_FX!$C$608:$F$875" display="Vega_FX!$C$608:$F$875" xr:uid="{00000000-0004-0000-3F00-000011000000}"/>
    <hyperlink ref="H36" location="Vega_FX!$C$608:$F$875" display="Vega_FX!$C$608:$F$875" xr:uid="{00000000-0004-0000-3F00-000012000000}"/>
    <hyperlink ref="D37" location="Vega_FX!$C$608:$F$875" display="Vega_FX!$C$608:$F$875" xr:uid="{00000000-0004-0000-3F00-000013000000}"/>
    <hyperlink ref="E37" location="Vega_FX!$C$608:$F$875" display="Vega_FX!$C$608:$F$875" xr:uid="{00000000-0004-0000-3F00-000014000000}"/>
    <hyperlink ref="F37" location="Vega_FX!$C$608:$F$875" display="Vega_FX!$C$608:$F$875" xr:uid="{00000000-0004-0000-3F00-000015000000}"/>
    <hyperlink ref="H37" location="Vega_FX!$C$608:$F$875" display="Vega_FX!$C$608:$F$875" xr:uid="{00000000-0004-0000-3F00-000016000000}"/>
    <hyperlink ref="D38" location="Vega_FX!$C$608:$F$875" display="Vega_FX!$C$608:$F$875" xr:uid="{00000000-0004-0000-3F00-000017000000}"/>
    <hyperlink ref="E38" location="Vega_FX!$C$608:$F$875" display="Vega_FX!$C$608:$F$875" xr:uid="{00000000-0004-0000-3F00-000018000000}"/>
    <hyperlink ref="F38" location="Vega_FX!$C$608:$F$875" display="Vega_FX!$C$608:$F$875" xr:uid="{00000000-0004-0000-3F00-000019000000}"/>
    <hyperlink ref="G38" location="Vega_FX!$C$608:$F$875" display="Vega_FX!$C$608:$F$875" xr:uid="{00000000-0004-0000-3F00-00001A000000}"/>
    <hyperlink ref="A4" location="BucketLow!A1" display="One level Up" xr:uid="{00000000-0004-0000-3F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4CE3BB68-0897-402A-B928-24493C874E10}"/>
  </hyperlinks>
  <pageMargins left="0.7" right="0.7" top="0.75" bottom="0.75" header="0.3" footer="0.3"/>
  <pageSetup orientation="portrait"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80"/>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1219</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1237</v>
      </c>
    </row>
    <row r="10" spans="1:5" x14ac:dyDescent="0.25">
      <c r="A10" s="18"/>
      <c r="C10" s="172"/>
      <c r="D10" s="173"/>
      <c r="E10" s="176"/>
    </row>
    <row r="11" spans="1:5" x14ac:dyDescent="0.25">
      <c r="A11" s="18"/>
      <c r="C11" s="172"/>
      <c r="D11" s="173"/>
      <c r="E11" s="176"/>
    </row>
    <row r="12" spans="1:5" x14ac:dyDescent="0.25">
      <c r="A12" s="18"/>
      <c r="C12" s="172"/>
      <c r="D12" s="173"/>
      <c r="E12" s="176"/>
    </row>
    <row r="13" spans="1:5" ht="21.7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t="s">
        <v>69</v>
      </c>
    </row>
    <row r="17" spans="3:8" x14ac:dyDescent="0.25">
      <c r="C17" s="67" t="s">
        <v>86</v>
      </c>
      <c r="D17" s="66">
        <v>0.5</v>
      </c>
      <c r="E17" s="66">
        <v>1</v>
      </c>
      <c r="F17" s="66">
        <v>3</v>
      </c>
      <c r="G17" s="66">
        <v>5</v>
      </c>
      <c r="H17" s="65">
        <v>10</v>
      </c>
    </row>
    <row r="18" spans="3:8" x14ac:dyDescent="0.25">
      <c r="C18" s="70">
        <v>0.5</v>
      </c>
      <c r="D18" s="61"/>
      <c r="E18" s="41">
        <f>MIN(1,MIN(EXP(-$D$15*ABS($C18-E$17)/MIN($C18,E$17)),1)*0.75)</f>
        <v>0.74253737531187602</v>
      </c>
      <c r="F18" s="41">
        <f>MIN(1,MIN(EXP(-$D$15*ABS($C18-F$17)/MIN($C18,F$17)),1)*0.75)</f>
        <v>0.71342206837553546</v>
      </c>
      <c r="G18" s="41">
        <f>MIN(1,MIN(EXP(-$D$15*ABS($C18-G$17)/MIN($C18,G$17)),1)*0.75)</f>
        <v>0.68544838895342108</v>
      </c>
      <c r="H18" s="41">
        <f>MIN(1,MIN(EXP(-$D$15*ABS($C18-H$17)/MIN($C18,H$17)),1)*0.75)</f>
        <v>0.62021935045752175</v>
      </c>
    </row>
    <row r="19" spans="3:8" x14ac:dyDescent="0.25">
      <c r="C19" s="70">
        <v>1</v>
      </c>
      <c r="D19" s="69">
        <f>MIN(1,MIN(EXP(-$D$15*ABS($C19-D$17)/MIN($C19,D$17)),1)*0.75)</f>
        <v>0.74253737531187602</v>
      </c>
      <c r="E19" s="5"/>
      <c r="F19" s="20">
        <f>MIN(1,MIN(EXP(-$D$15*ABS($C19-F$17)/MIN($C19,F$17)),1)*0.75)</f>
        <v>0.73514900498006641</v>
      </c>
      <c r="G19" s="20">
        <f>MIN(1,MIN(EXP(-$D$15*ABS($C19-G$17)/MIN($C19,G$17)),1)*0.75)</f>
        <v>0.72059207936424241</v>
      </c>
      <c r="H19" s="20">
        <f>MIN(1,MIN(EXP(-$D$15*ABS($C19-H$17)/MIN($C19,H$17)),1)*0.75)</f>
        <v>0.68544838895342108</v>
      </c>
    </row>
    <row r="20" spans="3:8" x14ac:dyDescent="0.25">
      <c r="C20" s="70">
        <v>3</v>
      </c>
      <c r="D20" s="69">
        <f>MIN(1,MIN(EXP(-$D$15*ABS($C20-D$17)/MIN($C20,D$17)),1)*0.75)</f>
        <v>0.71342206837553546</v>
      </c>
      <c r="E20" s="20">
        <f>MIN(1,MIN(EXP(-$D$15*ABS($C20-E$17)/MIN($C20,E$17)),1)*0.75)</f>
        <v>0.73514900498006641</v>
      </c>
      <c r="F20" s="5"/>
      <c r="G20" s="20">
        <f>MIN(1,MIN(EXP(-$D$15*ABS($C20-G$17)/MIN($C20,G$17)),1)*0.75)</f>
        <v>0.7450166296912758</v>
      </c>
      <c r="H20" s="20">
        <f>MIN(1,MIN(EXP(-$D$15*ABS($C20-H$17)/MIN($C20,H$17)),1)*0.75)</f>
        <v>0.73270258792376075</v>
      </c>
    </row>
    <row r="21" spans="3:8" x14ac:dyDescent="0.25">
      <c r="C21" s="70">
        <v>5</v>
      </c>
      <c r="D21" s="69">
        <f>MIN(1,MIN(EXP(-$D$15*ABS($C21-D$17)/MIN($C21,D$17)),1)*0.75)</f>
        <v>0.68544838895342108</v>
      </c>
      <c r="E21" s="20">
        <f>MIN(1,MIN(EXP(-$D$15*ABS($C21-E$17)/MIN($C21,E$17)),1)*0.75)</f>
        <v>0.72059207936424241</v>
      </c>
      <c r="F21" s="20">
        <f>MIN(1,MIN(EXP(-$D$15*ABS($C21-F$17)/MIN($C21,F$17)),1)*0.75)</f>
        <v>0.7450166296912758</v>
      </c>
      <c r="G21" s="5"/>
      <c r="H21" s="20">
        <f>MIN(1,MIN(EXP(-$D$15*ABS($C21-H$17)/MIN($C21,H$17)),1)*0.75)</f>
        <v>0.74253737531187602</v>
      </c>
    </row>
    <row r="22" spans="3:8" x14ac:dyDescent="0.25">
      <c r="C22" s="68">
        <v>10</v>
      </c>
      <c r="D22" s="69">
        <f>MIN(1,MIN(EXP(-$D$15*ABS($C22-D$17)/MIN($C22,D$17)),1)*0.75)</f>
        <v>0.62021935045752175</v>
      </c>
      <c r="E22" s="20">
        <f>MIN(1,MIN(EXP(-$D$15*ABS($C22-E$17)/MIN($C22,E$17)),1)*0.75)</f>
        <v>0.68544838895342108</v>
      </c>
      <c r="F22" s="20">
        <f>MIN(1,MIN(EXP(-$D$15*ABS($C22-F$17)/MIN($C22,F$17)),1)*0.75)</f>
        <v>0.73270258792376075</v>
      </c>
      <c r="G22" s="20">
        <f>MIN(1,MIN(EXP(-$D$15*ABS($C22-G$17)/MIN($C22,G$17)),1)*0.75)</f>
        <v>0.74253737531187602</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83">
        <f>VLOOKUP(C27,Vega_FX!C876:F1144,4,0)^2</f>
        <v>0</v>
      </c>
    </row>
    <row r="28" spans="3:8" x14ac:dyDescent="0.25">
      <c r="C28" s="70" t="s">
        <v>62</v>
      </c>
      <c r="D28" s="50">
        <f>VLOOKUP(C28,Vega_FX!$C$876:$F$1144,4,0)^2</f>
        <v>0</v>
      </c>
    </row>
    <row r="29" spans="3:8" x14ac:dyDescent="0.25">
      <c r="C29" s="70" t="s">
        <v>63</v>
      </c>
      <c r="D29" s="50">
        <f>VLOOKUP(C29,Vega_FX!$C$876:$F$1144,4,0)^2</f>
        <v>0</v>
      </c>
    </row>
    <row r="30" spans="3:8" x14ac:dyDescent="0.25">
      <c r="C30" s="70" t="s">
        <v>64</v>
      </c>
      <c r="D30" s="50">
        <f>VLOOKUP(C30,Vega_FX!$C$876:$F$1144,4,0)^2</f>
        <v>0</v>
      </c>
    </row>
    <row r="31" spans="3:8" x14ac:dyDescent="0.25">
      <c r="C31" s="70" t="s">
        <v>65</v>
      </c>
      <c r="D31" s="48">
        <f>VLOOKUP(C31,Vega_FX!$C$876:$F$1144,4,0)^2</f>
        <v>0</v>
      </c>
    </row>
    <row r="32" spans="3:8" ht="15.75" thickBot="1" x14ac:dyDescent="0.3"/>
    <row r="33" spans="3:8" ht="30" customHeight="1" thickTop="1" thickBot="1" x14ac:dyDescent="0.3">
      <c r="C33" s="119"/>
      <c r="D33" s="129" t="s">
        <v>61</v>
      </c>
      <c r="E33" s="136" t="s">
        <v>62</v>
      </c>
      <c r="F33" s="136" t="s">
        <v>63</v>
      </c>
      <c r="G33" s="136" t="s">
        <v>64</v>
      </c>
      <c r="H33" s="136" t="s">
        <v>65</v>
      </c>
    </row>
    <row r="34" spans="3:8" ht="15.75" thickTop="1" x14ac:dyDescent="0.25">
      <c r="C34" s="134" t="s">
        <v>61</v>
      </c>
      <c r="D34" s="141"/>
      <c r="E34" s="127">
        <f>VLOOKUP($C34,Vega_FX!$C$876:$F$1144,4,0)*VLOOKUP(E$33,Vega_FX!$C$876:$F$1144,4,0)</f>
        <v>0</v>
      </c>
      <c r="F34" s="59">
        <f>VLOOKUP($C34,Vega_FX!$C$876:$F$1144,4,0)*VLOOKUP(F$33,Vega_FX!$C$876:$F$1144,4,0)</f>
        <v>0</v>
      </c>
      <c r="G34" s="59">
        <f>VLOOKUP($C34,Vega_FX!$C$876:$F$1144,4,0)*VLOOKUP(G$33,Vega_FX!$C$876:$F$1144,4,0)</f>
        <v>0</v>
      </c>
      <c r="H34" s="50">
        <f>VLOOKUP($C34,Vega_FX!$C$876:$F$1144,4,0)*VLOOKUP(H$33,Vega_FX!$C$876:$F$1144,4,0)</f>
        <v>0</v>
      </c>
    </row>
    <row r="35" spans="3:8" x14ac:dyDescent="0.25">
      <c r="C35" s="135" t="s">
        <v>62</v>
      </c>
      <c r="D35" s="83">
        <f>VLOOKUP($C35,Vega_FX!$C$876:$F$1144,4,0)*VLOOKUP(D$33,Vega_FX!$C$876:$F$1144,4,0)</f>
        <v>0</v>
      </c>
      <c r="E35" s="62"/>
      <c r="F35" s="59">
        <f>VLOOKUP($C35,Vega_FX!$C$876:$F$1144,4,0)*VLOOKUP(F$33,Vega_FX!$C$876:$F$1144,4,0)</f>
        <v>0</v>
      </c>
      <c r="G35" s="59">
        <f>VLOOKUP($C35,Vega_FX!$C$876:$F$1144,4,0)*VLOOKUP(G$33,Vega_FX!$C$876:$F$1144,4,0)</f>
        <v>0</v>
      </c>
      <c r="H35" s="50">
        <f>VLOOKUP($C35,Vega_FX!$C$876:$F$1144,4,0)*VLOOKUP(H$33,Vega_FX!$C$876:$F$1144,4,0)</f>
        <v>0</v>
      </c>
    </row>
    <row r="36" spans="3:8" x14ac:dyDescent="0.25">
      <c r="C36" s="135" t="s">
        <v>63</v>
      </c>
      <c r="D36" s="59">
        <f>VLOOKUP($C36,Vega_FX!$C$876:$F$1144,4,0)*VLOOKUP(D$33,Vega_FX!$C$876:$F$1144,4,0)</f>
        <v>0</v>
      </c>
      <c r="E36" s="59">
        <f>VLOOKUP($C36,Vega_FX!$C$876:$F$1144,4,0)*VLOOKUP(E$33,Vega_FX!$C$876:$F$1144,4,0)</f>
        <v>0</v>
      </c>
      <c r="F36" s="5"/>
      <c r="G36" s="59">
        <f>VLOOKUP($C36,Vega_FX!$C$876:$F$1144,4,0)*VLOOKUP(G$33,Vega_FX!$C$876:$F$1144,4,0)</f>
        <v>0</v>
      </c>
      <c r="H36" s="50">
        <f>VLOOKUP($C36,Vega_FX!$C$876:$F$1144,4,0)*VLOOKUP(H$33,Vega_FX!$C$876:$F$1144,4,0)</f>
        <v>0</v>
      </c>
    </row>
    <row r="37" spans="3:8" x14ac:dyDescent="0.25">
      <c r="C37" s="135" t="s">
        <v>64</v>
      </c>
      <c r="D37" s="59">
        <f>VLOOKUP($C37,Vega_FX!$C$876:$F$1144,4,0)*VLOOKUP(D$33,Vega_FX!$C$876:$F$1144,4,0)</f>
        <v>0</v>
      </c>
      <c r="E37" s="59">
        <f>VLOOKUP($C37,Vega_FX!$C$876:$F$1144,4,0)*VLOOKUP(E$33,Vega_FX!$C$876:$F$1144,4,0)</f>
        <v>0</v>
      </c>
      <c r="F37" s="59">
        <f>VLOOKUP($C37,Vega_FX!$C$876:$F$1144,4,0)*VLOOKUP(F$33,Vega_FX!$C$876:$F$1144,4,0)</f>
        <v>0</v>
      </c>
      <c r="G37" s="5"/>
      <c r="H37" s="50">
        <f>VLOOKUP($C37,Vega_FX!$C$876:$F$1144,4,0)*VLOOKUP(H$33,Vega_FX!$C$876:$F$1144,4,0)</f>
        <v>0</v>
      </c>
    </row>
    <row r="38" spans="3:8" x14ac:dyDescent="0.25">
      <c r="C38" s="135" t="s">
        <v>65</v>
      </c>
      <c r="D38" s="57">
        <f>VLOOKUP($C38,Vega_FX!$C$876:$F$1144,4,0)*VLOOKUP(D$33,Vega_FX!$C$876:$F$1144,4,0)</f>
        <v>0</v>
      </c>
      <c r="E38" s="57">
        <f>VLOOKUP($C38,Vega_FX!$C$876:$F$1144,4,0)*VLOOKUP(E$33,Vega_FX!$C$876:$F$1144,4,0)</f>
        <v>0</v>
      </c>
      <c r="F38" s="57">
        <f>VLOOKUP($C38,Vega_FX!$C$876:$F$1144,4,0)*VLOOKUP(F$33,Vega_FX!$C$876:$F$1144,4,0)</f>
        <v>0</v>
      </c>
      <c r="G38" s="57">
        <f>VLOOKUP($C38,Vega_FX!$C$876:$F$1144,4,0)*VLOOKUP(G$33,Vega_FX!$C$876:$F$1144,4,0)</f>
        <v>0</v>
      </c>
      <c r="H38" s="144"/>
    </row>
    <row r="39" spans="3:8" ht="15.75" thickBot="1" x14ac:dyDescent="0.3"/>
    <row r="40" spans="3:8" ht="30.75" customHeight="1" thickTop="1" thickBot="1" x14ac:dyDescent="0.3">
      <c r="C40" s="119"/>
      <c r="D40" s="129" t="s">
        <v>61</v>
      </c>
      <c r="E40" s="136" t="s">
        <v>62</v>
      </c>
      <c r="F40" s="136" t="s">
        <v>63</v>
      </c>
      <c r="G40" s="136" t="s">
        <v>64</v>
      </c>
      <c r="H40" s="136" t="s">
        <v>65</v>
      </c>
    </row>
    <row r="41" spans="3:8" ht="15.75" thickTop="1" x14ac:dyDescent="0.25">
      <c r="C41" s="134" t="s">
        <v>61</v>
      </c>
      <c r="D41" s="141">
        <f t="shared" ref="D41:H45" si="0">D34*D18</f>
        <v>0</v>
      </c>
      <c r="E41" s="127">
        <f t="shared" si="0"/>
        <v>0</v>
      </c>
      <c r="F41" s="59">
        <f t="shared" si="0"/>
        <v>0</v>
      </c>
      <c r="G41" s="59">
        <f t="shared" si="0"/>
        <v>0</v>
      </c>
      <c r="H41" s="50">
        <f t="shared" si="0"/>
        <v>0</v>
      </c>
    </row>
    <row r="42" spans="3:8" x14ac:dyDescent="0.25">
      <c r="C42" s="135" t="s">
        <v>62</v>
      </c>
      <c r="D42" s="83">
        <f t="shared" si="0"/>
        <v>0</v>
      </c>
      <c r="E42" s="62">
        <f t="shared" si="0"/>
        <v>0</v>
      </c>
      <c r="F42" s="59">
        <f t="shared" si="0"/>
        <v>0</v>
      </c>
      <c r="G42" s="59">
        <f t="shared" si="0"/>
        <v>0</v>
      </c>
      <c r="H42" s="50">
        <f t="shared" si="0"/>
        <v>0</v>
      </c>
    </row>
    <row r="43" spans="3:8" x14ac:dyDescent="0.25">
      <c r="C43" s="135" t="s">
        <v>63</v>
      </c>
      <c r="D43" s="59">
        <f t="shared" si="0"/>
        <v>0</v>
      </c>
      <c r="E43" s="59">
        <f t="shared" si="0"/>
        <v>0</v>
      </c>
      <c r="F43" s="5">
        <f t="shared" si="0"/>
        <v>0</v>
      </c>
      <c r="G43" s="59">
        <f t="shared" si="0"/>
        <v>0</v>
      </c>
      <c r="H43" s="50">
        <f t="shared" si="0"/>
        <v>0</v>
      </c>
    </row>
    <row r="44" spans="3:8" x14ac:dyDescent="0.25">
      <c r="C44" s="135" t="s">
        <v>64</v>
      </c>
      <c r="D44" s="59">
        <f t="shared" si="0"/>
        <v>0</v>
      </c>
      <c r="E44" s="59">
        <f t="shared" si="0"/>
        <v>0</v>
      </c>
      <c r="F44" s="59">
        <f t="shared" si="0"/>
        <v>0</v>
      </c>
      <c r="G44" s="5">
        <f t="shared" si="0"/>
        <v>0</v>
      </c>
      <c r="H44" s="50">
        <f t="shared" si="0"/>
        <v>0</v>
      </c>
    </row>
    <row r="45" spans="3:8" x14ac:dyDescent="0.25">
      <c r="C45" s="135" t="s">
        <v>65</v>
      </c>
      <c r="D45" s="57">
        <f t="shared" si="0"/>
        <v>0</v>
      </c>
      <c r="E45" s="57">
        <f t="shared" si="0"/>
        <v>0</v>
      </c>
      <c r="F45" s="57">
        <f t="shared" si="0"/>
        <v>0</v>
      </c>
      <c r="G45" s="57">
        <f t="shared" si="0"/>
        <v>0</v>
      </c>
      <c r="H45" s="144">
        <f t="shared" si="0"/>
        <v>0</v>
      </c>
    </row>
  </sheetData>
  <mergeCells count="2">
    <mergeCell ref="C9:D14"/>
    <mergeCell ref="E9:E15"/>
  </mergeCells>
  <hyperlinks>
    <hyperlink ref="A3" location="'Vega_FX_JPYLow'!A1" display="'Vega_FX_JPYLow'!A1" xr:uid="{00000000-0004-0000-4000-000000000000}"/>
    <hyperlink ref="A5" location="'RiskTypeHigh'!A1" display="'RiskTypeHigh'!A1" xr:uid="{00000000-0004-0000-4000-000001000000}"/>
    <hyperlink ref="D27" location="Vega_FX!C876:F1144" display="Vega_FX!C876:F1144" xr:uid="{00000000-0004-0000-4000-000002000000}"/>
    <hyperlink ref="D28" location="Vega_FX!$C$876:$F$1144" display="Vega_FX!$C$876:$F$1144" xr:uid="{00000000-0004-0000-4000-000003000000}"/>
    <hyperlink ref="D29" location="Vega_FX!$C$876:$F$1144" display="Vega_FX!$C$876:$F$1144" xr:uid="{00000000-0004-0000-4000-000004000000}"/>
    <hyperlink ref="D30" location="Vega_FX!$C$876:$F$1144" display="Vega_FX!$C$876:$F$1144" xr:uid="{00000000-0004-0000-4000-000005000000}"/>
    <hyperlink ref="D31" location="Vega_FX!$C$876:$F$1144" display="Vega_FX!$C$876:$F$1144" xr:uid="{00000000-0004-0000-4000-000006000000}"/>
    <hyperlink ref="E34" location="Vega_FX!$C$876:$F$1144" display="Vega_FX!$C$876:$F$1144" xr:uid="{00000000-0004-0000-4000-000007000000}"/>
    <hyperlink ref="F34" location="Vega_FX!$C$876:$F$1144" display="Vega_FX!$C$876:$F$1144" xr:uid="{00000000-0004-0000-4000-000008000000}"/>
    <hyperlink ref="G34" location="Vega_FX!$C$876:$F$1144" display="Vega_FX!$C$876:$F$1144" xr:uid="{00000000-0004-0000-4000-000009000000}"/>
    <hyperlink ref="H34" location="Vega_FX!$C$876:$F$1144" display="Vega_FX!$C$876:$F$1144" xr:uid="{00000000-0004-0000-4000-00000A000000}"/>
    <hyperlink ref="D35" location="Vega_FX!$C$876:$F$1144" display="Vega_FX!$C$876:$F$1144" xr:uid="{00000000-0004-0000-4000-00000B000000}"/>
    <hyperlink ref="F35" location="Vega_FX!$C$876:$F$1144" display="Vega_FX!$C$876:$F$1144" xr:uid="{00000000-0004-0000-4000-00000C000000}"/>
    <hyperlink ref="G35" location="Vega_FX!$C$876:$F$1144" display="Vega_FX!$C$876:$F$1144" xr:uid="{00000000-0004-0000-4000-00000D000000}"/>
    <hyperlink ref="H35" location="Vega_FX!$C$876:$F$1144" display="Vega_FX!$C$876:$F$1144" xr:uid="{00000000-0004-0000-4000-00000E000000}"/>
    <hyperlink ref="D36" location="Vega_FX!$C$876:$F$1144" display="Vega_FX!$C$876:$F$1144" xr:uid="{00000000-0004-0000-4000-00000F000000}"/>
    <hyperlink ref="E36" location="Vega_FX!$C$876:$F$1144" display="Vega_FX!$C$876:$F$1144" xr:uid="{00000000-0004-0000-4000-000010000000}"/>
    <hyperlink ref="G36" location="Vega_FX!$C$876:$F$1144" display="Vega_FX!$C$876:$F$1144" xr:uid="{00000000-0004-0000-4000-000011000000}"/>
    <hyperlink ref="H36" location="Vega_FX!$C$876:$F$1144" display="Vega_FX!$C$876:$F$1144" xr:uid="{00000000-0004-0000-4000-000012000000}"/>
    <hyperlink ref="D37" location="Vega_FX!$C$876:$F$1144" display="Vega_FX!$C$876:$F$1144" xr:uid="{00000000-0004-0000-4000-000013000000}"/>
    <hyperlink ref="E37" location="Vega_FX!$C$876:$F$1144" display="Vega_FX!$C$876:$F$1144" xr:uid="{00000000-0004-0000-4000-000014000000}"/>
    <hyperlink ref="F37" location="Vega_FX!$C$876:$F$1144" display="Vega_FX!$C$876:$F$1144" xr:uid="{00000000-0004-0000-4000-000015000000}"/>
    <hyperlink ref="H37" location="Vega_FX!$C$876:$F$1144" display="Vega_FX!$C$876:$F$1144" xr:uid="{00000000-0004-0000-4000-000016000000}"/>
    <hyperlink ref="D38" location="Vega_FX!$C$876:$F$1144" display="Vega_FX!$C$876:$F$1144" xr:uid="{00000000-0004-0000-4000-000017000000}"/>
    <hyperlink ref="E38" location="Vega_FX!$C$876:$F$1144" display="Vega_FX!$C$876:$F$1144" xr:uid="{00000000-0004-0000-4000-000018000000}"/>
    <hyperlink ref="F38" location="Vega_FX!$C$876:$F$1144" display="Vega_FX!$C$876:$F$1144" xr:uid="{00000000-0004-0000-4000-000019000000}"/>
    <hyperlink ref="G38" location="Vega_FX!$C$876:$F$1144" display="Vega_FX!$C$876:$F$1144" xr:uid="{00000000-0004-0000-4000-00001A000000}"/>
    <hyperlink ref="A4" location="BucketLow!A1" display="One level Up" xr:uid="{00000000-0004-0000-40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C8CDBC15-64E6-4A81-A067-F96B8D20BAE5}"/>
  </hyperlinks>
  <pageMargins left="0.7" right="0.7" top="0.75" bottom="0.75" header="0.3" footer="0.3"/>
  <pageSetup orientation="portrait" r:id="rId2"/>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89"/>
  <dimension ref="A1:G6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27.5703125" customWidth="1"/>
    <col min="4" max="4" width="18.5703125" customWidth="1"/>
    <col min="5" max="5" width="23.85546875" customWidth="1"/>
    <col min="6" max="6" width="20.28515625" customWidth="1"/>
    <col min="7" max="7" width="18.5703125" customWidth="1"/>
    <col min="8" max="8" width="12.85546875" customWidth="1"/>
    <col min="9" max="9" width="16.425781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105</v>
      </c>
    </row>
    <row r="5" spans="1:7" s="35" customFormat="1" x14ac:dyDescent="0.25">
      <c r="A5" s="34" t="s">
        <v>94</v>
      </c>
      <c r="C5" s="35" t="s">
        <v>1226</v>
      </c>
    </row>
    <row r="6" spans="1:7" x14ac:dyDescent="0.25">
      <c r="A6" s="18"/>
      <c r="C6" s="17"/>
    </row>
    <row r="7" spans="1:7" ht="18.75" x14ac:dyDescent="0.3">
      <c r="C7" s="6" t="s">
        <v>71</v>
      </c>
      <c r="F7" s="7"/>
      <c r="G7" s="7"/>
    </row>
    <row r="8" spans="1:7" x14ac:dyDescent="0.25">
      <c r="F8" s="7"/>
      <c r="G8" s="7"/>
    </row>
    <row r="9" spans="1:7" x14ac:dyDescent="0.25">
      <c r="F9" s="8"/>
      <c r="G9" s="7"/>
    </row>
    <row r="10" spans="1:7" x14ac:dyDescent="0.25">
      <c r="F10" s="7"/>
      <c r="G10" s="7"/>
    </row>
    <row r="11" spans="1:7" x14ac:dyDescent="0.25">
      <c r="F11" s="7"/>
      <c r="G11" s="7"/>
    </row>
    <row r="12" spans="1:7" ht="69.75" customHeight="1" x14ac:dyDescent="0.25">
      <c r="F12" s="7"/>
      <c r="G12" s="7"/>
    </row>
    <row r="13" spans="1:7" x14ac:dyDescent="0.25">
      <c r="F13" s="7"/>
      <c r="G13" s="7"/>
    </row>
    <row r="14" spans="1:7" x14ac:dyDescent="0.25">
      <c r="F14" s="7"/>
      <c r="G14" s="7"/>
    </row>
    <row r="15" spans="1:7" x14ac:dyDescent="0.25">
      <c r="F15" s="7"/>
      <c r="G15" s="7"/>
    </row>
    <row r="16" spans="1:7" ht="18.75" x14ac:dyDescent="0.3">
      <c r="C16" s="6"/>
    </row>
    <row r="17" spans="3:5" ht="15" customHeight="1" x14ac:dyDescent="0.25">
      <c r="C17" s="46" t="s">
        <v>101</v>
      </c>
      <c r="D17" s="46" t="s">
        <v>1181</v>
      </c>
      <c r="E17" s="60" t="s">
        <v>96</v>
      </c>
    </row>
    <row r="18" spans="3:5" ht="29.25" customHeight="1" x14ac:dyDescent="0.3">
      <c r="C18" s="79"/>
      <c r="D18" s="82">
        <f>SQRT(D19+D20)</f>
        <v>5425.7805831626065</v>
      </c>
      <c r="E18" s="81">
        <f>SQRT(E19+E20)</f>
        <v>6030686.064952597</v>
      </c>
    </row>
    <row r="19" spans="3:5" x14ac:dyDescent="0.25">
      <c r="C19" s="118" t="s">
        <v>73</v>
      </c>
      <c r="D19" s="80">
        <f>SUM(Delta_RiskType_GIRRHigh!D14:H14)</f>
        <v>80412712.00785774</v>
      </c>
      <c r="E19" s="83">
        <f>SUM(Delta_RiskType_FXHigh!D14:G14)</f>
        <v>97734203115472.188</v>
      </c>
    </row>
    <row r="20" spans="3:5" x14ac:dyDescent="0.25">
      <c r="C20" s="118" t="s">
        <v>74</v>
      </c>
      <c r="D20" s="57">
        <f>SUM(Delta_RiskType_GIRRHigh!D25:H29)</f>
        <v>-50973617.071233384</v>
      </c>
      <c r="E20" s="48">
        <f>SUM(Delta_RiskType_FXHigh!D24:G27)</f>
        <v>-61365028701458.75</v>
      </c>
    </row>
    <row r="22" spans="3:5" ht="18.75" x14ac:dyDescent="0.3">
      <c r="C22" s="6"/>
    </row>
    <row r="23" spans="3:5" x14ac:dyDescent="0.25">
      <c r="C23" s="46" t="s">
        <v>103</v>
      </c>
      <c r="D23" s="46" t="s">
        <v>1181</v>
      </c>
      <c r="E23" s="60" t="s">
        <v>96</v>
      </c>
    </row>
    <row r="24" spans="3:5" ht="18.75" x14ac:dyDescent="0.3">
      <c r="C24" s="79"/>
      <c r="D24" s="82">
        <f>SQRT(D25+D26)</f>
        <v>264.41566363705198</v>
      </c>
      <c r="E24" s="81">
        <f>SQRT(E25+E26)</f>
        <v>227861.90852228113</v>
      </c>
    </row>
    <row r="25" spans="3:5" x14ac:dyDescent="0.25">
      <c r="C25" s="118" t="s">
        <v>73</v>
      </c>
      <c r="D25" s="80">
        <f>SUM(Vega_RiskType_GIRRHigh!D14:H14)</f>
        <v>65123.869154480089</v>
      </c>
      <c r="E25" s="83">
        <f>SUM(Vega_RiskType_FXHigh!D14:G14)</f>
        <v>196545255796.15732</v>
      </c>
    </row>
    <row r="26" spans="3:5" x14ac:dyDescent="0.25">
      <c r="C26" s="118" t="s">
        <v>74</v>
      </c>
      <c r="D26" s="57">
        <f>SUM(Vega_RiskType_GIRRHigh!D25:H29)</f>
        <v>4791.7740221425156</v>
      </c>
      <c r="E26" s="48">
        <f>SUM(Vega_RiskType_FXHigh!D24:G27)</f>
        <v>-144624206440.74091</v>
      </c>
    </row>
    <row r="65" spans="3:3" x14ac:dyDescent="0.25">
      <c r="C65" s="4"/>
    </row>
  </sheetData>
  <hyperlinks>
    <hyperlink ref="A3" location="'Vega_FX_AUDLow'!A1" display="'Vega_FX_AUDLow'!A1" xr:uid="{00000000-0004-0000-4100-000000000000}"/>
    <hyperlink ref="A5" location="'RiskType_CurvatureHigh'!A1" display="'RiskType_CurvatureHigh'!A1" xr:uid="{00000000-0004-0000-4100-000001000000}"/>
    <hyperlink ref="A4" location="Summary!A1" display="Summary!A1" xr:uid="{00000000-0004-0000-4100-000002000000}"/>
    <hyperlink ref="D19" location="Delta_RiskType_GIRRHigh!D14:H14" display="Delta_RiskType_GIRRHigh!D14:H14" xr:uid="{00000000-0004-0000-4100-000003000000}"/>
    <hyperlink ref="E19" location="Delta_RiskType_FXHigh!D14:G14" display="Delta_RiskType_FXHigh!D14:G14" xr:uid="{00000000-0004-0000-4100-000004000000}"/>
    <hyperlink ref="D20" location="Delta_RiskType_GIRRHigh!D25:H29" display="Delta_RiskType_GIRRHigh!D25:H29" xr:uid="{00000000-0004-0000-4100-000005000000}"/>
    <hyperlink ref="E20" location="Delta_RiskType_FXHigh!D24:G27" display="Delta_RiskType_FXHigh!D24:G27" xr:uid="{00000000-0004-0000-4100-000006000000}"/>
    <hyperlink ref="D25" location="Vega_RiskType_GIRRHigh!D14:H14" display="Vega_RiskType_GIRRHigh!D14:H14" xr:uid="{00000000-0004-0000-4100-000007000000}"/>
    <hyperlink ref="E25" location="Vega_RiskType_FXHigh!D14:G14" display="Vega_RiskType_FXHigh!D14:G14" xr:uid="{00000000-0004-0000-4100-000008000000}"/>
    <hyperlink ref="D26" location="Vega_RiskType_GIRRHigh!D25:H29" display="Vega_RiskType_GIRRHigh!D25:H29" xr:uid="{00000000-0004-0000-4100-000009000000}"/>
    <hyperlink ref="E26" location="Vega_RiskType_FXHigh!D24:G27" display="Vega_RiskType_FXHigh!D24:G27" xr:uid="{00000000-0004-0000-4100-00000A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9B129F40-6DF1-431B-B98C-076B2F2B79F8}"/>
  </hyperlinks>
  <pageMargins left="0.7" right="0.7" top="0.75" bottom="0.75" header="0.3" footer="0.3"/>
  <pageSetup orientation="portrait"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90"/>
  <dimension ref="A1:G61"/>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27.5703125" customWidth="1"/>
    <col min="4" max="4" width="18.5703125" customWidth="1"/>
    <col min="5" max="5" width="23.85546875" customWidth="1"/>
    <col min="6" max="6" width="20.28515625" customWidth="1"/>
    <col min="7" max="7" width="18.5703125" customWidth="1"/>
    <col min="8" max="8" width="12.85546875" customWidth="1"/>
    <col min="9" max="9" width="16.425781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105</v>
      </c>
    </row>
    <row r="5" spans="1:7" s="35" customFormat="1" x14ac:dyDescent="0.25">
      <c r="A5" s="34" t="s">
        <v>94</v>
      </c>
      <c r="C5" s="35" t="s">
        <v>1226</v>
      </c>
    </row>
    <row r="6" spans="1:7" x14ac:dyDescent="0.25">
      <c r="A6" s="18"/>
      <c r="C6" s="17"/>
    </row>
    <row r="7" spans="1:7" ht="18.75" x14ac:dyDescent="0.3">
      <c r="C7" s="6" t="s">
        <v>71</v>
      </c>
      <c r="F7" s="7"/>
      <c r="G7" s="7"/>
    </row>
    <row r="8" spans="1:7" x14ac:dyDescent="0.25">
      <c r="F8" s="7"/>
      <c r="G8" s="7"/>
    </row>
    <row r="9" spans="1:7" x14ac:dyDescent="0.25">
      <c r="F9" s="8"/>
      <c r="G9" s="7"/>
    </row>
    <row r="10" spans="1:7" x14ac:dyDescent="0.25">
      <c r="F10" s="7"/>
      <c r="G10" s="7"/>
    </row>
    <row r="11" spans="1:7" x14ac:dyDescent="0.25">
      <c r="F11" s="7"/>
      <c r="G11" s="7"/>
    </row>
    <row r="12" spans="1:7" ht="69.75" customHeight="1" x14ac:dyDescent="0.25">
      <c r="F12" s="7"/>
      <c r="G12" s="7"/>
    </row>
    <row r="13" spans="1:7" x14ac:dyDescent="0.25">
      <c r="F13" s="7"/>
      <c r="G13" s="7"/>
    </row>
    <row r="14" spans="1:7" x14ac:dyDescent="0.25">
      <c r="F14" s="7"/>
      <c r="G14" s="7"/>
    </row>
    <row r="15" spans="1:7" x14ac:dyDescent="0.25">
      <c r="F15" s="7"/>
      <c r="G15" s="7"/>
    </row>
    <row r="16" spans="1:7" ht="18.75" x14ac:dyDescent="0.3">
      <c r="C16" s="6"/>
    </row>
    <row r="17" spans="3:5" ht="15" customHeight="1" x14ac:dyDescent="0.25">
      <c r="C17" s="46" t="s">
        <v>112</v>
      </c>
      <c r="D17" s="46" t="s">
        <v>1181</v>
      </c>
      <c r="E17" s="60" t="s">
        <v>96</v>
      </c>
    </row>
    <row r="18" spans="3:5" ht="29.25" customHeight="1" x14ac:dyDescent="0.3">
      <c r="C18" s="79"/>
      <c r="D18" s="82">
        <f>SQRT(D19+D20)</f>
        <v>2931.1881348384018</v>
      </c>
      <c r="E18" s="81">
        <f>SQRT(E19+E20)</f>
        <v>1016734.7419681938</v>
      </c>
    </row>
    <row r="19" spans="3:5" x14ac:dyDescent="0.25">
      <c r="C19" s="118" t="s">
        <v>73</v>
      </c>
      <c r="D19" s="80">
        <f>SUM(Curvature_RiskType_GIRRHigh!D16:H16)</f>
        <v>6075839.0643538386</v>
      </c>
      <c r="E19" s="83">
        <f>SUM(Curvature_RiskType_FXHigh!D16:G16)</f>
        <v>872746704774.90613</v>
      </c>
    </row>
    <row r="20" spans="3:5" x14ac:dyDescent="0.25">
      <c r="C20" s="118" t="s">
        <v>74</v>
      </c>
      <c r="D20" s="57">
        <f>SUM(Curvature_RiskType_GIRRHigh!D34:H38)</f>
        <v>2516024.8174635898</v>
      </c>
      <c r="E20" s="48">
        <f>SUM(Curvature_RiskType_FXHigh!D32:G35)</f>
        <v>161002830750.22345</v>
      </c>
    </row>
    <row r="22" spans="3:5" ht="18.75" x14ac:dyDescent="0.3">
      <c r="C22" s="6"/>
    </row>
    <row r="61" spans="3:3" x14ac:dyDescent="0.25">
      <c r="C61" s="4"/>
    </row>
  </sheetData>
  <hyperlinks>
    <hyperlink ref="A3" location="'RiskTypeHigh'!A1" display="'RiskTypeHigh'!A1" xr:uid="{00000000-0004-0000-4200-000000000000}"/>
    <hyperlink ref="A5" location="'DRCHigh'!A1" display="'DRCHigh'!A1" xr:uid="{00000000-0004-0000-4200-000001000000}"/>
    <hyperlink ref="A4" location="Summary!A1" display="Summary!A1" xr:uid="{00000000-0004-0000-4200-000002000000}"/>
    <hyperlink ref="D19" location="Curvature_RiskType_GIRRHigh!D16:H16" display="Curvature_RiskType_GIRRHigh!D16:H16" xr:uid="{00000000-0004-0000-4200-000003000000}"/>
    <hyperlink ref="E19" location="Curvature_RiskType_FXHigh!D16:G16" display="Curvature_RiskType_FXHigh!D16:G16" xr:uid="{00000000-0004-0000-4200-000004000000}"/>
    <hyperlink ref="D20" location="Curvature_RiskType_GIRRHigh!D34:H38" display="Curvature_RiskType_GIRRHigh!D34:H38" xr:uid="{00000000-0004-0000-4200-000005000000}"/>
    <hyperlink ref="E20" location="Curvature_RiskType_FXHigh!D32:G35" display="Curvature_RiskType_FXHigh!D32:G35" xr:uid="{00000000-0004-0000-4200-00000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7888952C-680C-40B0-9F47-B73AAF9148CA}"/>
  </hyperlinks>
  <pageMargins left="0.7" right="0.7" top="0.75" bottom="0.75" header="0.3" footer="0.3"/>
  <pageSetup orientation="portrait" r:id="rId2"/>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91"/>
  <dimension ref="A1:G57"/>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27.5703125" customWidth="1"/>
    <col min="4" max="4" width="18.5703125" customWidth="1"/>
    <col min="5" max="5" width="23.85546875" customWidth="1"/>
    <col min="6" max="6" width="20.28515625" customWidth="1"/>
    <col min="7" max="7" width="18.5703125" customWidth="1"/>
    <col min="8" max="8" width="12.85546875" customWidth="1"/>
    <col min="9" max="9" width="16.425781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105</v>
      </c>
    </row>
    <row r="5" spans="1:7" s="35" customFormat="1" x14ac:dyDescent="0.25">
      <c r="A5" s="34" t="s">
        <v>94</v>
      </c>
      <c r="C5" s="35" t="s">
        <v>1226</v>
      </c>
    </row>
    <row r="6" spans="1:7" x14ac:dyDescent="0.25">
      <c r="A6" s="18"/>
      <c r="C6" s="17"/>
    </row>
    <row r="7" spans="1:7" ht="18.75" x14ac:dyDescent="0.3">
      <c r="C7" s="6" t="s">
        <v>71</v>
      </c>
      <c r="F7" s="7"/>
      <c r="G7" s="7"/>
    </row>
    <row r="8" spans="1:7" x14ac:dyDescent="0.25">
      <c r="F8" s="7"/>
      <c r="G8" s="7"/>
    </row>
    <row r="9" spans="1:7" x14ac:dyDescent="0.25">
      <c r="F9" s="8"/>
      <c r="G9" s="7"/>
    </row>
    <row r="10" spans="1:7" x14ac:dyDescent="0.25">
      <c r="F10" s="7"/>
      <c r="G10" s="7"/>
    </row>
    <row r="11" spans="1:7" x14ac:dyDescent="0.25">
      <c r="F11" s="7"/>
      <c r="G11" s="7"/>
    </row>
    <row r="12" spans="1:7" ht="18.75" x14ac:dyDescent="0.3">
      <c r="C12" s="6"/>
    </row>
    <row r="13" spans="1:7" ht="15" customHeight="1" x14ac:dyDescent="0.25">
      <c r="C13" s="46"/>
      <c r="D13" s="60" t="s">
        <v>113</v>
      </c>
    </row>
    <row r="14" spans="1:7" ht="29.25" customHeight="1" x14ac:dyDescent="0.3">
      <c r="C14" s="79"/>
      <c r="D14" s="81">
        <f>MAX(0,D15-D16*D17)</f>
        <v>35954.12577432485</v>
      </c>
    </row>
    <row r="15" spans="1:7" x14ac:dyDescent="0.25">
      <c r="C15" s="118" t="s">
        <v>73</v>
      </c>
      <c r="D15" s="83">
        <f>SUM(DRC_Trades!O25:O74)</f>
        <v>73268.98601091301</v>
      </c>
    </row>
    <row r="16" spans="1:7" x14ac:dyDescent="0.25">
      <c r="C16" s="118" t="s">
        <v>74</v>
      </c>
      <c r="D16" s="50">
        <f>SUM(DRC_Trades!K25:K74)/(SUM(DRC_Trades!K25:K74)+SUM(DRC_Trades!M25:M74))</f>
        <v>0.15084519517597803</v>
      </c>
    </row>
    <row r="17" spans="3:4" x14ac:dyDescent="0.25">
      <c r="C17" s="118" t="s">
        <v>75</v>
      </c>
      <c r="D17" s="48">
        <f>SUM(DRC_Trades!P25:P74)</f>
        <v>247371.88475281658</v>
      </c>
    </row>
    <row r="18" spans="3:4" ht="18.75" x14ac:dyDescent="0.3">
      <c r="C18" s="6"/>
    </row>
    <row r="57" spans="3:3" x14ac:dyDescent="0.25">
      <c r="C57" s="4"/>
    </row>
  </sheetData>
  <hyperlinks>
    <hyperlink ref="A3" location="'RiskType_CurvatureHigh'!A1" display="'RiskType_CurvatureHigh'!A1" xr:uid="{00000000-0004-0000-4300-000000000000}"/>
    <hyperlink ref="A5" location="'RRAOHigh'!A1" display="'RRAOHigh'!A1" xr:uid="{00000000-0004-0000-4300-000001000000}"/>
    <hyperlink ref="A4" location="Summary!A1" display="Summary!A1" xr:uid="{00000000-0004-0000-4300-000002000000}"/>
    <hyperlink ref="D15" location="DRC_Trades!O25:O74" display="DRC_Trades!O25:O74" xr:uid="{00000000-0004-0000-4300-000003000000}"/>
    <hyperlink ref="D17" location="DRC_Trades!P25:P74" display="DRC_Trades!P25:P74" xr:uid="{00000000-0004-0000-4300-000004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E5D19F6E-91CF-4E7C-A397-A29B8A844740}"/>
  </hyperlinks>
  <pageMargins left="0.7" right="0.7" top="0.75" bottom="0.75" header="0.3" footer="0.3"/>
  <pageSetup orientation="portrait" r:id="rId2"/>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92"/>
  <dimension ref="A1:G54"/>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27.5703125" customWidth="1"/>
    <col min="4" max="4" width="21.140625" customWidth="1"/>
    <col min="5" max="5" width="23.85546875" customWidth="1"/>
    <col min="6" max="6" width="20.28515625" customWidth="1"/>
    <col min="7" max="7" width="18.5703125" customWidth="1"/>
    <col min="8" max="8" width="12.85546875" customWidth="1"/>
    <col min="9" max="9" width="16.425781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105</v>
      </c>
    </row>
    <row r="5" spans="1:7" s="35" customFormat="1" x14ac:dyDescent="0.25">
      <c r="A5" s="34" t="s">
        <v>94</v>
      </c>
      <c r="C5" s="35" t="s">
        <v>1226</v>
      </c>
    </row>
    <row r="6" spans="1:7" x14ac:dyDescent="0.25">
      <c r="A6" s="18"/>
      <c r="C6" s="17"/>
    </row>
    <row r="7" spans="1:7" ht="18.75" x14ac:dyDescent="0.3">
      <c r="C7" s="6" t="s">
        <v>71</v>
      </c>
      <c r="F7" s="7"/>
      <c r="G7" s="7"/>
    </row>
    <row r="8" spans="1:7" x14ac:dyDescent="0.25">
      <c r="F8" s="7"/>
      <c r="G8" s="7"/>
    </row>
    <row r="9" spans="1:7" x14ac:dyDescent="0.25">
      <c r="F9" s="8"/>
      <c r="G9" s="7"/>
    </row>
    <row r="10" spans="1:7" x14ac:dyDescent="0.25">
      <c r="F10" s="7"/>
      <c r="G10" s="7"/>
    </row>
    <row r="11" spans="1:7" x14ac:dyDescent="0.25">
      <c r="F11" s="7"/>
      <c r="G11" s="7"/>
    </row>
    <row r="12" spans="1:7" ht="18.75" x14ac:dyDescent="0.3">
      <c r="C12" s="6"/>
    </row>
    <row r="13" spans="1:7" ht="15" customHeight="1" x14ac:dyDescent="0.25">
      <c r="C13" s="46"/>
      <c r="D13" s="60" t="s">
        <v>113</v>
      </c>
    </row>
    <row r="14" spans="1:7" ht="29.25" customHeight="1" x14ac:dyDescent="0.3">
      <c r="C14" s="78" t="s">
        <v>115</v>
      </c>
      <c r="D14" s="84">
        <f>SUM(RAO_Trades!H16:H65)</f>
        <v>6736784.3631999996</v>
      </c>
    </row>
    <row r="15" spans="1:7" ht="18.75" x14ac:dyDescent="0.3">
      <c r="C15" s="6"/>
    </row>
    <row r="54" spans="3:3" x14ac:dyDescent="0.25">
      <c r="C54" s="4"/>
    </row>
  </sheetData>
  <hyperlinks>
    <hyperlink ref="A3" location="'DRCHigh'!A1" display="'DRCHigh'!A1" xr:uid="{00000000-0004-0000-4400-000000000000}"/>
    <hyperlink ref="A5" location="'Delta_RiskType_GIRRHigh'!A1" display="'Delta_RiskType_GIRRHigh'!A1" xr:uid="{00000000-0004-0000-4400-000001000000}"/>
    <hyperlink ref="A4" location="Summary!A1" display="Summary!A1" xr:uid="{00000000-0004-0000-4400-000002000000}"/>
    <hyperlink ref="D14" location="RAO_Trades!H16:H65" display="RAO_Trades!H16:H65" xr:uid="{00000000-0004-0000-4400-000003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B3782F6D-CB2A-45FC-871D-D341675BF851}"/>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dimension ref="A1:H29"/>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s>
  <sheetData>
    <row r="1" spans="1:8" s="32" customFormat="1" ht="14.25" x14ac:dyDescent="0.2">
      <c r="C1" s="33" t="s">
        <v>1253</v>
      </c>
    </row>
    <row r="3" spans="1:8" s="35" customFormat="1" ht="18.75" x14ac:dyDescent="0.3">
      <c r="A3" s="34" t="s">
        <v>93</v>
      </c>
      <c r="C3" s="36" t="s">
        <v>1231</v>
      </c>
    </row>
    <row r="4" spans="1:8" s="35" customFormat="1" ht="18" customHeight="1" x14ac:dyDescent="0.3">
      <c r="A4" s="34" t="s">
        <v>95</v>
      </c>
      <c r="C4" s="37" t="s">
        <v>1210</v>
      </c>
    </row>
    <row r="5" spans="1:8" s="35" customFormat="1" x14ac:dyDescent="0.25">
      <c r="A5" s="34" t="s">
        <v>94</v>
      </c>
      <c r="C5" s="35" t="s">
        <v>1226</v>
      </c>
    </row>
    <row r="7" spans="1:8" ht="18.75" x14ac:dyDescent="0.3">
      <c r="C7" s="6" t="s">
        <v>69</v>
      </c>
      <c r="E7" s="132">
        <v>15917529</v>
      </c>
    </row>
    <row r="8" spans="1:8" x14ac:dyDescent="0.25">
      <c r="C8" s="46" t="s">
        <v>80</v>
      </c>
      <c r="D8" s="46" t="s">
        <v>59</v>
      </c>
      <c r="E8" s="60" t="s">
        <v>70</v>
      </c>
    </row>
    <row r="9" spans="1:8" x14ac:dyDescent="0.25">
      <c r="C9" s="54" t="s">
        <v>97</v>
      </c>
      <c r="D9" s="54">
        <v>0.5</v>
      </c>
      <c r="E9" s="53" t="s">
        <v>1232</v>
      </c>
    </row>
    <row r="11" spans="1:8" ht="18.75" x14ac:dyDescent="0.3">
      <c r="C11" s="6" t="s">
        <v>109</v>
      </c>
    </row>
    <row r="13" spans="1:8" x14ac:dyDescent="0.25">
      <c r="C13" s="46" t="s">
        <v>67</v>
      </c>
      <c r="D13" s="46" t="s">
        <v>77</v>
      </c>
      <c r="E13" s="46" t="s">
        <v>82</v>
      </c>
      <c r="F13" s="46" t="s">
        <v>83</v>
      </c>
      <c r="G13" s="46" t="s">
        <v>84</v>
      </c>
      <c r="H13" s="60" t="s">
        <v>85</v>
      </c>
    </row>
    <row r="14" spans="1:8" ht="28.5" customHeight="1" x14ac:dyDescent="0.25">
      <c r="C14" s="57"/>
      <c r="D14" s="59">
        <f>Bucket!D16^2</f>
        <v>39880632.690808311</v>
      </c>
      <c r="E14" s="59">
        <f>Bucket!E16^2</f>
        <v>4234227.2947523678</v>
      </c>
      <c r="F14" s="59">
        <f>Bucket!F16^2</f>
        <v>4586612.9045249168</v>
      </c>
      <c r="G14" s="59">
        <f>Bucket!G16^2</f>
        <v>28398.846441217465</v>
      </c>
      <c r="H14" s="50">
        <f>Bucket!H16^2</f>
        <v>29236122.786202013</v>
      </c>
    </row>
    <row r="15" spans="1:8" ht="36.75" customHeight="1" x14ac:dyDescent="0.25">
      <c r="C15" s="57"/>
      <c r="D15" s="57">
        <f>SUM(Delta_GIRR!F25,Delta_GIRR!F78,Delta_GIRR!F131,Delta_GIRR!F184,Delta_GIRR!F237,Delta_GIRR!F290,Delta_GIRR!F343,Delta_GIRR!F396,Delta_GIRR!F449,Delta_GIRR!F502)</f>
        <v>6324.7272779363357</v>
      </c>
      <c r="E15" s="57">
        <f>SUM(Delta_GIRR!F558,Delta_GIRR!F611,Delta_GIRR!F664,Delta_GIRR!F717,Delta_GIRR!F770,Delta_GIRR!F823,Delta_GIRR!F876,Delta_GIRR!F929,Delta_GIRR!F982,Delta_GIRR!F1035)</f>
        <v>-1913.5061828868054</v>
      </c>
      <c r="F15" s="57">
        <f>SUM(Delta_GIRR!F1091,Delta_GIRR!F1144,Delta_GIRR!F1197,Delta_GIRR!F1250,Delta_GIRR!F1303,Delta_GIRR!F1356,Delta_GIRR!F1409,Delta_GIRR!F1462,Delta_GIRR!F1515,Delta_GIRR!F1568)</f>
        <v>2161.3097059413321</v>
      </c>
      <c r="G15" s="57">
        <f>SUM(Delta_GIRR!F1624,Delta_GIRR!F1677,Delta_GIRR!F1730,Delta_GIRR!F1783,Delta_GIRR!F1836,Delta_GIRR!F1889,Delta_GIRR!F1942,Delta_GIRR!F1995,Delta_GIRR!F2048,Delta_GIRR!F2101)</f>
        <v>199.09362368473401</v>
      </c>
      <c r="H15" s="48">
        <f>SUM(Delta_GIRR!F2157,Delta_GIRR!F2210,Delta_GIRR!F2263,Delta_GIRR!F2316,Delta_GIRR!F2369,Delta_GIRR!F2422,Delta_GIRR!F2475,Delta_GIRR!F2528,Delta_GIRR!F2581,Delta_GIRR!F2634)</f>
        <v>-5835.9782481894517</v>
      </c>
    </row>
    <row r="16" spans="1:8" ht="15.75" thickBot="1" x14ac:dyDescent="0.3"/>
    <row r="17" spans="3:8" ht="30" customHeight="1" thickTop="1" thickBot="1" x14ac:dyDescent="0.3">
      <c r="C17" s="128"/>
      <c r="D17" s="122" t="s">
        <v>77</v>
      </c>
      <c r="E17" s="123" t="s">
        <v>82</v>
      </c>
      <c r="F17" s="123" t="s">
        <v>83</v>
      </c>
      <c r="G17" s="123" t="s">
        <v>84</v>
      </c>
      <c r="H17" s="124" t="s">
        <v>85</v>
      </c>
    </row>
    <row r="18" spans="3:8" ht="15.75" thickTop="1" x14ac:dyDescent="0.25">
      <c r="C18" s="129" t="s">
        <v>77</v>
      </c>
      <c r="D18" s="62"/>
      <c r="E18" s="121">
        <f>HLOOKUP($C18,$D$13:$H$15,3,0)*HLOOKUP(E$17,$D$13:$H$15,3,0)</f>
        <v>-12102404.751404013</v>
      </c>
      <c r="F18" s="80">
        <f>HLOOKUP($C18,$D$13:$H$15,3,0)*HLOOKUP(F$17,$D$13:$H$15,3,0)</f>
        <v>13669694.453235704</v>
      </c>
      <c r="G18" s="80">
        <f>HLOOKUP($C18,$D$13:$H$15,3,0)*HLOOKUP(G$17,$D$13:$H$15,3,0)</f>
        <v>1259212.8725820289</v>
      </c>
      <c r="H18" s="83">
        <f>HLOOKUP($C18,$D$13:$H$15,3,0)*HLOOKUP(H$17,$D$13:$H$15,3,0)</f>
        <v>-36910970.819766939</v>
      </c>
    </row>
    <row r="19" spans="3:8" x14ac:dyDescent="0.25">
      <c r="C19" s="130" t="s">
        <v>82</v>
      </c>
      <c r="D19" s="125">
        <f>HLOOKUP($C19,$D$13:$H$15,3,0)*HLOOKUP(D$17,$D$13:$H$15,3,0)</f>
        <v>-12102404.751404013</v>
      </c>
      <c r="E19" s="62"/>
      <c r="F19" s="57">
        <f>HLOOKUP($C19,$D$13:$H$15,3,0)*HLOOKUP(F$17,$D$13:$H$15,3,0)</f>
        <v>-4135679.4854520024</v>
      </c>
      <c r="G19" s="59">
        <f>HLOOKUP($C19,$D$13:$H$15,3,0)*HLOOKUP(G$17,$D$13:$H$15,3,0)</f>
        <v>-380966.87989407743</v>
      </c>
      <c r="H19" s="50">
        <f>HLOOKUP($C19,$D$13:$H$15,3,0)*HLOOKUP(H$17,$D$13:$H$15,3,0)</f>
        <v>11167180.461103423</v>
      </c>
    </row>
    <row r="20" spans="3:8" x14ac:dyDescent="0.25">
      <c r="C20" s="130" t="s">
        <v>83</v>
      </c>
      <c r="D20" s="126">
        <f>HLOOKUP($C20,$D$13:$H$15,3,0)*HLOOKUP(D$17,$D$13:$H$15,3,0)</f>
        <v>13669694.453235704</v>
      </c>
      <c r="E20" s="50">
        <f>HLOOKUP($C20,$D$13:$H$15,3,0)*HLOOKUP(E$17,$D$13:$H$15,3,0)</f>
        <v>-4135679.4854520024</v>
      </c>
      <c r="F20" s="62"/>
      <c r="G20" s="57">
        <f>HLOOKUP($C20,$D$13:$H$15,3,0)*HLOOKUP(G$17,$D$13:$H$15,3,0)</f>
        <v>430302.98126084672</v>
      </c>
      <c r="H20" s="50">
        <f>HLOOKUP($C20,$D$13:$H$15,3,0)*HLOOKUP(H$17,$D$13:$H$15,3,0)</f>
        <v>-12613356.431474354</v>
      </c>
    </row>
    <row r="21" spans="3:8" x14ac:dyDescent="0.25">
      <c r="C21" s="130" t="s">
        <v>84</v>
      </c>
      <c r="D21" s="126">
        <f>HLOOKUP($C21,$D$13:$H$15,3,0)*HLOOKUP(D$17,$D$13:$H$15,3,0)</f>
        <v>1259212.8725820289</v>
      </c>
      <c r="E21" s="59">
        <f>HLOOKUP($C21,$D$13:$H$15,3,0)*HLOOKUP(E$17,$D$13:$H$15,3,0)</f>
        <v>-380966.87989407743</v>
      </c>
      <c r="F21" s="50">
        <f>HLOOKUP($C21,$D$13:$H$15,3,0)*HLOOKUP(F$17,$D$13:$H$15,3,0)</f>
        <v>430302.98126084672</v>
      </c>
      <c r="G21" s="62"/>
      <c r="H21" s="85">
        <f>HLOOKUP($C21,$D$13:$H$15,3,0)*HLOOKUP(H$17,$D$13:$H$15,3,0)</f>
        <v>-1161906.0571773238</v>
      </c>
    </row>
    <row r="22" spans="3:8" x14ac:dyDescent="0.25">
      <c r="C22" s="131" t="s">
        <v>85</v>
      </c>
      <c r="D22" s="127">
        <f>HLOOKUP($C22,$D$13:$H$15,3,0)*HLOOKUP(D$17,$D$13:$H$15,3,0)</f>
        <v>-36910970.819766939</v>
      </c>
      <c r="E22" s="57">
        <f>HLOOKUP($C22,$D$13:$H$15,3,0)*HLOOKUP(E$17,$D$13:$H$15,3,0)</f>
        <v>11167180.461103423</v>
      </c>
      <c r="F22" s="57">
        <f>HLOOKUP($C22,$D$13:$H$15,3,0)*HLOOKUP(F$17,$D$13:$H$15,3,0)</f>
        <v>-12613356.431474354</v>
      </c>
      <c r="G22" s="48">
        <f>HLOOKUP($C22,$D$13:$H$15,3,0)*HLOOKUP(G$17,$D$13:$H$15,3,0)</f>
        <v>-1161906.0571773238</v>
      </c>
      <c r="H22" s="61"/>
    </row>
    <row r="23" spans="3:8" ht="15.75" thickBot="1" x14ac:dyDescent="0.3"/>
    <row r="24" spans="3:8" ht="30" customHeight="1" thickTop="1" thickBot="1" x14ac:dyDescent="0.3">
      <c r="C24" s="128"/>
      <c r="D24" s="122" t="s">
        <v>77</v>
      </c>
      <c r="E24" s="122" t="s">
        <v>82</v>
      </c>
      <c r="F24" s="122" t="s">
        <v>83</v>
      </c>
      <c r="G24" s="122" t="s">
        <v>84</v>
      </c>
      <c r="H24" s="122" t="s">
        <v>85</v>
      </c>
    </row>
    <row r="25" spans="3:8" ht="15.75" thickTop="1" x14ac:dyDescent="0.25">
      <c r="C25" s="129" t="s">
        <v>77</v>
      </c>
      <c r="D25" s="62"/>
      <c r="E25" s="87">
        <f t="shared" ref="E25:H25" si="0">E18*$D$9</f>
        <v>-6051202.3757020067</v>
      </c>
      <c r="F25" s="88">
        <f t="shared" si="0"/>
        <v>6834847.2266178522</v>
      </c>
      <c r="G25" s="88">
        <f t="shared" si="0"/>
        <v>629606.43629101443</v>
      </c>
      <c r="H25" s="89">
        <f t="shared" si="0"/>
        <v>-18455485.409883469</v>
      </c>
    </row>
    <row r="26" spans="3:8" x14ac:dyDescent="0.25">
      <c r="C26" s="130" t="s">
        <v>82</v>
      </c>
      <c r="D26" s="89">
        <f t="shared" ref="D26:H29" si="1">D19*$D$9</f>
        <v>-6051202.3757020067</v>
      </c>
      <c r="E26" s="62"/>
      <c r="F26" s="87">
        <f t="shared" si="1"/>
        <v>-2067839.7427260012</v>
      </c>
      <c r="G26" s="88">
        <f t="shared" si="1"/>
        <v>-190483.43994703871</v>
      </c>
      <c r="H26" s="89">
        <f t="shared" si="1"/>
        <v>5583590.2305517113</v>
      </c>
    </row>
    <row r="27" spans="3:8" x14ac:dyDescent="0.25">
      <c r="C27" s="130" t="s">
        <v>83</v>
      </c>
      <c r="D27" s="88">
        <f t="shared" si="1"/>
        <v>6834847.2266178522</v>
      </c>
      <c r="E27" s="89">
        <f t="shared" si="1"/>
        <v>-2067839.7427260012</v>
      </c>
      <c r="F27" s="62"/>
      <c r="G27" s="87">
        <f t="shared" si="1"/>
        <v>215151.49063042336</v>
      </c>
      <c r="H27" s="89">
        <f t="shared" si="1"/>
        <v>-6306678.2157371771</v>
      </c>
    </row>
    <row r="28" spans="3:8" x14ac:dyDescent="0.25">
      <c r="C28" s="130" t="s">
        <v>84</v>
      </c>
      <c r="D28" s="88">
        <f t="shared" si="1"/>
        <v>629606.43629101443</v>
      </c>
      <c r="E28" s="88">
        <f t="shared" si="1"/>
        <v>-190483.43994703871</v>
      </c>
      <c r="F28" s="89">
        <f t="shared" si="1"/>
        <v>215151.49063042336</v>
      </c>
      <c r="G28" s="62"/>
      <c r="H28" s="86">
        <f t="shared" si="1"/>
        <v>-580953.02858866192</v>
      </c>
    </row>
    <row r="29" spans="3:8" x14ac:dyDescent="0.25">
      <c r="C29" s="131" t="s">
        <v>85</v>
      </c>
      <c r="D29" s="87">
        <f t="shared" si="1"/>
        <v>-18455485.409883469</v>
      </c>
      <c r="E29" s="87">
        <f t="shared" si="1"/>
        <v>5583590.2305517113</v>
      </c>
      <c r="F29" s="87">
        <f t="shared" si="1"/>
        <v>-6306678.2157371771</v>
      </c>
      <c r="G29" s="86">
        <f t="shared" si="1"/>
        <v>-580953.02858866192</v>
      </c>
      <c r="H29" s="61"/>
    </row>
  </sheetData>
  <hyperlinks>
    <hyperlink ref="A3" location="'RRAO'!A1" display="'RRAO'!A1" xr:uid="{00000000-0004-0000-0600-000000000000}"/>
    <hyperlink ref="A4" location="RiskType!A1" display="One level Up" xr:uid="{00000000-0004-0000-0600-000001000000}"/>
    <hyperlink ref="A5" location="'Delta_RiskType_FX'!A1" display="'Delta_RiskType_FX'!A1" xr:uid="{00000000-0004-0000-0600-000002000000}"/>
    <hyperlink ref="D14" location="Bucket!D16" display="Bucket!D16" xr:uid="{00000000-0004-0000-0600-000003000000}"/>
    <hyperlink ref="E14" location="Bucket!E16" display="Bucket!E16" xr:uid="{00000000-0004-0000-0600-000004000000}"/>
    <hyperlink ref="F14" location="Bucket!F16" display="Bucket!F16" xr:uid="{00000000-0004-0000-0600-000005000000}"/>
    <hyperlink ref="G14" location="Bucket!G16" display="Bucket!G16" xr:uid="{00000000-0004-0000-0600-000006000000}"/>
    <hyperlink ref="H14" location="Bucket!H16" display="Bucket!H16" xr:uid="{00000000-0004-0000-0600-000007000000}"/>
    <hyperlink ref="D15" location="Delta_GIRR!F25,Delta_GIRR!F78,Delta_GIRR!F131,Delta_GIRR!F184,Delta_GIRR!F237,Delta_GIRR!F290,Delta_GIRR!F343,Delta_GIRR!F396,Delta_GIRR!F449,Delta_GIRR!F502" display="Delta_GIRR!F25,Delta_GIRR!F78,Delta_GIRR!F131,Delta_GIRR!F184,Delta_GIRR!F237,Delta_GIRR!F290,Delta_GIRR!F343,Delta_GIRR!F396,Delta_GIRR!F449,Delta_GIRR!F502" xr:uid="{00000000-0004-0000-0600-000008000000}"/>
    <hyperlink ref="E15" location="Delta_GIRR!F558,Delta_GIRR!F611,Delta_GIRR!F664,Delta_GIRR!F717,Delta_GIRR!F770,Delta_GIRR!F823,Delta_GIRR!F876,Delta_GIRR!F929,Delta_GIRR!F982,Delta_GIRR!F1035" display="Delta_GIRR!F558,Delta_GIRR!F611,Delta_GIRR!F664,Delta_GIRR!F717,Delta_GIRR!F770,Delta_GIRR!F823,Delta_GIRR!F876,Delta_GIRR!F929,Delta_GIRR!F982,Delta_GIRR!F1035" xr:uid="{00000000-0004-0000-0600-000009000000}"/>
    <hyperlink ref="F15" location="Delta_GIRR!F1091,Delta_GIRR!F1144,Delta_GIRR!F1197,Delta_GIRR!F1250,Delta_GIRR!F1303,Delta_GIRR!F1356,Delta_GIRR!F1409,Delta_GIRR!F1462,Delta_GIRR!F1515,Delta_GIRR!F1568" display="Delta_GIRR!F1091,Delta_GIRR!F1144,Delta_GIRR!F1197,Delta_GIRR!F1250,Delta_GIRR!F1303,Delta_GIRR!F1356,Delta_GIRR!F1409,Delta_GIRR!F1462,Delta_GIRR!F1515,Delta_GIRR!F1568" xr:uid="{00000000-0004-0000-0600-00000A000000}"/>
    <hyperlink ref="G15" location="Delta_GIRR!F1624,Delta_GIRR!F1677,Delta_GIRR!F1730,Delta_GIRR!F1783,Delta_GIRR!F1836,Delta_GIRR!F1889,Delta_GIRR!F1942,Delta_GIRR!F1995,Delta_GIRR!F2048,Delta_GIRR!F2101" display="Delta_GIRR!F1624,Delta_GIRR!F1677,Delta_GIRR!F1730,Delta_GIRR!F1783,Delta_GIRR!F1836,Delta_GIRR!F1889,Delta_GIRR!F1942,Delta_GIRR!F1995,Delta_GIRR!F2048,Delta_GIRR!F2101" xr:uid="{00000000-0004-0000-0600-00000B000000}"/>
    <hyperlink ref="H15" location="Delta_GIRR!F2157,Delta_GIRR!F2210,Delta_GIRR!F2263,Delta_GIRR!F2316,Delta_GIRR!F2369,Delta_GIRR!F2422,Delta_GIRR!F2475,Delta_GIRR!F2528,Delta_GIRR!F2581,Delta_GIRR!F2634" display="Delta_GIRR!F2157,Delta_GIRR!F2210,Delta_GIRR!F2263,Delta_GIRR!F2316,Delta_GIRR!F2369,Delta_GIRR!F2422,Delta_GIRR!F2475,Delta_GIRR!F2528,Delta_GIRR!F2581,Delta_GIRR!F2634" xr:uid="{00000000-0004-0000-0600-00000C000000}"/>
    <hyperlink ref="E18" location="$D$13:$H$15" display="$D$13:$H$15" xr:uid="{00000000-0004-0000-0600-00000D000000}"/>
    <hyperlink ref="F18" location="$D$13:$H$15" display="$D$13:$H$15" xr:uid="{00000000-0004-0000-0600-00000E000000}"/>
    <hyperlink ref="G18" location="$D$13:$H$15" display="$D$13:$H$15" xr:uid="{00000000-0004-0000-0600-00000F000000}"/>
    <hyperlink ref="H18" location="$D$13:$H$15" display="$D$13:$H$15" xr:uid="{00000000-0004-0000-0600-000010000000}"/>
    <hyperlink ref="D19" location="$D$13:$H$15" display="$D$13:$H$15" xr:uid="{00000000-0004-0000-0600-000011000000}"/>
    <hyperlink ref="F19" location="$D$13:$H$15" display="$D$13:$H$15" xr:uid="{00000000-0004-0000-0600-000012000000}"/>
    <hyperlink ref="G19" location="$D$13:$H$15" display="$D$13:$H$15" xr:uid="{00000000-0004-0000-0600-000013000000}"/>
    <hyperlink ref="H19" location="$D$13:$H$15" display="$D$13:$H$15" xr:uid="{00000000-0004-0000-0600-000014000000}"/>
    <hyperlink ref="D20" location="$D$13:$H$15" display="$D$13:$H$15" xr:uid="{00000000-0004-0000-0600-000015000000}"/>
    <hyperlink ref="E20" location="$D$13:$H$15" display="$D$13:$H$15" xr:uid="{00000000-0004-0000-0600-000016000000}"/>
    <hyperlink ref="G20" location="$D$13:$H$15" display="$D$13:$H$15" xr:uid="{00000000-0004-0000-0600-000017000000}"/>
    <hyperlink ref="H20" location="$D$13:$H$15" display="$D$13:$H$15" xr:uid="{00000000-0004-0000-0600-000018000000}"/>
    <hyperlink ref="D21" location="$D$13:$H$15" display="$D$13:$H$15" xr:uid="{00000000-0004-0000-0600-000019000000}"/>
    <hyperlink ref="E21" location="$D$13:$H$15" display="$D$13:$H$15" xr:uid="{00000000-0004-0000-0600-00001A000000}"/>
    <hyperlink ref="F21" location="$D$13:$H$15" display="$D$13:$H$15" xr:uid="{00000000-0004-0000-0600-00001B000000}"/>
    <hyperlink ref="H21" location="$D$13:$H$15" display="$D$13:$H$15" xr:uid="{00000000-0004-0000-0600-00001C000000}"/>
    <hyperlink ref="D22" location="$D$13:$H$15" display="$D$13:$H$15" xr:uid="{00000000-0004-0000-0600-00001D000000}"/>
    <hyperlink ref="E22" location="$D$13:$H$15" display="$D$13:$H$15" xr:uid="{00000000-0004-0000-0600-00001E000000}"/>
    <hyperlink ref="F22" location="$D$13:$H$15" display="$D$13:$H$15" xr:uid="{00000000-0004-0000-0600-00001F000000}"/>
    <hyperlink ref="G22" location="$D$13:$H$15" display="$D$13:$H$15" xr:uid="{00000000-0004-0000-0600-000020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7C480616-7D11-48B1-B441-C945D25FC0B0}"/>
  </hyperlinks>
  <pageMargins left="0.7" right="0.7" top="0.75" bottom="0.75" header="0.3" footer="0.3"/>
  <pageSetup orientation="portrait"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93"/>
  <dimension ref="A1:H29"/>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s>
  <sheetData>
    <row r="1" spans="1:8" s="32" customFormat="1" ht="14.25" x14ac:dyDescent="0.2">
      <c r="C1" s="33" t="s">
        <v>1253</v>
      </c>
    </row>
    <row r="3" spans="1:8" s="35" customFormat="1" ht="18.75" x14ac:dyDescent="0.3">
      <c r="A3" s="34" t="s">
        <v>93</v>
      </c>
      <c r="C3" s="36" t="s">
        <v>1231</v>
      </c>
    </row>
    <row r="4" spans="1:8" s="35" customFormat="1" ht="18" customHeight="1" x14ac:dyDescent="0.3">
      <c r="A4" s="34" t="s">
        <v>95</v>
      </c>
      <c r="C4" s="37" t="s">
        <v>1210</v>
      </c>
    </row>
    <row r="5" spans="1:8" s="35" customFormat="1" x14ac:dyDescent="0.25">
      <c r="A5" s="34" t="s">
        <v>94</v>
      </c>
      <c r="C5" s="35" t="s">
        <v>1226</v>
      </c>
    </row>
    <row r="7" spans="1:8" ht="18.75" x14ac:dyDescent="0.3">
      <c r="C7" s="6" t="s">
        <v>69</v>
      </c>
    </row>
    <row r="8" spans="1:8" x14ac:dyDescent="0.25">
      <c r="C8" s="46" t="s">
        <v>80</v>
      </c>
      <c r="D8" s="46" t="s">
        <v>59</v>
      </c>
      <c r="E8" s="60" t="s">
        <v>70</v>
      </c>
    </row>
    <row r="9" spans="1:8" x14ac:dyDescent="0.25">
      <c r="C9" s="54" t="s">
        <v>97</v>
      </c>
      <c r="D9" s="54">
        <f>MIN(1,0.5*1.25)</f>
        <v>0.625</v>
      </c>
      <c r="E9" s="53" t="s">
        <v>1232</v>
      </c>
    </row>
    <row r="11" spans="1:8" ht="18.75" x14ac:dyDescent="0.3">
      <c r="C11" s="6" t="s">
        <v>109</v>
      </c>
    </row>
    <row r="13" spans="1:8" x14ac:dyDescent="0.25">
      <c r="C13" s="46" t="s">
        <v>67</v>
      </c>
      <c r="D13" s="46" t="s">
        <v>77</v>
      </c>
      <c r="E13" s="46" t="s">
        <v>82</v>
      </c>
      <c r="F13" s="46" t="s">
        <v>83</v>
      </c>
      <c r="G13" s="46" t="s">
        <v>84</v>
      </c>
      <c r="H13" s="60" t="s">
        <v>85</v>
      </c>
    </row>
    <row r="14" spans="1:8" ht="28.5" customHeight="1" x14ac:dyDescent="0.25">
      <c r="C14" s="48"/>
      <c r="D14" s="59">
        <f>BucketHigh!D16^2</f>
        <v>39755915.629819244</v>
      </c>
      <c r="E14" s="59">
        <f>BucketHigh!E16^2</f>
        <v>4074180.6391251418</v>
      </c>
      <c r="F14" s="59">
        <f>BucketHigh!F16^2</f>
        <v>4630011.812324292</v>
      </c>
      <c r="G14" s="59">
        <f>BucketHigh!G16^2</f>
        <v>7840.1860383907342</v>
      </c>
      <c r="H14" s="50">
        <f>BucketHigh!H16^2</f>
        <v>31944763.740550682</v>
      </c>
    </row>
    <row r="15" spans="1:8" ht="36.75" customHeight="1" x14ac:dyDescent="0.25">
      <c r="C15" s="48"/>
      <c r="D15" s="57">
        <f>SUM(Delta_GIRR!F25,Delta_GIRR!F78,Delta_GIRR!F131,Delta_GIRR!F184,Delta_GIRR!F237,Delta_GIRR!F290,Delta_GIRR!F343,Delta_GIRR!F396,Delta_GIRR!F449,Delta_GIRR!F502)</f>
        <v>6324.7272779363357</v>
      </c>
      <c r="E15" s="57">
        <f>SUM(Delta_GIRR!F558,Delta_GIRR!F611,Delta_GIRR!F664,Delta_GIRR!F717,Delta_GIRR!F770,Delta_GIRR!F823,Delta_GIRR!F876,Delta_GIRR!F929,Delta_GIRR!F982,Delta_GIRR!F1035)</f>
        <v>-1913.5061828868054</v>
      </c>
      <c r="F15" s="57">
        <f>SUM(Delta_GIRR!F1091,Delta_GIRR!F1144,Delta_GIRR!F1197,Delta_GIRR!F1250,Delta_GIRR!F1303,Delta_GIRR!F1356,Delta_GIRR!F1409,Delta_GIRR!F1462,Delta_GIRR!F1515,Delta_GIRR!F1568)</f>
        <v>2161.3097059413321</v>
      </c>
      <c r="G15" s="57">
        <f>SUM(Delta_GIRR!F1624,Delta_GIRR!F1677,Delta_GIRR!F1730,Delta_GIRR!F1783,Delta_GIRR!F1836,Delta_GIRR!F1889,Delta_GIRR!F1942,Delta_GIRR!F1995,Delta_GIRR!F2048,Delta_GIRR!F2101)</f>
        <v>199.09362368473401</v>
      </c>
      <c r="H15" s="48">
        <f>SUM(Delta_GIRR!F2157,Delta_GIRR!F2210,Delta_GIRR!F2263,Delta_GIRR!F2316,Delta_GIRR!F2369,Delta_GIRR!F2422,Delta_GIRR!F2475,Delta_GIRR!F2528,Delta_GIRR!F2581,Delta_GIRR!F2634)</f>
        <v>-5835.9782481894517</v>
      </c>
    </row>
    <row r="16" spans="1:8" ht="15.75" thickBot="1" x14ac:dyDescent="0.3"/>
    <row r="17" spans="3:8" ht="30" customHeight="1" thickTop="1" thickBot="1" x14ac:dyDescent="0.3">
      <c r="C17" s="119"/>
      <c r="D17" s="129" t="s">
        <v>77</v>
      </c>
      <c r="E17" s="136" t="s">
        <v>82</v>
      </c>
      <c r="F17" s="136" t="s">
        <v>83</v>
      </c>
      <c r="G17" s="136" t="s">
        <v>84</v>
      </c>
      <c r="H17" s="136" t="s">
        <v>85</v>
      </c>
    </row>
    <row r="18" spans="3:8" ht="15.75" thickTop="1" x14ac:dyDescent="0.25">
      <c r="C18" s="134" t="s">
        <v>77</v>
      </c>
      <c r="D18" s="141"/>
      <c r="E18" s="127">
        <f>HLOOKUP($C18,$D$13:$H$15,3,0)*HLOOKUP(E$17,$D$13:$H$15,3,0)</f>
        <v>-12102404.751404013</v>
      </c>
      <c r="F18" s="59">
        <f>HLOOKUP($C18,$D$13:$H$15,3,0)*HLOOKUP(F$17,$D$13:$H$15,3,0)</f>
        <v>13669694.453235704</v>
      </c>
      <c r="G18" s="59">
        <f>HLOOKUP($C18,$D$13:$H$15,3,0)*HLOOKUP(G$17,$D$13:$H$15,3,0)</f>
        <v>1259212.8725820289</v>
      </c>
      <c r="H18" s="50">
        <f>HLOOKUP($C18,$D$13:$H$15,3,0)*HLOOKUP(H$17,$D$13:$H$15,3,0)</f>
        <v>-36910970.819766939</v>
      </c>
    </row>
    <row r="19" spans="3:8" x14ac:dyDescent="0.25">
      <c r="C19" s="135" t="s">
        <v>82</v>
      </c>
      <c r="D19" s="83">
        <f>HLOOKUP($C19,$D$13:$H$15,3,0)*HLOOKUP(D$17,$D$13:$H$15,3,0)</f>
        <v>-12102404.751404013</v>
      </c>
      <c r="E19" s="62"/>
      <c r="F19" s="59">
        <f>HLOOKUP($C19,$D$13:$H$15,3,0)*HLOOKUP(F$17,$D$13:$H$15,3,0)</f>
        <v>-4135679.4854520024</v>
      </c>
      <c r="G19" s="59">
        <f>HLOOKUP($C19,$D$13:$H$15,3,0)*HLOOKUP(G$17,$D$13:$H$15,3,0)</f>
        <v>-380966.87989407743</v>
      </c>
      <c r="H19" s="50">
        <f>HLOOKUP($C19,$D$13:$H$15,3,0)*HLOOKUP(H$17,$D$13:$H$15,3,0)</f>
        <v>11167180.461103423</v>
      </c>
    </row>
    <row r="20" spans="3:8" x14ac:dyDescent="0.25">
      <c r="C20" s="135" t="s">
        <v>83</v>
      </c>
      <c r="D20" s="59">
        <f>HLOOKUP($C20,$D$13:$H$15,3,0)*HLOOKUP(D$17,$D$13:$H$15,3,0)</f>
        <v>13669694.453235704</v>
      </c>
      <c r="E20" s="59">
        <f>HLOOKUP($C20,$D$13:$H$15,3,0)*HLOOKUP(E$17,$D$13:$H$15,3,0)</f>
        <v>-4135679.4854520024</v>
      </c>
      <c r="F20" s="5"/>
      <c r="G20" s="59">
        <f>HLOOKUP($C20,$D$13:$H$15,3,0)*HLOOKUP(G$17,$D$13:$H$15,3,0)</f>
        <v>430302.98126084672</v>
      </c>
      <c r="H20" s="50">
        <f>HLOOKUP($C20,$D$13:$H$15,3,0)*HLOOKUP(H$17,$D$13:$H$15,3,0)</f>
        <v>-12613356.431474354</v>
      </c>
    </row>
    <row r="21" spans="3:8" x14ac:dyDescent="0.25">
      <c r="C21" s="135" t="s">
        <v>84</v>
      </c>
      <c r="D21" s="59">
        <f>HLOOKUP($C21,$D$13:$H$15,3,0)*HLOOKUP(D$17,$D$13:$H$15,3,0)</f>
        <v>1259212.8725820289</v>
      </c>
      <c r="E21" s="59">
        <f>HLOOKUP($C21,$D$13:$H$15,3,0)*HLOOKUP(E$17,$D$13:$H$15,3,0)</f>
        <v>-380966.87989407743</v>
      </c>
      <c r="F21" s="59">
        <f>HLOOKUP($C21,$D$13:$H$15,3,0)*HLOOKUP(F$17,$D$13:$H$15,3,0)</f>
        <v>430302.98126084672</v>
      </c>
      <c r="G21" s="5"/>
      <c r="H21" s="50">
        <f>HLOOKUP($C21,$D$13:$H$15,3,0)*HLOOKUP(H$17,$D$13:$H$15,3,0)</f>
        <v>-1161906.0571773238</v>
      </c>
    </row>
    <row r="22" spans="3:8" x14ac:dyDescent="0.25">
      <c r="C22" s="135" t="s">
        <v>85</v>
      </c>
      <c r="D22" s="57">
        <f>HLOOKUP($C22,$D$13:$H$15,3,0)*HLOOKUP(D$17,$D$13:$H$15,3,0)</f>
        <v>-36910970.819766939</v>
      </c>
      <c r="E22" s="57">
        <f>HLOOKUP($C22,$D$13:$H$15,3,0)*HLOOKUP(E$17,$D$13:$H$15,3,0)</f>
        <v>11167180.461103423</v>
      </c>
      <c r="F22" s="57">
        <f>HLOOKUP($C22,$D$13:$H$15,3,0)*HLOOKUP(F$17,$D$13:$H$15,3,0)</f>
        <v>-12613356.431474354</v>
      </c>
      <c r="G22" s="57">
        <f>HLOOKUP($C22,$D$13:$H$15,3,0)*HLOOKUP(G$17,$D$13:$H$15,3,0)</f>
        <v>-1161906.0571773238</v>
      </c>
      <c r="H22" s="144"/>
    </row>
    <row r="23" spans="3:8" ht="15.75" thickBot="1" x14ac:dyDescent="0.3"/>
    <row r="24" spans="3:8" ht="30" customHeight="1" thickTop="1" thickBot="1" x14ac:dyDescent="0.3">
      <c r="C24" s="119"/>
      <c r="D24" s="129" t="s">
        <v>77</v>
      </c>
      <c r="E24" s="136" t="s">
        <v>82</v>
      </c>
      <c r="F24" s="136" t="s">
        <v>83</v>
      </c>
      <c r="G24" s="136" t="s">
        <v>84</v>
      </c>
      <c r="H24" s="136" t="s">
        <v>85</v>
      </c>
    </row>
    <row r="25" spans="3:8" ht="15.75" thickTop="1" x14ac:dyDescent="0.25">
      <c r="C25" s="134" t="s">
        <v>77</v>
      </c>
      <c r="D25" s="141"/>
      <c r="E25" s="127">
        <f t="shared" ref="E25:H25" si="0">E18*$D$9</f>
        <v>-7564002.9696275089</v>
      </c>
      <c r="F25" s="59">
        <f t="shared" si="0"/>
        <v>8543559.0332723148</v>
      </c>
      <c r="G25" s="59">
        <f t="shared" si="0"/>
        <v>787008.045363768</v>
      </c>
      <c r="H25" s="50">
        <f t="shared" si="0"/>
        <v>-23069356.762354337</v>
      </c>
    </row>
    <row r="26" spans="3:8" x14ac:dyDescent="0.25">
      <c r="C26" s="135" t="s">
        <v>82</v>
      </c>
      <c r="D26" s="83">
        <f t="shared" ref="D26:H29" si="1">D19*$D$9</f>
        <v>-7564002.9696275089</v>
      </c>
      <c r="E26" s="62"/>
      <c r="F26" s="59">
        <f t="shared" si="1"/>
        <v>-2584799.6784075014</v>
      </c>
      <c r="G26" s="59">
        <f t="shared" si="1"/>
        <v>-238104.29993379838</v>
      </c>
      <c r="H26" s="50">
        <f t="shared" si="1"/>
        <v>6979487.7881896393</v>
      </c>
    </row>
    <row r="27" spans="3:8" x14ac:dyDescent="0.25">
      <c r="C27" s="135" t="s">
        <v>83</v>
      </c>
      <c r="D27" s="59">
        <f t="shared" si="1"/>
        <v>8543559.0332723148</v>
      </c>
      <c r="E27" s="59">
        <f t="shared" si="1"/>
        <v>-2584799.6784075014</v>
      </c>
      <c r="F27" s="5"/>
      <c r="G27" s="59">
        <f t="shared" si="1"/>
        <v>268939.36328802921</v>
      </c>
      <c r="H27" s="50">
        <f t="shared" si="1"/>
        <v>-7883347.7696714718</v>
      </c>
    </row>
    <row r="28" spans="3:8" x14ac:dyDescent="0.25">
      <c r="C28" s="135" t="s">
        <v>84</v>
      </c>
      <c r="D28" s="59">
        <f t="shared" si="1"/>
        <v>787008.045363768</v>
      </c>
      <c r="E28" s="59">
        <f t="shared" si="1"/>
        <v>-238104.29993379838</v>
      </c>
      <c r="F28" s="59">
        <f t="shared" si="1"/>
        <v>268939.36328802921</v>
      </c>
      <c r="G28" s="5"/>
      <c r="H28" s="50">
        <f t="shared" si="1"/>
        <v>-726191.28573582741</v>
      </c>
    </row>
    <row r="29" spans="3:8" x14ac:dyDescent="0.25">
      <c r="C29" s="135" t="s">
        <v>85</v>
      </c>
      <c r="D29" s="57">
        <f t="shared" si="1"/>
        <v>-23069356.762354337</v>
      </c>
      <c r="E29" s="57">
        <f t="shared" si="1"/>
        <v>6979487.7881896393</v>
      </c>
      <c r="F29" s="57">
        <f t="shared" si="1"/>
        <v>-7883347.7696714718</v>
      </c>
      <c r="G29" s="57">
        <f t="shared" si="1"/>
        <v>-726191.28573582741</v>
      </c>
      <c r="H29" s="144"/>
    </row>
  </sheetData>
  <hyperlinks>
    <hyperlink ref="A3" location="'RRAOHigh'!A1" display="'RRAOHigh'!A1" xr:uid="{00000000-0004-0000-4500-000000000000}"/>
    <hyperlink ref="A4" location="RiskTypeHigh!A1" display="One level Up" xr:uid="{00000000-0004-0000-4500-000001000000}"/>
    <hyperlink ref="A5" location="'Delta_RiskType_FXHigh'!A1" display="'Delta_RiskType_FXHigh'!A1" xr:uid="{00000000-0004-0000-4500-000002000000}"/>
    <hyperlink ref="D14" location="BucketHigh!D16" display="BucketHigh!D16" xr:uid="{00000000-0004-0000-4500-000003000000}"/>
    <hyperlink ref="E14" location="BucketHigh!E16" display="BucketHigh!E16" xr:uid="{00000000-0004-0000-4500-000004000000}"/>
    <hyperlink ref="F14" location="BucketHigh!F16" display="BucketHigh!F16" xr:uid="{00000000-0004-0000-4500-000005000000}"/>
    <hyperlink ref="G14" location="BucketHigh!G16" display="BucketHigh!G16" xr:uid="{00000000-0004-0000-4500-000006000000}"/>
    <hyperlink ref="H14" location="BucketHigh!H16" display="BucketHigh!H16" xr:uid="{00000000-0004-0000-4500-000007000000}"/>
    <hyperlink ref="D15" location="Delta_GIRR!F25,Delta_GIRR!F78,Delta_GIRR!F131,Delta_GIRR!F184,Delta_GIRR!F237,Delta_GIRR!F290,Delta_GIRR!F343,Delta_GIRR!F396,Delta_GIRR!F449,Delta_GIRR!F502" display="Delta_GIRR!F25,Delta_GIRR!F78,Delta_GIRR!F131,Delta_GIRR!F184,Delta_GIRR!F237,Delta_GIRR!F290,Delta_GIRR!F343,Delta_GIRR!F396,Delta_GIRR!F449,Delta_GIRR!F502" xr:uid="{00000000-0004-0000-4500-000008000000}"/>
    <hyperlink ref="E15" location="Delta_GIRR!F558,Delta_GIRR!F611,Delta_GIRR!F664,Delta_GIRR!F717,Delta_GIRR!F770,Delta_GIRR!F823,Delta_GIRR!F876,Delta_GIRR!F929,Delta_GIRR!F982,Delta_GIRR!F1035" display="Delta_GIRR!F558,Delta_GIRR!F611,Delta_GIRR!F664,Delta_GIRR!F717,Delta_GIRR!F770,Delta_GIRR!F823,Delta_GIRR!F876,Delta_GIRR!F929,Delta_GIRR!F982,Delta_GIRR!F1035" xr:uid="{00000000-0004-0000-4500-000009000000}"/>
    <hyperlink ref="F15" location="Delta_GIRR!F1091,Delta_GIRR!F1144,Delta_GIRR!F1197,Delta_GIRR!F1250,Delta_GIRR!F1303,Delta_GIRR!F1356,Delta_GIRR!F1409,Delta_GIRR!F1462,Delta_GIRR!F1515,Delta_GIRR!F1568" display="Delta_GIRR!F1091,Delta_GIRR!F1144,Delta_GIRR!F1197,Delta_GIRR!F1250,Delta_GIRR!F1303,Delta_GIRR!F1356,Delta_GIRR!F1409,Delta_GIRR!F1462,Delta_GIRR!F1515,Delta_GIRR!F1568" xr:uid="{00000000-0004-0000-4500-00000A000000}"/>
    <hyperlink ref="G15" location="Delta_GIRR!F1624,Delta_GIRR!F1677,Delta_GIRR!F1730,Delta_GIRR!F1783,Delta_GIRR!F1836,Delta_GIRR!F1889,Delta_GIRR!F1942,Delta_GIRR!F1995,Delta_GIRR!F2048,Delta_GIRR!F2101" display="Delta_GIRR!F1624,Delta_GIRR!F1677,Delta_GIRR!F1730,Delta_GIRR!F1783,Delta_GIRR!F1836,Delta_GIRR!F1889,Delta_GIRR!F1942,Delta_GIRR!F1995,Delta_GIRR!F2048,Delta_GIRR!F2101" xr:uid="{00000000-0004-0000-4500-00000B000000}"/>
    <hyperlink ref="H15" location="Delta_GIRR!F2157,Delta_GIRR!F2210,Delta_GIRR!F2263,Delta_GIRR!F2316,Delta_GIRR!F2369,Delta_GIRR!F2422,Delta_GIRR!F2475,Delta_GIRR!F2528,Delta_GIRR!F2581,Delta_GIRR!F2634" display="Delta_GIRR!F2157,Delta_GIRR!F2210,Delta_GIRR!F2263,Delta_GIRR!F2316,Delta_GIRR!F2369,Delta_GIRR!F2422,Delta_GIRR!F2475,Delta_GIRR!F2528,Delta_GIRR!F2581,Delta_GIRR!F2634" xr:uid="{00000000-0004-0000-4500-00000C000000}"/>
    <hyperlink ref="E18" location="$D$13:$H$15" display="$D$13:$H$15" xr:uid="{00000000-0004-0000-4500-00000D000000}"/>
    <hyperlink ref="F18" location="$D$13:$H$15" display="$D$13:$H$15" xr:uid="{00000000-0004-0000-4500-00000E000000}"/>
    <hyperlink ref="G18" location="$D$13:$H$15" display="$D$13:$H$15" xr:uid="{00000000-0004-0000-4500-00000F000000}"/>
    <hyperlink ref="H18" location="$D$13:$H$15" display="$D$13:$H$15" xr:uid="{00000000-0004-0000-4500-000010000000}"/>
    <hyperlink ref="D19" location="$D$13:$H$15" display="$D$13:$H$15" xr:uid="{00000000-0004-0000-4500-000011000000}"/>
    <hyperlink ref="F19" location="$D$13:$H$15" display="$D$13:$H$15" xr:uid="{00000000-0004-0000-4500-000012000000}"/>
    <hyperlink ref="G19" location="$D$13:$H$15" display="$D$13:$H$15" xr:uid="{00000000-0004-0000-4500-000013000000}"/>
    <hyperlink ref="H19" location="$D$13:$H$15" display="$D$13:$H$15" xr:uid="{00000000-0004-0000-4500-000014000000}"/>
    <hyperlink ref="D20" location="$D$13:$H$15" display="$D$13:$H$15" xr:uid="{00000000-0004-0000-4500-000015000000}"/>
    <hyperlink ref="E20" location="$D$13:$H$15" display="$D$13:$H$15" xr:uid="{00000000-0004-0000-4500-000016000000}"/>
    <hyperlink ref="G20" location="$D$13:$H$15" display="$D$13:$H$15" xr:uid="{00000000-0004-0000-4500-000017000000}"/>
    <hyperlink ref="H20" location="$D$13:$H$15" display="$D$13:$H$15" xr:uid="{00000000-0004-0000-4500-000018000000}"/>
    <hyperlink ref="D21" location="$D$13:$H$15" display="$D$13:$H$15" xr:uid="{00000000-0004-0000-4500-000019000000}"/>
    <hyperlink ref="E21" location="$D$13:$H$15" display="$D$13:$H$15" xr:uid="{00000000-0004-0000-4500-00001A000000}"/>
    <hyperlink ref="F21" location="$D$13:$H$15" display="$D$13:$H$15" xr:uid="{00000000-0004-0000-4500-00001B000000}"/>
    <hyperlink ref="H21" location="$D$13:$H$15" display="$D$13:$H$15" xr:uid="{00000000-0004-0000-4500-00001C000000}"/>
    <hyperlink ref="D22" location="$D$13:$H$15" display="$D$13:$H$15" xr:uid="{00000000-0004-0000-4500-00001D000000}"/>
    <hyperlink ref="E22" location="$D$13:$H$15" display="$D$13:$H$15" xr:uid="{00000000-0004-0000-4500-00001E000000}"/>
    <hyperlink ref="F22" location="$D$13:$H$15" display="$D$13:$H$15" xr:uid="{00000000-0004-0000-4500-00001F000000}"/>
    <hyperlink ref="G22" location="$D$13:$H$15" display="$D$13:$H$15" xr:uid="{00000000-0004-0000-4500-000020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943D70E0-C515-45EF-A0E1-8D586C534F6B}"/>
  </hyperlinks>
  <pageMargins left="0.7" right="0.7" top="0.75" bottom="0.75" header="0.3" footer="0.3"/>
  <pageSetup orientation="portrait"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94"/>
  <dimension ref="A1:G27"/>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1211</v>
      </c>
    </row>
    <row r="5" spans="1:7" s="35" customFormat="1" x14ac:dyDescent="0.25">
      <c r="A5" s="34" t="s">
        <v>94</v>
      </c>
      <c r="C5" s="35" t="s">
        <v>1226</v>
      </c>
    </row>
    <row r="7" spans="1:7" ht="18.75" x14ac:dyDescent="0.3">
      <c r="C7" s="6" t="s">
        <v>69</v>
      </c>
    </row>
    <row r="8" spans="1:7" x14ac:dyDescent="0.25">
      <c r="C8" s="46" t="s">
        <v>80</v>
      </c>
      <c r="D8" s="46" t="s">
        <v>59</v>
      </c>
      <c r="E8" s="60" t="s">
        <v>70</v>
      </c>
    </row>
    <row r="9" spans="1:7" x14ac:dyDescent="0.25">
      <c r="C9" s="54" t="s">
        <v>97</v>
      </c>
      <c r="D9" s="54">
        <f>MIN(1,0.6*1.25)</f>
        <v>0.75</v>
      </c>
      <c r="E9" s="53" t="s">
        <v>1232</v>
      </c>
    </row>
    <row r="11" spans="1:7" ht="18.75" x14ac:dyDescent="0.3">
      <c r="C11" s="6" t="s">
        <v>109</v>
      </c>
    </row>
    <row r="13" spans="1:7" x14ac:dyDescent="0.25">
      <c r="C13" s="46" t="s">
        <v>67</v>
      </c>
      <c r="D13" s="46" t="s">
        <v>88</v>
      </c>
      <c r="E13" s="46" t="s">
        <v>89</v>
      </c>
      <c r="F13" s="46" t="s">
        <v>90</v>
      </c>
      <c r="G13" s="60" t="s">
        <v>91</v>
      </c>
    </row>
    <row r="14" spans="1:7" ht="28.5" customHeight="1" x14ac:dyDescent="0.25">
      <c r="C14" s="48"/>
      <c r="D14" s="59">
        <f>BucketHigh!D21^2</f>
        <v>70006562427730.313</v>
      </c>
      <c r="E14" s="59">
        <f>BucketHigh!E21^2</f>
        <v>910216259634.07202</v>
      </c>
      <c r="F14" s="59">
        <f>BucketHigh!F21^2</f>
        <v>308383402302.32202</v>
      </c>
      <c r="G14" s="50">
        <f>BucketHigh!G21^2</f>
        <v>26509041025805.469</v>
      </c>
    </row>
    <row r="15" spans="1:7" ht="36.75" customHeight="1" x14ac:dyDescent="0.25">
      <c r="C15" s="48"/>
      <c r="D15" s="57">
        <f>Delta_FX!F17</f>
        <v>-8366992.4362180652</v>
      </c>
      <c r="E15" s="57">
        <f>Delta_FX!F70</f>
        <v>-101192.55368298256</v>
      </c>
      <c r="F15" s="57">
        <f>Delta_FX!F123</f>
        <v>-555322.79108850018</v>
      </c>
      <c r="G15" s="48">
        <f>Delta_FX!F176</f>
        <v>5148693.1376617765</v>
      </c>
    </row>
    <row r="16" spans="1:7" ht="15.75" thickBot="1" x14ac:dyDescent="0.3"/>
    <row r="17" spans="3:7" ht="30" customHeight="1" thickTop="1" thickBot="1" x14ac:dyDescent="0.3">
      <c r="C17" s="119"/>
      <c r="D17" s="129" t="s">
        <v>88</v>
      </c>
      <c r="E17" s="136" t="s">
        <v>89</v>
      </c>
      <c r="F17" s="136" t="s">
        <v>90</v>
      </c>
      <c r="G17" s="136" t="s">
        <v>91</v>
      </c>
    </row>
    <row r="18" spans="3:7" ht="15.75" thickTop="1" x14ac:dyDescent="0.25">
      <c r="C18" s="134" t="s">
        <v>88</v>
      </c>
      <c r="D18" s="141"/>
      <c r="E18" s="127">
        <f>HLOOKUP($C18,$D$13:$G$15,3,0)*HLOOKUP(E$17,$D$13:$G$15,3,0)</f>
        <v>846677331267.10559</v>
      </c>
      <c r="F18" s="59">
        <f>HLOOKUP($C18,$D$13:$G$15,3,0)*HLOOKUP(F$17,$D$13:$G$15,3,0)</f>
        <v>4646381592696.9854</v>
      </c>
      <c r="G18" s="50">
        <f>HLOOKUP($C18,$D$13:$G$15,3,0)*HLOOKUP(G$17,$D$13:$G$15,3,0)</f>
        <v>-43079076539223.945</v>
      </c>
    </row>
    <row r="19" spans="3:7" x14ac:dyDescent="0.25">
      <c r="C19" s="135" t="s">
        <v>89</v>
      </c>
      <c r="D19" s="83">
        <f>HLOOKUP($C19,$D$13:$G$15,3,0)*HLOOKUP(D$17,$D$13:$G$15,3,0)</f>
        <v>846677331267.10559</v>
      </c>
      <c r="E19" s="62"/>
      <c r="F19" s="59">
        <f>HLOOKUP($C19,$D$13:$G$15,3,0)*HLOOKUP(F$17,$D$13:$G$15,3,0)</f>
        <v>56194531348.606766</v>
      </c>
      <c r="G19" s="50">
        <f>HLOOKUP($C19,$D$13:$G$15,3,0)*HLOOKUP(G$17,$D$13:$G$15,3,0)</f>
        <v>-521009406730.04321</v>
      </c>
    </row>
    <row r="20" spans="3:7" x14ac:dyDescent="0.25">
      <c r="C20" s="135" t="s">
        <v>90</v>
      </c>
      <c r="D20" s="59">
        <f>HLOOKUP($C20,$D$13:$G$15,3,0)*HLOOKUP(D$17,$D$13:$G$15,3,0)</f>
        <v>4646381592696.9854</v>
      </c>
      <c r="E20" s="59">
        <f>HLOOKUP($C20,$D$13:$G$15,3,0)*HLOOKUP(E$17,$D$13:$G$15,3,0)</f>
        <v>56194531348.606766</v>
      </c>
      <c r="F20" s="5"/>
      <c r="G20" s="50">
        <f>HLOOKUP($C20,$D$13:$G$15,3,0)*HLOOKUP(G$17,$D$13:$G$15,3,0)</f>
        <v>-2859186643664.5454</v>
      </c>
    </row>
    <row r="21" spans="3:7" x14ac:dyDescent="0.25">
      <c r="C21" s="135" t="s">
        <v>91</v>
      </c>
      <c r="D21" s="57">
        <f>HLOOKUP($C21,$D$13:$G$15,3,0)*HLOOKUP(D$17,$D$13:$G$15,3,0)</f>
        <v>-43079076539223.945</v>
      </c>
      <c r="E21" s="57">
        <f>HLOOKUP($C21,$D$13:$G$15,3,0)*HLOOKUP(E$17,$D$13:$G$15,3,0)</f>
        <v>-521009406730.04321</v>
      </c>
      <c r="F21" s="57">
        <f>HLOOKUP($C21,$D$13:$G$15,3,0)*HLOOKUP(F$17,$D$13:$G$15,3,0)</f>
        <v>-2859186643664.5454</v>
      </c>
      <c r="G21" s="144"/>
    </row>
    <row r="22" spans="3:7" ht="15.75" thickBot="1" x14ac:dyDescent="0.3"/>
    <row r="23" spans="3:7" ht="30" customHeight="1" thickTop="1" thickBot="1" x14ac:dyDescent="0.3">
      <c r="C23" s="119"/>
      <c r="D23" s="129" t="s">
        <v>88</v>
      </c>
      <c r="E23" s="136" t="s">
        <v>89</v>
      </c>
      <c r="F23" s="136" t="s">
        <v>90</v>
      </c>
      <c r="G23" s="136" t="s">
        <v>91</v>
      </c>
    </row>
    <row r="24" spans="3:7" ht="15.75" thickTop="1" x14ac:dyDescent="0.25">
      <c r="C24" s="134" t="s">
        <v>88</v>
      </c>
      <c r="D24" s="141"/>
      <c r="E24" s="127">
        <f>E18*$D$9</f>
        <v>635007998450.32922</v>
      </c>
      <c r="F24" s="59">
        <f>F18*$D$9</f>
        <v>3484786194522.7393</v>
      </c>
      <c r="G24" s="50">
        <f>G18*$D$9</f>
        <v>-32309307404417.961</v>
      </c>
    </row>
    <row r="25" spans="3:7" x14ac:dyDescent="0.25">
      <c r="C25" s="135" t="s">
        <v>89</v>
      </c>
      <c r="D25" s="83">
        <f>D19*$D$9</f>
        <v>635007998450.32922</v>
      </c>
      <c r="E25" s="62"/>
      <c r="F25" s="59">
        <f>F19*$D$9</f>
        <v>42145898511.455078</v>
      </c>
      <c r="G25" s="50">
        <f>G19*$D$9</f>
        <v>-390757055047.53241</v>
      </c>
    </row>
    <row r="26" spans="3:7" x14ac:dyDescent="0.25">
      <c r="C26" s="135" t="s">
        <v>90</v>
      </c>
      <c r="D26" s="59">
        <f>D20*$D$9</f>
        <v>3484786194522.7393</v>
      </c>
      <c r="E26" s="59">
        <f>E20*$D$9</f>
        <v>42145898511.455078</v>
      </c>
      <c r="F26" s="5"/>
      <c r="G26" s="50">
        <f>G20*$D$9</f>
        <v>-2144389982748.4092</v>
      </c>
    </row>
    <row r="27" spans="3:7" x14ac:dyDescent="0.25">
      <c r="C27" s="135" t="s">
        <v>91</v>
      </c>
      <c r="D27" s="57">
        <f>D21*$D$9</f>
        <v>-32309307404417.961</v>
      </c>
      <c r="E27" s="57">
        <f>E21*$D$9</f>
        <v>-390757055047.53241</v>
      </c>
      <c r="F27" s="57">
        <f>F21*$D$9</f>
        <v>-2144389982748.4092</v>
      </c>
      <c r="G27" s="144"/>
    </row>
  </sheetData>
  <hyperlinks>
    <hyperlink ref="A3" location="'Delta_RiskType_GIRRHigh'!A1" display="'Delta_RiskType_GIRRHigh'!A1" xr:uid="{00000000-0004-0000-4600-000000000000}"/>
    <hyperlink ref="A5" location="'Vega_RiskType_GIRRHigh'!A1" display="'Vega_RiskType_GIRRHigh'!A1" xr:uid="{00000000-0004-0000-4600-000001000000}"/>
    <hyperlink ref="D14" location="BucketHigh!D21" display="BucketHigh!D21" xr:uid="{00000000-0004-0000-4600-000002000000}"/>
    <hyperlink ref="E14" location="BucketHigh!E21" display="BucketHigh!E21" xr:uid="{00000000-0004-0000-4600-000003000000}"/>
    <hyperlink ref="F14" location="BucketHigh!F21" display="BucketHigh!F21" xr:uid="{00000000-0004-0000-4600-000004000000}"/>
    <hyperlink ref="G14" location="BucketHigh!G21" display="BucketHigh!G21" xr:uid="{00000000-0004-0000-4600-000005000000}"/>
    <hyperlink ref="D15" location="Delta_FX!F15" display="Delta_FX!F15" xr:uid="{00000000-0004-0000-4600-000006000000}"/>
    <hyperlink ref="E15" location="Delta_FX!F68" display="Delta_FX!F68" xr:uid="{00000000-0004-0000-4600-000007000000}"/>
    <hyperlink ref="F15" location="Delta_FX!F121" display="Delta_FX!F121" xr:uid="{00000000-0004-0000-4600-000008000000}"/>
    <hyperlink ref="G15" location="Delta_FX!F174" display="Delta_FX!F174" xr:uid="{00000000-0004-0000-4600-000009000000}"/>
    <hyperlink ref="E18" location="$D$13:$G$15" display="$D$13:$G$15" xr:uid="{00000000-0004-0000-4600-00000A000000}"/>
    <hyperlink ref="F18" location="$D$13:$G$15" display="$D$13:$G$15" xr:uid="{00000000-0004-0000-4600-00000B000000}"/>
    <hyperlink ref="G18" location="$D$13:$G$15" display="$D$13:$G$15" xr:uid="{00000000-0004-0000-4600-00000C000000}"/>
    <hyperlink ref="D19" location="$D$13:$G$15" display="$D$13:$G$15" xr:uid="{00000000-0004-0000-4600-00000D000000}"/>
    <hyperlink ref="F19" location="$D$13:$G$15" display="$D$13:$G$15" xr:uid="{00000000-0004-0000-4600-00000E000000}"/>
    <hyperlink ref="G19" location="$D$13:$G$15" display="$D$13:$G$15" xr:uid="{00000000-0004-0000-4600-00000F000000}"/>
    <hyperlink ref="D20" location="$D$13:$G$15" display="$D$13:$G$15" xr:uid="{00000000-0004-0000-4600-000010000000}"/>
    <hyperlink ref="E20" location="$D$13:$G$15" display="$D$13:$G$15" xr:uid="{00000000-0004-0000-4600-000011000000}"/>
    <hyperlink ref="G20" location="$D$13:$G$15" display="$D$13:$G$15" xr:uid="{00000000-0004-0000-4600-000012000000}"/>
    <hyperlink ref="D21" location="$D$13:$G$15" display="$D$13:$G$15" xr:uid="{00000000-0004-0000-4600-000013000000}"/>
    <hyperlink ref="E21" location="$D$13:$G$15" display="$D$13:$G$15" xr:uid="{00000000-0004-0000-4600-000014000000}"/>
    <hyperlink ref="F21" location="$D$13:$G$15" display="$D$13:$G$15" xr:uid="{00000000-0004-0000-4600-000015000000}"/>
    <hyperlink ref="A4" location="RiskTypeHigh!A1" display="One level Up" xr:uid="{00000000-0004-0000-4600-00001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97F3D013-E78A-4D43-B496-1DDA6275BB12}"/>
  </hyperlinks>
  <pageMargins left="0.7" right="0.7" top="0.75" bottom="0.75" header="0.3" footer="0.3"/>
  <pageSetup orientation="portrait"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95"/>
  <dimension ref="A1:H29"/>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s>
  <sheetData>
    <row r="1" spans="1:8" s="32" customFormat="1" ht="14.25" x14ac:dyDescent="0.2">
      <c r="C1" s="33" t="s">
        <v>1253</v>
      </c>
    </row>
    <row r="3" spans="1:8" s="35" customFormat="1" ht="18.75" x14ac:dyDescent="0.3">
      <c r="A3" s="34" t="s">
        <v>93</v>
      </c>
      <c r="C3" s="36" t="s">
        <v>1231</v>
      </c>
    </row>
    <row r="4" spans="1:8" s="35" customFormat="1" ht="18" customHeight="1" x14ac:dyDescent="0.3">
      <c r="A4" s="34" t="s">
        <v>95</v>
      </c>
      <c r="C4" s="37" t="s">
        <v>1212</v>
      </c>
    </row>
    <row r="5" spans="1:8" s="35" customFormat="1" x14ac:dyDescent="0.25">
      <c r="A5" s="34" t="s">
        <v>94</v>
      </c>
      <c r="C5" s="35" t="s">
        <v>1226</v>
      </c>
    </row>
    <row r="7" spans="1:8" ht="18.75" x14ac:dyDescent="0.3">
      <c r="C7" s="6" t="s">
        <v>69</v>
      </c>
    </row>
    <row r="8" spans="1:8" x14ac:dyDescent="0.25">
      <c r="C8" s="46" t="s">
        <v>80</v>
      </c>
      <c r="D8" s="46" t="s">
        <v>59</v>
      </c>
      <c r="E8" s="60" t="s">
        <v>70</v>
      </c>
    </row>
    <row r="9" spans="1:8" x14ac:dyDescent="0.25">
      <c r="C9" s="54" t="s">
        <v>97</v>
      </c>
      <c r="D9" s="54">
        <f>MIN(1,0.5*1.25)</f>
        <v>0.625</v>
      </c>
      <c r="E9" s="53" t="s">
        <v>1232</v>
      </c>
    </row>
    <row r="11" spans="1:8" ht="18.75" x14ac:dyDescent="0.3">
      <c r="C11" s="6" t="s">
        <v>109</v>
      </c>
    </row>
    <row r="13" spans="1:8" x14ac:dyDescent="0.25">
      <c r="C13" s="46" t="s">
        <v>67</v>
      </c>
      <c r="D13" s="46" t="s">
        <v>77</v>
      </c>
      <c r="E13" s="46" t="s">
        <v>82</v>
      </c>
      <c r="F13" s="46" t="s">
        <v>83</v>
      </c>
      <c r="G13" s="46" t="s">
        <v>84</v>
      </c>
      <c r="H13" s="60" t="s">
        <v>85</v>
      </c>
    </row>
    <row r="14" spans="1:8" ht="28.5" customHeight="1" x14ac:dyDescent="0.25">
      <c r="C14" s="48"/>
      <c r="D14" s="59">
        <f>BucketHigh!D26^2</f>
        <v>226.4358101926791</v>
      </c>
      <c r="E14" s="59">
        <f>BucketHigh!E26^2</f>
        <v>64897.433344287412</v>
      </c>
      <c r="F14" s="59">
        <f>BucketHigh!F26^2</f>
        <v>0</v>
      </c>
      <c r="G14" s="59">
        <f>BucketHigh!G26^2</f>
        <v>0</v>
      </c>
      <c r="H14" s="50">
        <f>BucketHigh!H26^2</f>
        <v>0</v>
      </c>
    </row>
    <row r="15" spans="1:8" ht="36.75" customHeight="1" x14ac:dyDescent="0.25">
      <c r="C15" s="48"/>
      <c r="D15" s="57">
        <f>SUM(Vega_GIRR!F21,Vega_GIRR!F74,Vega_GIRR!F127,Vega_GIRR!F180,Vega_GIRR!F233)</f>
        <v>15.04778422867231</v>
      </c>
      <c r="E15" s="57">
        <f>SUM(Vega_GIRR!F289,Vega_GIRR!F342,Vega_GIRR!F395,Vega_GIRR!F448,Vega_GIRR!F501)</f>
        <v>254.74974650485407</v>
      </c>
      <c r="F15" s="57">
        <f>SUM(Vega_GIRR!F558,Vega_GIRR!F611,Vega_GIRR!F664,Vega_GIRR!F717,Vega_GIRR!F770)</f>
        <v>0</v>
      </c>
      <c r="G15" s="57">
        <f>SUM(Vega_GIRR!F826,Vega_GIRR!F879,Vega_GIRR!F932,Vega_GIRR!F985,Vega_GIRR!F1038)</f>
        <v>0</v>
      </c>
      <c r="H15" s="48">
        <f>SUM(Vega_GIRR!F1094,Vega_GIRR!F1147,Vega_GIRR!F1200,Vega_GIRR!F1253,Vega_GIRR!F1306)</f>
        <v>0</v>
      </c>
    </row>
    <row r="16" spans="1:8" ht="15.75" thickBot="1" x14ac:dyDescent="0.3"/>
    <row r="17" spans="3:8" ht="30" customHeight="1" thickTop="1" thickBot="1" x14ac:dyDescent="0.3">
      <c r="C17" s="119"/>
      <c r="D17" s="129" t="s">
        <v>77</v>
      </c>
      <c r="E17" s="136" t="s">
        <v>82</v>
      </c>
      <c r="F17" s="136" t="s">
        <v>83</v>
      </c>
      <c r="G17" s="136" t="s">
        <v>84</v>
      </c>
      <c r="H17" s="136" t="s">
        <v>85</v>
      </c>
    </row>
    <row r="18" spans="3:8" ht="15.75" thickTop="1" x14ac:dyDescent="0.25">
      <c r="C18" s="134" t="s">
        <v>77</v>
      </c>
      <c r="D18" s="141"/>
      <c r="E18" s="127">
        <f>HLOOKUP($C18,$D$13:$H$15,3,0)*HLOOKUP(E$17,$D$13:$H$15,3,0)</f>
        <v>3833.4192177140121</v>
      </c>
      <c r="F18" s="59">
        <f>HLOOKUP($C18,$D$13:$H$15,3,0)*HLOOKUP(F$17,$D$13:$H$15,3,0)</f>
        <v>0</v>
      </c>
      <c r="G18" s="59">
        <f>HLOOKUP($C18,$D$13:$H$15,3,0)*HLOOKUP(G$17,$D$13:$H$15,3,0)</f>
        <v>0</v>
      </c>
      <c r="H18" s="50">
        <f>HLOOKUP($C18,$D$13:$H$15,3,0)*HLOOKUP(H$17,$D$13:$H$15,3,0)</f>
        <v>0</v>
      </c>
    </row>
    <row r="19" spans="3:8" x14ac:dyDescent="0.25">
      <c r="C19" s="135" t="s">
        <v>82</v>
      </c>
      <c r="D19" s="83">
        <f>HLOOKUP($C19,$D$13:$H$15,3,0)*HLOOKUP(D$17,$D$13:$H$15,3,0)</f>
        <v>3833.4192177140121</v>
      </c>
      <c r="E19" s="62"/>
      <c r="F19" s="59">
        <f>HLOOKUP($C19,$D$13:$H$15,3,0)*HLOOKUP(F$17,$D$13:$H$15,3,0)</f>
        <v>0</v>
      </c>
      <c r="G19" s="59">
        <f>HLOOKUP($C19,$D$13:$H$15,3,0)*HLOOKUP(G$17,$D$13:$H$15,3,0)</f>
        <v>0</v>
      </c>
      <c r="H19" s="50">
        <f>HLOOKUP($C19,$D$13:$H$15,3,0)*HLOOKUP(H$17,$D$13:$H$15,3,0)</f>
        <v>0</v>
      </c>
    </row>
    <row r="20" spans="3:8" x14ac:dyDescent="0.25">
      <c r="C20" s="135" t="s">
        <v>83</v>
      </c>
      <c r="D20" s="59">
        <f>HLOOKUP($C20,$D$13:$H$15,3,0)*HLOOKUP(D$17,$D$13:$H$15,3,0)</f>
        <v>0</v>
      </c>
      <c r="E20" s="59">
        <f>HLOOKUP($C20,$D$13:$H$15,3,0)*HLOOKUP(E$17,$D$13:$H$15,3,0)</f>
        <v>0</v>
      </c>
      <c r="F20" s="5"/>
      <c r="G20" s="59">
        <f>HLOOKUP($C20,$D$13:$H$15,3,0)*HLOOKUP(G$17,$D$13:$H$15,3,0)</f>
        <v>0</v>
      </c>
      <c r="H20" s="50">
        <f>HLOOKUP($C20,$D$13:$H$15,3,0)*HLOOKUP(H$17,$D$13:$H$15,3,0)</f>
        <v>0</v>
      </c>
    </row>
    <row r="21" spans="3:8" x14ac:dyDescent="0.25">
      <c r="C21" s="135" t="s">
        <v>84</v>
      </c>
      <c r="D21" s="59">
        <f>HLOOKUP($C21,$D$13:$H$15,3,0)*HLOOKUP(D$17,$D$13:$H$15,3,0)</f>
        <v>0</v>
      </c>
      <c r="E21" s="59">
        <f>HLOOKUP($C21,$D$13:$H$15,3,0)*HLOOKUP(E$17,$D$13:$H$15,3,0)</f>
        <v>0</v>
      </c>
      <c r="F21" s="59">
        <f>HLOOKUP($C21,$D$13:$H$15,3,0)*HLOOKUP(F$17,$D$13:$H$15,3,0)</f>
        <v>0</v>
      </c>
      <c r="G21" s="5"/>
      <c r="H21" s="50">
        <f>HLOOKUP($C21,$D$13:$H$15,3,0)*HLOOKUP(H$17,$D$13:$H$15,3,0)</f>
        <v>0</v>
      </c>
    </row>
    <row r="22" spans="3:8" x14ac:dyDescent="0.25">
      <c r="C22" s="135" t="s">
        <v>85</v>
      </c>
      <c r="D22" s="57">
        <f>HLOOKUP($C22,$D$13:$H$15,3,0)*HLOOKUP(D$17,$D$13:$H$15,3,0)</f>
        <v>0</v>
      </c>
      <c r="E22" s="57">
        <f>HLOOKUP($C22,$D$13:$H$15,3,0)*HLOOKUP(E$17,$D$13:$H$15,3,0)</f>
        <v>0</v>
      </c>
      <c r="F22" s="57">
        <f>HLOOKUP($C22,$D$13:$H$15,3,0)*HLOOKUP(F$17,$D$13:$H$15,3,0)</f>
        <v>0</v>
      </c>
      <c r="G22" s="57">
        <f>HLOOKUP($C22,$D$13:$H$15,3,0)*HLOOKUP(G$17,$D$13:$H$15,3,0)</f>
        <v>0</v>
      </c>
      <c r="H22" s="144"/>
    </row>
    <row r="23" spans="3:8" ht="15.75" thickBot="1" x14ac:dyDescent="0.3"/>
    <row r="24" spans="3:8" ht="30" customHeight="1" thickTop="1" thickBot="1" x14ac:dyDescent="0.3">
      <c r="C24" s="119"/>
      <c r="D24" s="129" t="s">
        <v>77</v>
      </c>
      <c r="E24" s="136" t="s">
        <v>82</v>
      </c>
      <c r="F24" s="136" t="s">
        <v>83</v>
      </c>
      <c r="G24" s="136" t="s">
        <v>84</v>
      </c>
      <c r="H24" s="136" t="s">
        <v>85</v>
      </c>
    </row>
    <row r="25" spans="3:8" ht="15.75" thickTop="1" x14ac:dyDescent="0.25">
      <c r="C25" s="134" t="s">
        <v>77</v>
      </c>
      <c r="D25" s="141"/>
      <c r="E25" s="127">
        <f t="shared" ref="E25:H25" si="0">E18*$D$9</f>
        <v>2395.8870110712578</v>
      </c>
      <c r="F25" s="59">
        <f t="shared" si="0"/>
        <v>0</v>
      </c>
      <c r="G25" s="59">
        <f t="shared" si="0"/>
        <v>0</v>
      </c>
      <c r="H25" s="50">
        <f t="shared" si="0"/>
        <v>0</v>
      </c>
    </row>
    <row r="26" spans="3:8" x14ac:dyDescent="0.25">
      <c r="C26" s="135" t="s">
        <v>82</v>
      </c>
      <c r="D26" s="83">
        <f t="shared" ref="D26:H29" si="1">D19*$D$9</f>
        <v>2395.8870110712578</v>
      </c>
      <c r="E26" s="62"/>
      <c r="F26" s="59">
        <f t="shared" si="1"/>
        <v>0</v>
      </c>
      <c r="G26" s="59">
        <f t="shared" si="1"/>
        <v>0</v>
      </c>
      <c r="H26" s="50">
        <f t="shared" si="1"/>
        <v>0</v>
      </c>
    </row>
    <row r="27" spans="3:8" x14ac:dyDescent="0.25">
      <c r="C27" s="135" t="s">
        <v>83</v>
      </c>
      <c r="D27" s="59">
        <f t="shared" si="1"/>
        <v>0</v>
      </c>
      <c r="E27" s="59">
        <f t="shared" si="1"/>
        <v>0</v>
      </c>
      <c r="F27" s="5"/>
      <c r="G27" s="59">
        <f t="shared" si="1"/>
        <v>0</v>
      </c>
      <c r="H27" s="50">
        <f t="shared" si="1"/>
        <v>0</v>
      </c>
    </row>
    <row r="28" spans="3:8" x14ac:dyDescent="0.25">
      <c r="C28" s="135" t="s">
        <v>84</v>
      </c>
      <c r="D28" s="59">
        <f t="shared" si="1"/>
        <v>0</v>
      </c>
      <c r="E28" s="59">
        <f t="shared" si="1"/>
        <v>0</v>
      </c>
      <c r="F28" s="59">
        <f t="shared" si="1"/>
        <v>0</v>
      </c>
      <c r="G28" s="5"/>
      <c r="H28" s="50">
        <f t="shared" si="1"/>
        <v>0</v>
      </c>
    </row>
    <row r="29" spans="3:8" x14ac:dyDescent="0.25">
      <c r="C29" s="135" t="s">
        <v>85</v>
      </c>
      <c r="D29" s="57">
        <f t="shared" si="1"/>
        <v>0</v>
      </c>
      <c r="E29" s="57">
        <f t="shared" si="1"/>
        <v>0</v>
      </c>
      <c r="F29" s="57">
        <f t="shared" si="1"/>
        <v>0</v>
      </c>
      <c r="G29" s="57">
        <f t="shared" si="1"/>
        <v>0</v>
      </c>
      <c r="H29" s="144"/>
    </row>
  </sheetData>
  <hyperlinks>
    <hyperlink ref="A3" location="'Delta_RiskType_FXHigh'!A1" display="'Delta_RiskType_FXHigh'!A1" xr:uid="{00000000-0004-0000-4700-000000000000}"/>
    <hyperlink ref="A5" location="'Vega_RiskType_FXHigh'!A1" display="'Vega_RiskType_FXHigh'!A1" xr:uid="{00000000-0004-0000-4700-000001000000}"/>
    <hyperlink ref="D14" location="BucketHigh!D26" display="BucketHigh!D26" xr:uid="{00000000-0004-0000-4700-000002000000}"/>
    <hyperlink ref="E14" location="BucketHigh!E26" display="BucketHigh!E26" xr:uid="{00000000-0004-0000-4700-000003000000}"/>
    <hyperlink ref="F14" location="BucketHigh!F26" display="BucketHigh!F26" xr:uid="{00000000-0004-0000-4700-000004000000}"/>
    <hyperlink ref="G14" location="BucketHigh!G26" display="BucketHigh!G26" xr:uid="{00000000-0004-0000-4700-000005000000}"/>
    <hyperlink ref="H14" location="BucketHigh!H26" display="BucketHigh!H26" xr:uid="{00000000-0004-0000-4700-000006000000}"/>
    <hyperlink ref="D15" location="Vega_GIRR!F21,Vega_GIRR!F74,Vega_GIRR!F127,Vega_GIRR!F180,Vega_GIRR!F233" display="Vega_GIRR!F21,Vega_GIRR!F74,Vega_GIRR!F127,Vega_GIRR!F180,Vega_GIRR!F233" xr:uid="{00000000-0004-0000-4700-000007000000}"/>
    <hyperlink ref="E15" location="Vega_GIRR!F289,Vega_GIRR!F342,Vega_GIRR!F395,Vega_GIRR!F448,Vega_GIRR!F501" display="Vega_GIRR!F289,Vega_GIRR!F342,Vega_GIRR!F395,Vega_GIRR!F448,Vega_GIRR!F501" xr:uid="{00000000-0004-0000-4700-000008000000}"/>
    <hyperlink ref="F15" location="Vega_GIRR!F558,Vega_GIRR!F611,Vega_GIRR!F664,Vega_GIRR!F717,Vega_GIRR!F770" display="Vega_GIRR!F558,Vega_GIRR!F611,Vega_GIRR!F664,Vega_GIRR!F717,Vega_GIRR!F770" xr:uid="{00000000-0004-0000-4700-000009000000}"/>
    <hyperlink ref="G15" location="Vega_GIRR!F826,Vega_GIRR!F879,Vega_GIRR!F932,Vega_GIRR!F985,Vega_GIRR!F1038" display="Vega_GIRR!F826,Vega_GIRR!F879,Vega_GIRR!F932,Vega_GIRR!F985,Vega_GIRR!F1038" xr:uid="{00000000-0004-0000-4700-00000A000000}"/>
    <hyperlink ref="H15" location="Vega_GIRR!F1094,Vega_GIRR!F1147,Vega_GIRR!F1200,Vega_GIRR!F1253,Vega_GIRR!F1306" display="Vega_GIRR!F1094,Vega_GIRR!F1147,Vega_GIRR!F1200,Vega_GIRR!F1253,Vega_GIRR!F1306" xr:uid="{00000000-0004-0000-4700-00000B000000}"/>
    <hyperlink ref="E18" location="$D$13:$H$15" display="$D$13:$H$15" xr:uid="{00000000-0004-0000-4700-00000C000000}"/>
    <hyperlink ref="F18" location="$D$13:$H$15" display="$D$13:$H$15" xr:uid="{00000000-0004-0000-4700-00000D000000}"/>
    <hyperlink ref="G18" location="$D$13:$H$15" display="$D$13:$H$15" xr:uid="{00000000-0004-0000-4700-00000E000000}"/>
    <hyperlink ref="H18" location="$D$13:$H$15" display="$D$13:$H$15" xr:uid="{00000000-0004-0000-4700-00000F000000}"/>
    <hyperlink ref="D19" location="$D$13:$H$15" display="$D$13:$H$15" xr:uid="{00000000-0004-0000-4700-000010000000}"/>
    <hyperlink ref="F19" location="$D$13:$H$15" display="$D$13:$H$15" xr:uid="{00000000-0004-0000-4700-000011000000}"/>
    <hyperlink ref="G19" location="$D$13:$H$15" display="$D$13:$H$15" xr:uid="{00000000-0004-0000-4700-000012000000}"/>
    <hyperlink ref="H19" location="$D$13:$H$15" display="$D$13:$H$15" xr:uid="{00000000-0004-0000-4700-000013000000}"/>
    <hyperlink ref="D20" location="$D$13:$H$15" display="$D$13:$H$15" xr:uid="{00000000-0004-0000-4700-000014000000}"/>
    <hyperlink ref="E20" location="$D$13:$H$15" display="$D$13:$H$15" xr:uid="{00000000-0004-0000-4700-000015000000}"/>
    <hyperlink ref="G20" location="$D$13:$H$15" display="$D$13:$H$15" xr:uid="{00000000-0004-0000-4700-000016000000}"/>
    <hyperlink ref="H20" location="$D$13:$H$15" display="$D$13:$H$15" xr:uid="{00000000-0004-0000-4700-000017000000}"/>
    <hyperlink ref="D21" location="$D$13:$H$15" display="$D$13:$H$15" xr:uid="{00000000-0004-0000-4700-000018000000}"/>
    <hyperlink ref="E21" location="$D$13:$H$15" display="$D$13:$H$15" xr:uid="{00000000-0004-0000-4700-000019000000}"/>
    <hyperlink ref="F21" location="$D$13:$H$15" display="$D$13:$H$15" xr:uid="{00000000-0004-0000-4700-00001A000000}"/>
    <hyperlink ref="H21" location="$D$13:$H$15" display="$D$13:$H$15" xr:uid="{00000000-0004-0000-4700-00001B000000}"/>
    <hyperlink ref="D22" location="$D$13:$H$15" display="$D$13:$H$15" xr:uid="{00000000-0004-0000-4700-00001C000000}"/>
    <hyperlink ref="E22" location="$D$13:$H$15" display="$D$13:$H$15" xr:uid="{00000000-0004-0000-4700-00001D000000}"/>
    <hyperlink ref="F22" location="$D$13:$H$15" display="$D$13:$H$15" xr:uid="{00000000-0004-0000-4700-00001E000000}"/>
    <hyperlink ref="G22" location="$D$13:$H$15" display="$D$13:$H$15" xr:uid="{00000000-0004-0000-4700-00001F000000}"/>
    <hyperlink ref="A4" location="RiskTypeHigh!A1" display="One level Up" xr:uid="{00000000-0004-0000-4700-000020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7FB2532B-718B-43C1-B024-C238F3371CF7}"/>
  </hyperlinks>
  <pageMargins left="0.7" right="0.7" top="0.75" bottom="0.75" header="0.3" footer="0.3"/>
  <pageSetup orientation="portrait" r:id="rId2"/>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96"/>
  <dimension ref="A1:G27"/>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1213</v>
      </c>
    </row>
    <row r="5" spans="1:7" s="35" customFormat="1" x14ac:dyDescent="0.25">
      <c r="A5" s="34" t="s">
        <v>94</v>
      </c>
      <c r="C5" s="35" t="s">
        <v>1226</v>
      </c>
    </row>
    <row r="7" spans="1:7" ht="18.75" x14ac:dyDescent="0.3">
      <c r="C7" s="6" t="s">
        <v>69</v>
      </c>
    </row>
    <row r="8" spans="1:7" x14ac:dyDescent="0.25">
      <c r="C8" s="46" t="s">
        <v>80</v>
      </c>
      <c r="D8" s="46" t="s">
        <v>59</v>
      </c>
      <c r="E8" s="60" t="s">
        <v>70</v>
      </c>
    </row>
    <row r="9" spans="1:7" x14ac:dyDescent="0.25">
      <c r="C9" s="54" t="s">
        <v>97</v>
      </c>
      <c r="D9" s="54">
        <f>MIN(1,0.6*1.25)</f>
        <v>0.75</v>
      </c>
      <c r="E9" s="53" t="s">
        <v>1232</v>
      </c>
    </row>
    <row r="11" spans="1:7" ht="18.75" x14ac:dyDescent="0.3">
      <c r="C11" s="6" t="s">
        <v>109</v>
      </c>
    </row>
    <row r="13" spans="1:7" x14ac:dyDescent="0.25">
      <c r="C13" s="46" t="s">
        <v>67</v>
      </c>
      <c r="D13" s="46" t="s">
        <v>88</v>
      </c>
      <c r="E13" s="46" t="s">
        <v>89</v>
      </c>
      <c r="F13" s="46" t="s">
        <v>90</v>
      </c>
      <c r="G13" s="60" t="s">
        <v>91</v>
      </c>
    </row>
    <row r="14" spans="1:7" ht="28.5" customHeight="1" x14ac:dyDescent="0.25">
      <c r="C14" s="48"/>
      <c r="D14" s="59">
        <f>BucketHigh!D31^2</f>
        <v>277773.48583984369</v>
      </c>
      <c r="E14" s="59">
        <f>BucketHigh!E31^2</f>
        <v>79423874734.569031</v>
      </c>
      <c r="F14" s="59">
        <f>BucketHigh!F31^2</f>
        <v>117121103288.10245</v>
      </c>
      <c r="G14" s="50">
        <f>BucketHigh!G31^2</f>
        <v>0</v>
      </c>
    </row>
    <row r="15" spans="1:7" ht="36.75" customHeight="1" x14ac:dyDescent="0.25">
      <c r="C15" s="48"/>
      <c r="D15" s="57">
        <f>SUM(Vega_FX!F21,Vega_FX!F74,Vega_FX!F127,Vega_FX!F180,Vega_FX!F233)</f>
        <v>527.04220525172423</v>
      </c>
      <c r="E15" s="57">
        <f>SUM(Vega_FX!F342,Vega_FX!F395,Vega_FX!F448,Vega_FX!F501,Vega_FX!F554)</f>
        <v>-281822.41701924463</v>
      </c>
      <c r="F15" s="57">
        <f>SUM(Vega_FX!F610,Vega_FX!F663,Vega_FX!F716,Vega_FX!F769,Vega_FX!F822)</f>
        <v>342229.606095239</v>
      </c>
      <c r="G15" s="48">
        <f>SUM(Vega_FX!F878,Vega_FX!F931,Vega_FX!F984,Vega_FX!F1037,Vega_FX!F1090)</f>
        <v>0</v>
      </c>
    </row>
    <row r="16" spans="1:7" ht="15.75" thickBot="1" x14ac:dyDescent="0.3"/>
    <row r="17" spans="3:7" ht="30" customHeight="1" thickTop="1" thickBot="1" x14ac:dyDescent="0.3">
      <c r="C17" s="119"/>
      <c r="D17" s="129" t="s">
        <v>88</v>
      </c>
      <c r="E17" s="136" t="s">
        <v>89</v>
      </c>
      <c r="F17" s="136" t="s">
        <v>90</v>
      </c>
      <c r="G17" s="136" t="s">
        <v>91</v>
      </c>
    </row>
    <row r="18" spans="3:7" ht="15.75" thickTop="1" x14ac:dyDescent="0.25">
      <c r="C18" s="134" t="s">
        <v>88</v>
      </c>
      <c r="D18" s="141"/>
      <c r="E18" s="127">
        <f>HLOOKUP($C18,$D$13:$G$15,3,0)*HLOOKUP(E$17,$D$13:$G$15,3,0)</f>
        <v>-148532308.15519375</v>
      </c>
      <c r="F18" s="59">
        <f>HLOOKUP($C18,$D$13:$G$15,3,0)*HLOOKUP(F$17,$D$13:$G$15,3,0)</f>
        <v>180369446.29886368</v>
      </c>
      <c r="G18" s="50">
        <f>HLOOKUP($C18,$D$13:$G$15,3,0)*HLOOKUP(G$17,$D$13:$G$15,3,0)</f>
        <v>0</v>
      </c>
    </row>
    <row r="19" spans="3:7" x14ac:dyDescent="0.25">
      <c r="C19" s="135" t="s">
        <v>89</v>
      </c>
      <c r="D19" s="83">
        <f>HLOOKUP($C19,$D$13:$G$15,3,0)*HLOOKUP(D$17,$D$13:$G$15,3,0)</f>
        <v>-148532308.15519375</v>
      </c>
      <c r="E19" s="62"/>
      <c r="F19" s="59">
        <f>HLOOKUP($C19,$D$13:$G$15,3,0)*HLOOKUP(F$17,$D$13:$G$15,3,0)</f>
        <v>-96447974765.304276</v>
      </c>
      <c r="G19" s="50">
        <f>HLOOKUP($C19,$D$13:$G$15,3,0)*HLOOKUP(G$17,$D$13:$G$15,3,0)</f>
        <v>0</v>
      </c>
    </row>
    <row r="20" spans="3:7" x14ac:dyDescent="0.25">
      <c r="C20" s="135" t="s">
        <v>90</v>
      </c>
      <c r="D20" s="59">
        <f>HLOOKUP($C20,$D$13:$G$15,3,0)*HLOOKUP(D$17,$D$13:$G$15,3,0)</f>
        <v>180369446.29886368</v>
      </c>
      <c r="E20" s="59">
        <f>HLOOKUP($C20,$D$13:$G$15,3,0)*HLOOKUP(E$17,$D$13:$G$15,3,0)</f>
        <v>-96447974765.304276</v>
      </c>
      <c r="F20" s="5"/>
      <c r="G20" s="50">
        <f>HLOOKUP($C20,$D$13:$G$15,3,0)*HLOOKUP(G$17,$D$13:$G$15,3,0)</f>
        <v>0</v>
      </c>
    </row>
    <row r="21" spans="3:7" x14ac:dyDescent="0.25">
      <c r="C21" s="135" t="s">
        <v>91</v>
      </c>
      <c r="D21" s="57">
        <f>HLOOKUP($C21,$D$13:$G$15,3,0)*HLOOKUP(D$17,$D$13:$G$15,3,0)</f>
        <v>0</v>
      </c>
      <c r="E21" s="57">
        <f>HLOOKUP($C21,$D$13:$G$15,3,0)*HLOOKUP(E$17,$D$13:$G$15,3,0)</f>
        <v>0</v>
      </c>
      <c r="F21" s="57">
        <f>HLOOKUP($C21,$D$13:$G$15,3,0)*HLOOKUP(F$17,$D$13:$G$15,3,0)</f>
        <v>0</v>
      </c>
      <c r="G21" s="144"/>
    </row>
    <row r="22" spans="3:7" ht="15.75" thickBot="1" x14ac:dyDescent="0.3"/>
    <row r="23" spans="3:7" ht="30" customHeight="1" thickTop="1" thickBot="1" x14ac:dyDescent="0.3">
      <c r="C23" s="119"/>
      <c r="D23" s="129" t="s">
        <v>88</v>
      </c>
      <c r="E23" s="136" t="s">
        <v>89</v>
      </c>
      <c r="F23" s="136" t="s">
        <v>90</v>
      </c>
      <c r="G23" s="136" t="s">
        <v>91</v>
      </c>
    </row>
    <row r="24" spans="3:7" ht="15.75" thickTop="1" x14ac:dyDescent="0.25">
      <c r="C24" s="134" t="s">
        <v>88</v>
      </c>
      <c r="D24" s="141"/>
      <c r="E24" s="127">
        <f t="shared" ref="E24:G24" si="0">E18*$D$9</f>
        <v>-111399231.11639531</v>
      </c>
      <c r="F24" s="59">
        <f t="shared" si="0"/>
        <v>135277084.72414777</v>
      </c>
      <c r="G24" s="50">
        <f t="shared" si="0"/>
        <v>0</v>
      </c>
    </row>
    <row r="25" spans="3:7" x14ac:dyDescent="0.25">
      <c r="C25" s="135" t="s">
        <v>89</v>
      </c>
      <c r="D25" s="83">
        <f t="shared" ref="D25:G27" si="1">D19*$D$9</f>
        <v>-111399231.11639531</v>
      </c>
      <c r="E25" s="62"/>
      <c r="F25" s="59">
        <f t="shared" si="1"/>
        <v>-72335981073.97821</v>
      </c>
      <c r="G25" s="50">
        <f t="shared" si="1"/>
        <v>0</v>
      </c>
    </row>
    <row r="26" spans="3:7" x14ac:dyDescent="0.25">
      <c r="C26" s="135" t="s">
        <v>90</v>
      </c>
      <c r="D26" s="59">
        <f t="shared" si="1"/>
        <v>135277084.72414777</v>
      </c>
      <c r="E26" s="59">
        <f t="shared" si="1"/>
        <v>-72335981073.97821</v>
      </c>
      <c r="F26" s="5"/>
      <c r="G26" s="50">
        <f t="shared" si="1"/>
        <v>0</v>
      </c>
    </row>
    <row r="27" spans="3:7" x14ac:dyDescent="0.25">
      <c r="C27" s="135" t="s">
        <v>91</v>
      </c>
      <c r="D27" s="57">
        <f t="shared" si="1"/>
        <v>0</v>
      </c>
      <c r="E27" s="57">
        <f t="shared" si="1"/>
        <v>0</v>
      </c>
      <c r="F27" s="57">
        <f t="shared" si="1"/>
        <v>0</v>
      </c>
      <c r="G27" s="144"/>
    </row>
  </sheetData>
  <hyperlinks>
    <hyperlink ref="A3" location="'Vega_RiskType_GIRRHigh'!A1" display="'Vega_RiskType_GIRRHigh'!A1" xr:uid="{00000000-0004-0000-4800-000000000000}"/>
    <hyperlink ref="A5" location="'Curvature_RiskType_GIRRHigh'!A1" display="'Curvature_RiskType_GIRRHigh'!A1" xr:uid="{00000000-0004-0000-4800-000001000000}"/>
    <hyperlink ref="D14" location="BucketHigh!D31" display="BucketHigh!D31" xr:uid="{00000000-0004-0000-4800-000002000000}"/>
    <hyperlink ref="E14" location="BucketHigh!E31" display="BucketHigh!E31" xr:uid="{00000000-0004-0000-4800-000003000000}"/>
    <hyperlink ref="F14" location="BucketHigh!F31" display="BucketHigh!F31" xr:uid="{00000000-0004-0000-4800-000004000000}"/>
    <hyperlink ref="G14" location="BucketHigh!G31" display="BucketHigh!G31" xr:uid="{00000000-0004-0000-4800-000005000000}"/>
    <hyperlink ref="D15" location="Vega_FX!F21,Vega_FX!F74,Vega_FX!F127,Vega_FX!F180,Vega_FX!F233" display="Vega_FX!F21,Vega_FX!F74,Vega_FX!F127,Vega_FX!F180,Vega_FX!F233" xr:uid="{00000000-0004-0000-4800-000006000000}"/>
    <hyperlink ref="E15" location="Vega_FX!F342,Vega_FX!F395,Vega_FX!F448,Vega_FX!F501,Vega_FX!F554" display="Vega_FX!F342,Vega_FX!F395,Vega_FX!F448,Vega_FX!F501,Vega_FX!F554" xr:uid="{00000000-0004-0000-4800-000007000000}"/>
    <hyperlink ref="F15" location="Vega_FX!F610,Vega_FX!F663,Vega_FX!F716,Vega_FX!F769,Vega_FX!F822" display="Vega_FX!F610,Vega_FX!F663,Vega_FX!F716,Vega_FX!F769,Vega_FX!F822" xr:uid="{00000000-0004-0000-4800-000008000000}"/>
    <hyperlink ref="G15" location="Vega_FX!F878,Vega_FX!F931,Vega_FX!F984,Vega_FX!F1037,Vega_FX!F1090" display="Vega_FX!F878,Vega_FX!F931,Vega_FX!F984,Vega_FX!F1037,Vega_FX!F1090" xr:uid="{00000000-0004-0000-4800-000009000000}"/>
    <hyperlink ref="E18" location="$D$13:$G$15" display="$D$13:$G$15" xr:uid="{00000000-0004-0000-4800-00000A000000}"/>
    <hyperlink ref="F18" location="$D$13:$G$15" display="$D$13:$G$15" xr:uid="{00000000-0004-0000-4800-00000B000000}"/>
    <hyperlink ref="G18" location="$D$13:$G$15" display="$D$13:$G$15" xr:uid="{00000000-0004-0000-4800-00000C000000}"/>
    <hyperlink ref="D19" location="$D$13:$G$15" display="$D$13:$G$15" xr:uid="{00000000-0004-0000-4800-00000D000000}"/>
    <hyperlink ref="F19" location="$D$13:$G$15" display="$D$13:$G$15" xr:uid="{00000000-0004-0000-4800-00000E000000}"/>
    <hyperlink ref="G19" location="$D$13:$G$15" display="$D$13:$G$15" xr:uid="{00000000-0004-0000-4800-00000F000000}"/>
    <hyperlink ref="D20" location="$D$13:$G$15" display="$D$13:$G$15" xr:uid="{00000000-0004-0000-4800-000010000000}"/>
    <hyperlink ref="E20" location="$D$13:$G$15" display="$D$13:$G$15" xr:uid="{00000000-0004-0000-4800-000011000000}"/>
    <hyperlink ref="G20" location="$D$13:$G$15" display="$D$13:$G$15" xr:uid="{00000000-0004-0000-4800-000012000000}"/>
    <hyperlink ref="D21" location="$D$13:$G$15" display="$D$13:$G$15" xr:uid="{00000000-0004-0000-4800-000013000000}"/>
    <hyperlink ref="E21" location="$D$13:$G$15" display="$D$13:$G$15" xr:uid="{00000000-0004-0000-4800-000014000000}"/>
    <hyperlink ref="F21" location="$D$13:$G$15" display="$D$13:$G$15" xr:uid="{00000000-0004-0000-4800-000015000000}"/>
    <hyperlink ref="A4" location="RiskTypeHigh!A1" display="One level Up" xr:uid="{00000000-0004-0000-4800-00001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512DA998-A287-4DE5-9DD6-C5A18B9F497A}"/>
  </hyperlinks>
  <pageMargins left="0.7" right="0.7" top="0.75" bottom="0.75" header="0.3" footer="0.3"/>
  <pageSetup orientation="portrait" r:id="rId2"/>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97"/>
  <dimension ref="A1:H38"/>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s>
  <sheetData>
    <row r="1" spans="1:8" s="32" customFormat="1" ht="14.25" x14ac:dyDescent="0.2">
      <c r="C1" s="33" t="s">
        <v>1253</v>
      </c>
    </row>
    <row r="3" spans="1:8" s="35" customFormat="1" ht="18.75" x14ac:dyDescent="0.3">
      <c r="A3" s="34" t="s">
        <v>93</v>
      </c>
      <c r="C3" s="36" t="s">
        <v>1231</v>
      </c>
    </row>
    <row r="4" spans="1:8" s="35" customFormat="1" ht="18" customHeight="1" x14ac:dyDescent="0.3">
      <c r="A4" s="34" t="s">
        <v>95</v>
      </c>
      <c r="C4" s="37" t="s">
        <v>1214</v>
      </c>
    </row>
    <row r="5" spans="1:8" s="35" customFormat="1" x14ac:dyDescent="0.25">
      <c r="A5" s="34" t="s">
        <v>94</v>
      </c>
      <c r="C5" s="35" t="s">
        <v>1226</v>
      </c>
    </row>
    <row r="7" spans="1:8" ht="18.75" x14ac:dyDescent="0.3">
      <c r="C7" s="6" t="s">
        <v>69</v>
      </c>
    </row>
    <row r="8" spans="1:8" x14ac:dyDescent="0.25">
      <c r="C8" s="46" t="s">
        <v>80</v>
      </c>
      <c r="D8" s="46" t="s">
        <v>59</v>
      </c>
      <c r="E8" s="60" t="s">
        <v>70</v>
      </c>
    </row>
    <row r="9" spans="1:8" x14ac:dyDescent="0.25">
      <c r="C9" s="54" t="s">
        <v>97</v>
      </c>
      <c r="D9" s="93">
        <f>Delta_RiskType_GIRRHigh!D9^2</f>
        <v>0.390625</v>
      </c>
      <c r="E9" s="53" t="s">
        <v>1234</v>
      </c>
    </row>
    <row r="11" spans="1:8" ht="18.75" x14ac:dyDescent="0.3">
      <c r="C11" s="6" t="s">
        <v>109</v>
      </c>
    </row>
    <row r="12" spans="1:8" ht="45.75" customHeight="1" x14ac:dyDescent="0.25"/>
    <row r="15" spans="1:8" x14ac:dyDescent="0.25">
      <c r="C15" s="46" t="s">
        <v>67</v>
      </c>
      <c r="D15" s="46" t="s">
        <v>77</v>
      </c>
      <c r="E15" s="46" t="s">
        <v>82</v>
      </c>
      <c r="F15" s="46" t="s">
        <v>83</v>
      </c>
      <c r="G15" s="46" t="s">
        <v>84</v>
      </c>
      <c r="H15" s="60" t="s">
        <v>85</v>
      </c>
    </row>
    <row r="16" spans="1:8" ht="28.5" customHeight="1" x14ac:dyDescent="0.25">
      <c r="C16" s="48"/>
      <c r="D16" s="59">
        <f>Bucket_CurvatureHigh!D18^2</f>
        <v>2623408.1047833129</v>
      </c>
      <c r="E16" s="59">
        <f>Bucket_CurvatureHigh!E18^2</f>
        <v>3450373.629982789</v>
      </c>
      <c r="F16" s="59">
        <f>Bucket_CurvatureHigh!F18^2</f>
        <v>399.65049064608132</v>
      </c>
      <c r="G16" s="59">
        <f>Bucket_CurvatureHigh!G18^2</f>
        <v>1657.6790970906372</v>
      </c>
      <c r="H16" s="50">
        <f>Bucket_CurvatureHigh!H18^2</f>
        <v>0</v>
      </c>
    </row>
    <row r="17" spans="3:8" ht="36.75" customHeight="1" x14ac:dyDescent="0.25">
      <c r="C17" s="48"/>
      <c r="D17" s="57">
        <f>Curvature_GIRR!I25</f>
        <v>1619.6938305690101</v>
      </c>
      <c r="E17" s="57">
        <f>Curvature_GIRR!I78</f>
        <v>1857.5181371881108</v>
      </c>
      <c r="F17" s="57">
        <f>Curvature_GIRR!I131</f>
        <v>19.991260356617872</v>
      </c>
      <c r="G17" s="57">
        <f>Curvature_GIRR!I184</f>
        <v>40.714605451737306</v>
      </c>
      <c r="H17" s="48">
        <f>Curvature_GIRR!I237</f>
        <v>0</v>
      </c>
    </row>
    <row r="18" spans="3:8" ht="15.75" thickBot="1" x14ac:dyDescent="0.3"/>
    <row r="19" spans="3:8" ht="24" customHeight="1" thickTop="1" thickBot="1" x14ac:dyDescent="0.3">
      <c r="C19" s="119"/>
      <c r="D19" s="129" t="s">
        <v>77</v>
      </c>
      <c r="E19" s="136" t="s">
        <v>82</v>
      </c>
      <c r="F19" s="136" t="s">
        <v>83</v>
      </c>
      <c r="G19" s="136" t="s">
        <v>84</v>
      </c>
      <c r="H19" s="136" t="s">
        <v>85</v>
      </c>
    </row>
    <row r="20" spans="3:8" ht="15.75" thickTop="1" x14ac:dyDescent="0.25">
      <c r="C20" s="134" t="s">
        <v>77</v>
      </c>
      <c r="D20" s="141"/>
      <c r="E20" s="127">
        <f>IF(MAX(HLOOKUP($C20,$D$15:$H$17,3,0),HLOOKUP(E$19,$D$15:$H$17,3,0))&lt;0,0,1)</f>
        <v>1</v>
      </c>
      <c r="F20" s="59">
        <f>IF(MAX(HLOOKUP($C20,$D$15:$H$17,3,0),HLOOKUP(F$19,$D$15:$H$17,3,0))&lt;0,0,1)</f>
        <v>1</v>
      </c>
      <c r="G20" s="59">
        <f>IF(MAX(HLOOKUP($C20,$D$15:$H$17,3,0),HLOOKUP(G$19,$D$15:$H$17,3,0))&lt;0,0,1)</f>
        <v>1</v>
      </c>
      <c r="H20" s="50">
        <f>IF(MAX(HLOOKUP($C20,$D$15:$H$17,3,0),HLOOKUP(H$19,$D$15:$H$17,3,0))&lt;0,0,1)</f>
        <v>1</v>
      </c>
    </row>
    <row r="21" spans="3:8" x14ac:dyDescent="0.25">
      <c r="C21" s="135" t="s">
        <v>82</v>
      </c>
      <c r="D21" s="83">
        <f>IF(MAX(HLOOKUP($C21,$D$15:$H$17,3,0),HLOOKUP(D$19,$D$15:$H$17,3,0))&lt;0,0,1)</f>
        <v>1</v>
      </c>
      <c r="E21" s="62"/>
      <c r="F21" s="59">
        <f>IF(MAX(HLOOKUP($C21,$D$15:$H$17,3,0),HLOOKUP(F$19,$D$15:$H$17,3,0))&lt;0,0,1)</f>
        <v>1</v>
      </c>
      <c r="G21" s="59">
        <f>IF(MAX(HLOOKUP($C21,$D$15:$H$17,3,0),HLOOKUP(G$19,$D$15:$H$17,3,0))&lt;0,0,1)</f>
        <v>1</v>
      </c>
      <c r="H21" s="50">
        <f>IF(MAX(HLOOKUP($C21,$D$15:$H$17,3,0),HLOOKUP(H$19,$D$15:$H$17,3,0))&lt;0,0,1)</f>
        <v>1</v>
      </c>
    </row>
    <row r="22" spans="3:8" x14ac:dyDescent="0.25">
      <c r="C22" s="135" t="s">
        <v>83</v>
      </c>
      <c r="D22" s="59">
        <f t="shared" ref="D22:E24" si="0">IF(MAX(HLOOKUP($C22,$D$15:$H$17,3,0),HLOOKUP(D$19,$D$15:$H$17,3,0))&lt;0,0,1)</f>
        <v>1</v>
      </c>
      <c r="E22" s="59">
        <f t="shared" si="0"/>
        <v>1</v>
      </c>
      <c r="F22" s="5"/>
      <c r="G22" s="59">
        <f>IF(MAX(HLOOKUP($C22,$D$15:$H$17,3,0),HLOOKUP(G$19,$D$15:$H$17,3,0))&lt;0,0,1)</f>
        <v>1</v>
      </c>
      <c r="H22" s="50">
        <f>IF(MAX(HLOOKUP($C22,$D$15:$H$17,3,0),HLOOKUP(H$19,$D$15:$H$17,3,0))&lt;0,0,1)</f>
        <v>1</v>
      </c>
    </row>
    <row r="23" spans="3:8" x14ac:dyDescent="0.25">
      <c r="C23" s="135" t="s">
        <v>84</v>
      </c>
      <c r="D23" s="59">
        <f t="shared" si="0"/>
        <v>1</v>
      </c>
      <c r="E23" s="59">
        <f t="shared" si="0"/>
        <v>1</v>
      </c>
      <c r="F23" s="59">
        <f>IF(MAX(HLOOKUP($C23,$D$15:$H$17,3,0),HLOOKUP(F$19,$D$15:$H$17,3,0))&lt;0,0,1)</f>
        <v>1</v>
      </c>
      <c r="G23" s="5"/>
      <c r="H23" s="50">
        <f>IF(MAX(HLOOKUP($C23,$D$15:$H$17,3,0),HLOOKUP(H$19,$D$15:$H$17,3,0))&lt;0,0,1)</f>
        <v>1</v>
      </c>
    </row>
    <row r="24" spans="3:8" x14ac:dyDescent="0.25">
      <c r="C24" s="135" t="s">
        <v>85</v>
      </c>
      <c r="D24" s="57">
        <f t="shared" si="0"/>
        <v>1</v>
      </c>
      <c r="E24" s="57">
        <f t="shared" si="0"/>
        <v>1</v>
      </c>
      <c r="F24" s="57">
        <f>IF(MAX(HLOOKUP($C24,$D$15:$H$17,3,0),HLOOKUP(F$19,$D$15:$H$17,3,0))&lt;0,0,1)</f>
        <v>1</v>
      </c>
      <c r="G24" s="57">
        <f>IF(MAX(HLOOKUP($C24,$D$15:$H$17,3,0),HLOOKUP(G$19,$D$15:$H$17,3,0))&lt;0,0,1)</f>
        <v>1</v>
      </c>
      <c r="H24" s="144"/>
    </row>
    <row r="25" spans="3:8" ht="15.75" thickBot="1" x14ac:dyDescent="0.3"/>
    <row r="26" spans="3:8" ht="30" customHeight="1" thickTop="1" thickBot="1" x14ac:dyDescent="0.3">
      <c r="C26" s="119"/>
      <c r="D26" s="129" t="s">
        <v>77</v>
      </c>
      <c r="E26" s="136" t="s">
        <v>82</v>
      </c>
      <c r="F26" s="136" t="s">
        <v>83</v>
      </c>
      <c r="G26" s="136" t="s">
        <v>84</v>
      </c>
      <c r="H26" s="136" t="s">
        <v>85</v>
      </c>
    </row>
    <row r="27" spans="3:8" ht="15.75" thickTop="1" x14ac:dyDescent="0.25">
      <c r="C27" s="134" t="s">
        <v>77</v>
      </c>
      <c r="D27" s="141"/>
      <c r="E27" s="127">
        <f>HLOOKUP($C27,$D$15:$H$17,3,0)*HLOOKUP(E$26,$D$15:$H$17,3,0)</f>
        <v>3008610.666973623</v>
      </c>
      <c r="F27" s="59">
        <f>HLOOKUP($C27,$D$15:$H$17,3,0)*HLOOKUP(F$26,$D$15:$H$17,3,0)</f>
        <v>32379.721064912796</v>
      </c>
      <c r="G27" s="59">
        <f>HLOOKUP($C27,$D$15:$H$17,3,0)*HLOOKUP(G$26,$D$15:$H$17,3,0)</f>
        <v>65945.195264230293</v>
      </c>
      <c r="H27" s="50">
        <f>HLOOKUP($C27,$D$15:$H$17,3,0)*HLOOKUP(H$26,$D$15:$H$17,3,0)</f>
        <v>0</v>
      </c>
    </row>
    <row r="28" spans="3:8" x14ac:dyDescent="0.25">
      <c r="C28" s="135" t="s">
        <v>82</v>
      </c>
      <c r="D28" s="83">
        <f>HLOOKUP($C28,$D$15:$H$17,3,0)*HLOOKUP(D$26,$D$15:$H$17,3,0)</f>
        <v>3008610.666973623</v>
      </c>
      <c r="E28" s="62"/>
      <c r="F28" s="59">
        <f>HLOOKUP($C28,$D$15:$H$17,3,0)*HLOOKUP(F$26,$D$15:$H$17,3,0)</f>
        <v>37134.128697667358</v>
      </c>
      <c r="G28" s="59">
        <f>HLOOKUP($C28,$D$15:$H$17,3,0)*HLOOKUP(G$26,$D$15:$H$17,3,0)</f>
        <v>75628.118075059989</v>
      </c>
      <c r="H28" s="50">
        <f>HLOOKUP($C28,$D$15:$H$17,3,0)*HLOOKUP(H$26,$D$15:$H$17,3,0)</f>
        <v>0</v>
      </c>
    </row>
    <row r="29" spans="3:8" x14ac:dyDescent="0.25">
      <c r="C29" s="135" t="s">
        <v>83</v>
      </c>
      <c r="D29" s="59">
        <f>HLOOKUP($C29,$D$15:$H$17,3,0)*HLOOKUP(D$26,$D$15:$H$17,3,0)</f>
        <v>32379.721064912796</v>
      </c>
      <c r="E29" s="59">
        <f>HLOOKUP($C29,$D$15:$H$17,3,0)*HLOOKUP(E$26,$D$15:$H$17,3,0)</f>
        <v>37134.128697667358</v>
      </c>
      <c r="F29" s="5"/>
      <c r="G29" s="59">
        <f>HLOOKUP($C29,$D$15:$H$17,3,0)*HLOOKUP(G$26,$D$15:$H$17,3,0)</f>
        <v>813.93627790265384</v>
      </c>
      <c r="H29" s="50">
        <f>HLOOKUP($C29,$D$15:$H$17,3,0)*HLOOKUP(H$26,$D$15:$H$17,3,0)</f>
        <v>0</v>
      </c>
    </row>
    <row r="30" spans="3:8" x14ac:dyDescent="0.25">
      <c r="C30" s="135" t="s">
        <v>84</v>
      </c>
      <c r="D30" s="59">
        <f>HLOOKUP($C30,$D$15:$H$17,3,0)*HLOOKUP(D$26,$D$15:$H$17,3,0)</f>
        <v>65945.195264230293</v>
      </c>
      <c r="E30" s="59">
        <f>HLOOKUP($C30,$D$15:$H$17,3,0)*HLOOKUP(E$26,$D$15:$H$17,3,0)</f>
        <v>75628.118075059989</v>
      </c>
      <c r="F30" s="59">
        <f>HLOOKUP($C30,$D$15:$H$17,3,0)*HLOOKUP(F$26,$D$15:$H$17,3,0)</f>
        <v>813.93627790265384</v>
      </c>
      <c r="G30" s="5"/>
      <c r="H30" s="50">
        <f>HLOOKUP($C30,$D$15:$H$17,3,0)*HLOOKUP(H$26,$D$15:$H$17,3,0)</f>
        <v>0</v>
      </c>
    </row>
    <row r="31" spans="3:8" x14ac:dyDescent="0.25">
      <c r="C31" s="135" t="s">
        <v>85</v>
      </c>
      <c r="D31" s="57">
        <f>HLOOKUP($C31,$D$15:$H$17,3,0)*HLOOKUP(D$26,$D$15:$H$17,3,0)</f>
        <v>0</v>
      </c>
      <c r="E31" s="57">
        <f>HLOOKUP($C31,$D$15:$H$17,3,0)*HLOOKUP(E$26,$D$15:$H$17,3,0)</f>
        <v>0</v>
      </c>
      <c r="F31" s="57">
        <f>HLOOKUP($C31,$D$15:$H$17,3,0)*HLOOKUP(F$26,$D$15:$H$17,3,0)</f>
        <v>0</v>
      </c>
      <c r="G31" s="57">
        <f>HLOOKUP($C31,$D$15:$H$17,3,0)*HLOOKUP(G$26,$D$15:$H$17,3,0)</f>
        <v>0</v>
      </c>
      <c r="H31" s="144"/>
    </row>
    <row r="32" spans="3:8" ht="15.75" thickBot="1" x14ac:dyDescent="0.3"/>
    <row r="33" spans="3:8" ht="30" customHeight="1" thickTop="1" thickBot="1" x14ac:dyDescent="0.3">
      <c r="C33" s="119"/>
      <c r="D33" s="129" t="s">
        <v>77</v>
      </c>
      <c r="E33" s="136" t="s">
        <v>82</v>
      </c>
      <c r="F33" s="136" t="s">
        <v>83</v>
      </c>
      <c r="G33" s="136" t="s">
        <v>84</v>
      </c>
      <c r="H33" s="136" t="s">
        <v>85</v>
      </c>
    </row>
    <row r="34" spans="3:8" ht="15.75" thickTop="1" x14ac:dyDescent="0.25">
      <c r="C34" s="134" t="s">
        <v>77</v>
      </c>
      <c r="D34" s="141"/>
      <c r="E34" s="127">
        <f>E27*$D$9*E20</f>
        <v>1175238.5417865715</v>
      </c>
      <c r="F34" s="59">
        <f>F27*$D$9*F20</f>
        <v>12648.328540981562</v>
      </c>
      <c r="G34" s="59">
        <f>G27*$D$9*G20</f>
        <v>25759.841900089959</v>
      </c>
      <c r="H34" s="50">
        <f t="shared" ref="H34:H37" si="1">H27*$D$9*H20</f>
        <v>0</v>
      </c>
    </row>
    <row r="35" spans="3:8" x14ac:dyDescent="0.25">
      <c r="C35" s="135" t="s">
        <v>82</v>
      </c>
      <c r="D35" s="83">
        <f>D28*$D$9*D21</f>
        <v>1175238.5417865715</v>
      </c>
      <c r="E35" s="62"/>
      <c r="F35" s="59">
        <f>F28*$D$9*F21</f>
        <v>14505.519022526312</v>
      </c>
      <c r="G35" s="59">
        <f>G28*$D$9*G21</f>
        <v>29542.233623070308</v>
      </c>
      <c r="H35" s="50">
        <f t="shared" si="1"/>
        <v>0</v>
      </c>
    </row>
    <row r="36" spans="3:8" x14ac:dyDescent="0.25">
      <c r="C36" s="135" t="s">
        <v>83</v>
      </c>
      <c r="D36" s="59">
        <f t="shared" ref="D36:E38" si="2">D29*$D$9*D22</f>
        <v>12648.328540981562</v>
      </c>
      <c r="E36" s="59">
        <f t="shared" si="2"/>
        <v>14505.519022526312</v>
      </c>
      <c r="F36" s="5"/>
      <c r="G36" s="59">
        <f>G29*$D$9*G22</f>
        <v>317.94385855572415</v>
      </c>
      <c r="H36" s="50">
        <f t="shared" si="1"/>
        <v>0</v>
      </c>
    </row>
    <row r="37" spans="3:8" x14ac:dyDescent="0.25">
      <c r="C37" s="135" t="s">
        <v>84</v>
      </c>
      <c r="D37" s="59">
        <f t="shared" si="2"/>
        <v>25759.841900089959</v>
      </c>
      <c r="E37" s="59">
        <f t="shared" si="2"/>
        <v>29542.233623070308</v>
      </c>
      <c r="F37" s="59">
        <f>F30*$D$9*F23</f>
        <v>317.94385855572415</v>
      </c>
      <c r="G37" s="5"/>
      <c r="H37" s="50">
        <f t="shared" si="1"/>
        <v>0</v>
      </c>
    </row>
    <row r="38" spans="3:8" x14ac:dyDescent="0.25">
      <c r="C38" s="135" t="s">
        <v>85</v>
      </c>
      <c r="D38" s="57">
        <f t="shared" si="2"/>
        <v>0</v>
      </c>
      <c r="E38" s="57">
        <f t="shared" si="2"/>
        <v>0</v>
      </c>
      <c r="F38" s="57">
        <f>F31*$D$9*F24</f>
        <v>0</v>
      </c>
      <c r="G38" s="57">
        <f>G31*$D$9*G24</f>
        <v>0</v>
      </c>
      <c r="H38" s="144"/>
    </row>
  </sheetData>
  <hyperlinks>
    <hyperlink ref="A3" location="'Vega_RiskType_FXHigh'!A1" display="'Vega_RiskType_FXHigh'!A1" xr:uid="{00000000-0004-0000-4900-000000000000}"/>
    <hyperlink ref="A5" location="'Curvature_RiskType_FXHigh'!A1" display="'Curvature_RiskType_FXHigh'!A1" xr:uid="{00000000-0004-0000-4900-000001000000}"/>
    <hyperlink ref="A4" location="RiskType_CurvatureHigh!A1" display="One level Up" xr:uid="{00000000-0004-0000-4900-000002000000}"/>
    <hyperlink ref="D9" location="Delta_RiskType_GIRRHigh!D9" display="Delta_RiskType_GIRRHigh!D9" xr:uid="{00000000-0004-0000-4900-000003000000}"/>
    <hyperlink ref="D16" location="Bucket_CurvatureHigh!D18" display="Bucket_CurvatureHigh!D18" xr:uid="{00000000-0004-0000-4900-000004000000}"/>
    <hyperlink ref="E16" location="Bucket_CurvatureHigh!E18" display="Bucket_CurvatureHigh!E18" xr:uid="{00000000-0004-0000-4900-000005000000}"/>
    <hyperlink ref="F16" location="Bucket_CurvatureHigh!F18" display="Bucket_CurvatureHigh!F18" xr:uid="{00000000-0004-0000-4900-000006000000}"/>
    <hyperlink ref="G16" location="Bucket_CurvatureHigh!G18" display="Bucket_CurvatureHigh!G18" xr:uid="{00000000-0004-0000-4900-000007000000}"/>
    <hyperlink ref="H16" location="Bucket_CurvatureHigh!H18" display="Bucket_CurvatureHigh!H18" xr:uid="{00000000-0004-0000-4900-000008000000}"/>
    <hyperlink ref="D17" location="Curvature_GIRR!I25" display="Curvature_GIRR!I25" xr:uid="{00000000-0004-0000-4900-000009000000}"/>
    <hyperlink ref="E17" location="Curvature_GIRR!I78" display="Curvature_GIRR!I78" xr:uid="{00000000-0004-0000-4900-00000A000000}"/>
    <hyperlink ref="F17" location="Curvature_GIRR!I131" display="Curvature_GIRR!I131" xr:uid="{00000000-0004-0000-4900-00000B000000}"/>
    <hyperlink ref="G17" location="Curvature_GIRR!I184" display="Curvature_GIRR!I184" xr:uid="{00000000-0004-0000-4900-00000C000000}"/>
    <hyperlink ref="H17" location="Curvature_GIRR!I237" display="Curvature_GIRR!I237" xr:uid="{00000000-0004-0000-4900-00000D000000}"/>
    <hyperlink ref="E27" location="$D$15:$H$17" display="$D$15:$H$17" xr:uid="{00000000-0004-0000-4900-00000E000000}"/>
    <hyperlink ref="F27" location="$D$15:$H$17" display="$D$15:$H$17" xr:uid="{00000000-0004-0000-4900-00000F000000}"/>
    <hyperlink ref="G27" location="$D$15:$H$17" display="$D$15:$H$17" xr:uid="{00000000-0004-0000-4900-000010000000}"/>
    <hyperlink ref="H27" location="$D$15:$H$17" display="$D$15:$H$17" xr:uid="{00000000-0004-0000-4900-000011000000}"/>
    <hyperlink ref="D28" location="$D$15:$H$17" display="$D$15:$H$17" xr:uid="{00000000-0004-0000-4900-000012000000}"/>
    <hyperlink ref="F28" location="$D$15:$H$17" display="$D$15:$H$17" xr:uid="{00000000-0004-0000-4900-000013000000}"/>
    <hyperlink ref="G28" location="$D$15:$H$17" display="$D$15:$H$17" xr:uid="{00000000-0004-0000-4900-000014000000}"/>
    <hyperlink ref="H28" location="$D$15:$H$17" display="$D$15:$H$17" xr:uid="{00000000-0004-0000-4900-000015000000}"/>
    <hyperlink ref="D29" location="$D$15:$H$17" display="$D$15:$H$17" xr:uid="{00000000-0004-0000-4900-000016000000}"/>
    <hyperlink ref="E29" location="$D$15:$H$17" display="$D$15:$H$17" xr:uid="{00000000-0004-0000-4900-000017000000}"/>
    <hyperlink ref="G29" location="$D$15:$H$17" display="$D$15:$H$17" xr:uid="{00000000-0004-0000-4900-000018000000}"/>
    <hyperlink ref="H29" location="$D$15:$H$17" display="$D$15:$H$17" xr:uid="{00000000-0004-0000-4900-000019000000}"/>
    <hyperlink ref="D30" location="$D$15:$H$17" display="$D$15:$H$17" xr:uid="{00000000-0004-0000-4900-00001A000000}"/>
    <hyperlink ref="E30" location="$D$15:$H$17" display="$D$15:$H$17" xr:uid="{00000000-0004-0000-4900-00001B000000}"/>
    <hyperlink ref="F30" location="$D$15:$H$17" display="$D$15:$H$17" xr:uid="{00000000-0004-0000-4900-00001C000000}"/>
    <hyperlink ref="H30" location="$D$15:$H$17" display="$D$15:$H$17" xr:uid="{00000000-0004-0000-4900-00001D000000}"/>
    <hyperlink ref="D31" location="$D$15:$H$17" display="$D$15:$H$17" xr:uid="{00000000-0004-0000-4900-00001E000000}"/>
    <hyperlink ref="E31" location="$D$15:$H$17" display="$D$15:$H$17" xr:uid="{00000000-0004-0000-4900-00001F000000}"/>
    <hyperlink ref="F31" location="$D$15:$H$17" display="$D$15:$H$17" xr:uid="{00000000-0004-0000-4900-000020000000}"/>
    <hyperlink ref="G31" location="$D$15:$H$17" display="$D$15:$H$17" xr:uid="{00000000-0004-0000-4900-000021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9E2ABEE4-940A-424B-AC5F-2973C7506FA5}"/>
  </hyperlinks>
  <pageMargins left="0.7" right="0.7" top="0.75" bottom="0.75" header="0.3" footer="0.3"/>
  <pageSetup orientation="portrait" r:id="rId2"/>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98"/>
  <dimension ref="A1:G38"/>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1215</v>
      </c>
    </row>
    <row r="5" spans="1:7" s="35" customFormat="1" x14ac:dyDescent="0.25">
      <c r="A5" s="34" t="s">
        <v>94</v>
      </c>
      <c r="C5" s="35" t="s">
        <v>1226</v>
      </c>
    </row>
    <row r="7" spans="1:7" ht="18.75" x14ac:dyDescent="0.3">
      <c r="C7" s="6" t="s">
        <v>69</v>
      </c>
    </row>
    <row r="8" spans="1:7" x14ac:dyDescent="0.25">
      <c r="C8" s="46" t="s">
        <v>80</v>
      </c>
      <c r="D8" s="46" t="s">
        <v>59</v>
      </c>
      <c r="E8" s="60" t="s">
        <v>70</v>
      </c>
    </row>
    <row r="9" spans="1:7" x14ac:dyDescent="0.25">
      <c r="C9" s="54" t="s">
        <v>97</v>
      </c>
      <c r="D9" s="93">
        <f>Delta_RiskType_FXHigh!D9^2</f>
        <v>0.5625</v>
      </c>
      <c r="E9" s="53" t="s">
        <v>1234</v>
      </c>
    </row>
    <row r="11" spans="1:7" ht="18.75" x14ac:dyDescent="0.3">
      <c r="C11" s="6" t="s">
        <v>109</v>
      </c>
    </row>
    <row r="12" spans="1:7" ht="45.75" customHeight="1" x14ac:dyDescent="0.25"/>
    <row r="15" spans="1:7" x14ac:dyDescent="0.25">
      <c r="C15" s="46" t="s">
        <v>67</v>
      </c>
      <c r="D15" s="46" t="s">
        <v>88</v>
      </c>
      <c r="E15" s="46" t="s">
        <v>89</v>
      </c>
      <c r="F15" s="46" t="s">
        <v>90</v>
      </c>
      <c r="G15" s="60" t="s">
        <v>91</v>
      </c>
    </row>
    <row r="16" spans="1:7" ht="28.5" customHeight="1" x14ac:dyDescent="0.25">
      <c r="C16" s="48"/>
      <c r="D16" s="59">
        <f>Bucket_CurvatureHigh!D23^2</f>
        <v>835097992118.69006</v>
      </c>
      <c r="E16" s="59">
        <f>Bucket_CurvatureHigh!E23^2</f>
        <v>37648712656.216026</v>
      </c>
      <c r="F16" s="59">
        <f>Bucket_CurvatureHigh!F23^2</f>
        <v>0</v>
      </c>
      <c r="G16" s="50">
        <f>Bucket_CurvatureHigh!G23^2</f>
        <v>0</v>
      </c>
    </row>
    <row r="17" spans="3:7" ht="36.75" customHeight="1" x14ac:dyDescent="0.25">
      <c r="C17" s="48"/>
      <c r="D17" s="57">
        <f>Curvature_FX!I25</f>
        <v>913836.96145356807</v>
      </c>
      <c r="E17" s="57">
        <f>Curvature_FX!I78</f>
        <v>194032.7618115457</v>
      </c>
      <c r="F17" s="57">
        <f>Curvature_FX!I131</f>
        <v>-30870.671365563339</v>
      </c>
      <c r="G17" s="48">
        <f>Curvature_FX!I184</f>
        <v>0</v>
      </c>
    </row>
    <row r="18" spans="3:7" ht="15.75" thickBot="1" x14ac:dyDescent="0.3"/>
    <row r="19" spans="3:7" ht="24" customHeight="1" thickTop="1" thickBot="1" x14ac:dyDescent="0.3">
      <c r="C19" s="119"/>
      <c r="D19" s="129" t="s">
        <v>88</v>
      </c>
      <c r="E19" s="136" t="s">
        <v>89</v>
      </c>
      <c r="F19" s="136" t="s">
        <v>90</v>
      </c>
      <c r="G19" s="136" t="s">
        <v>91</v>
      </c>
    </row>
    <row r="20" spans="3:7" ht="15.75" thickTop="1" x14ac:dyDescent="0.25">
      <c r="C20" s="134" t="s">
        <v>88</v>
      </c>
      <c r="D20" s="141"/>
      <c r="E20" s="127">
        <f>IF(MAX(HLOOKUP($C20,$D$15:$G$17,3,0),HLOOKUP(E$19,$D$15:$G$17,3,0))&lt;0,0,1)</f>
        <v>1</v>
      </c>
      <c r="F20" s="59">
        <f>IF(MAX(HLOOKUP($C20,$D$15:$G$17,3,0),HLOOKUP(F$19,$D$15:$G$17,3,0))&lt;0,0,1)</f>
        <v>1</v>
      </c>
      <c r="G20" s="50">
        <f>IF(MAX(HLOOKUP($C20,$D$15:$G$17,3,0),HLOOKUP(G$19,$D$15:$G$17,3,0))&lt;0,0,1)</f>
        <v>1</v>
      </c>
    </row>
    <row r="21" spans="3:7" x14ac:dyDescent="0.25">
      <c r="C21" s="135" t="s">
        <v>89</v>
      </c>
      <c r="D21" s="83">
        <f>IF(MAX(HLOOKUP($C21,$D$15:$G$17,3,0),HLOOKUP(D$19,$D$15:$G$17,3,0))&lt;0,0,1)</f>
        <v>1</v>
      </c>
      <c r="E21" s="62"/>
      <c r="F21" s="59">
        <f>IF(MAX(HLOOKUP($C21,$D$15:$G$17,3,0),HLOOKUP(F$19,$D$15:$G$17,3,0))&lt;0,0,1)</f>
        <v>1</v>
      </c>
      <c r="G21" s="50">
        <f>IF(MAX(HLOOKUP($C21,$D$15:$G$17,3,0),HLOOKUP(G$19,$D$15:$G$17,3,0))&lt;0,0,1)</f>
        <v>1</v>
      </c>
    </row>
    <row r="22" spans="3:7" x14ac:dyDescent="0.25">
      <c r="C22" s="135" t="s">
        <v>90</v>
      </c>
      <c r="D22" s="59">
        <f>IF(MAX(HLOOKUP($C22,$D$15:$G$17,3,0),HLOOKUP(D$19,$D$15:$G$17,3,0))&lt;0,0,1)</f>
        <v>1</v>
      </c>
      <c r="E22" s="59">
        <f>IF(MAX(HLOOKUP($C22,$D$15:$G$17,3,0),HLOOKUP(E$19,$D$15:$G$17,3,0))&lt;0,0,1)</f>
        <v>1</v>
      </c>
      <c r="F22" s="5"/>
      <c r="G22" s="50">
        <f>IF(MAX(HLOOKUP($C22,$D$15:$G$17,3,0),HLOOKUP(G$19,$D$15:$G$17,3,0))&lt;0,0,1)</f>
        <v>1</v>
      </c>
    </row>
    <row r="23" spans="3:7" x14ac:dyDescent="0.25">
      <c r="C23" s="135" t="s">
        <v>91</v>
      </c>
      <c r="D23" s="57">
        <f>IF(MAX(HLOOKUP($C23,$D$15:$G$17,3,0),HLOOKUP(D$19,$D$15:$G$17,3,0))&lt;0,0,1)</f>
        <v>1</v>
      </c>
      <c r="E23" s="57">
        <f>IF(MAX(HLOOKUP($C23,$D$15:$G$17,3,0),HLOOKUP(E$19,$D$15:$G$17,3,0))&lt;0,0,1)</f>
        <v>1</v>
      </c>
      <c r="F23" s="57">
        <f>IF(MAX(HLOOKUP($C23,$D$15:$G$17,3,0),HLOOKUP(F$19,$D$15:$G$17,3,0))&lt;0,0,1)</f>
        <v>1</v>
      </c>
      <c r="G23" s="144"/>
    </row>
    <row r="24" spans="3:7" ht="15.75" thickBot="1" x14ac:dyDescent="0.3"/>
    <row r="25" spans="3:7" ht="30" customHeight="1" thickTop="1" thickBot="1" x14ac:dyDescent="0.3">
      <c r="C25" s="119"/>
      <c r="D25" s="129" t="s">
        <v>88</v>
      </c>
      <c r="E25" s="136" t="s">
        <v>89</v>
      </c>
      <c r="F25" s="136" t="s">
        <v>90</v>
      </c>
      <c r="G25" s="136" t="s">
        <v>91</v>
      </c>
    </row>
    <row r="26" spans="3:7" ht="15.75" thickTop="1" x14ac:dyDescent="0.25">
      <c r="C26" s="134" t="s">
        <v>88</v>
      </c>
      <c r="D26" s="141"/>
      <c r="E26" s="127">
        <f>HLOOKUP($C26,$D$15:$G$17,3,0)*HLOOKUP(E$25,$D$15:$G$17,3,0)</f>
        <v>177314309476.30685</v>
      </c>
      <c r="F26" s="59">
        <f>HLOOKUP($C26,$D$15:$G$17,3,0)*HLOOKUP(F$25,$D$15:$G$17,3,0)</f>
        <v>-28210760518.738071</v>
      </c>
      <c r="G26" s="50">
        <f>HLOOKUP($C26,$D$15:$G$17,3,0)*HLOOKUP(G$25,$D$15:$G$17,3,0)</f>
        <v>0</v>
      </c>
    </row>
    <row r="27" spans="3:7" x14ac:dyDescent="0.25">
      <c r="C27" s="135" t="s">
        <v>89</v>
      </c>
      <c r="D27" s="83">
        <f>HLOOKUP($C27,$D$15:$G$17,3,0)*HLOOKUP(D$25,$D$15:$G$17,3,0)</f>
        <v>177314309476.30685</v>
      </c>
      <c r="E27" s="62"/>
      <c r="F27" s="59">
        <f>HLOOKUP($C27,$D$15:$G$17,3,0)*HLOOKUP(F$25,$D$15:$G$17,3,0)</f>
        <v>-5989921624.0368557</v>
      </c>
      <c r="G27" s="50">
        <f>HLOOKUP($C27,$D$15:$G$17,3,0)*HLOOKUP(G$25,$D$15:$G$17,3,0)</f>
        <v>0</v>
      </c>
    </row>
    <row r="28" spans="3:7" x14ac:dyDescent="0.25">
      <c r="C28" s="135" t="s">
        <v>90</v>
      </c>
      <c r="D28" s="59">
        <f>HLOOKUP($C28,$D$15:$G$17,3,0)*HLOOKUP(D$25,$D$15:$G$17,3,0)</f>
        <v>-28210760518.738071</v>
      </c>
      <c r="E28" s="59">
        <f>HLOOKUP($C28,$D$15:$G$17,3,0)*HLOOKUP(E$25,$D$15:$G$17,3,0)</f>
        <v>-5989921624.0368557</v>
      </c>
      <c r="F28" s="5"/>
      <c r="G28" s="50">
        <f>HLOOKUP($C28,$D$15:$G$17,3,0)*HLOOKUP(G$25,$D$15:$G$17,3,0)</f>
        <v>0</v>
      </c>
    </row>
    <row r="29" spans="3:7" x14ac:dyDescent="0.25">
      <c r="C29" s="135" t="s">
        <v>91</v>
      </c>
      <c r="D29" s="57">
        <f>HLOOKUP($C29,$D$15:$G$17,3,0)*HLOOKUP(D$25,$D$15:$G$17,3,0)</f>
        <v>0</v>
      </c>
      <c r="E29" s="57">
        <f>HLOOKUP($C29,$D$15:$G$17,3,0)*HLOOKUP(E$25,$D$15:$G$17,3,0)</f>
        <v>0</v>
      </c>
      <c r="F29" s="57">
        <f>HLOOKUP($C29,$D$15:$G$17,3,0)*HLOOKUP(F$25,$D$15:$G$17,3,0)</f>
        <v>0</v>
      </c>
      <c r="G29" s="144"/>
    </row>
    <row r="30" spans="3:7" ht="15.75" thickBot="1" x14ac:dyDescent="0.3"/>
    <row r="31" spans="3:7" ht="30" customHeight="1" thickTop="1" thickBot="1" x14ac:dyDescent="0.3">
      <c r="C31" s="119"/>
      <c r="D31" s="129" t="s">
        <v>88</v>
      </c>
      <c r="E31" s="136" t="s">
        <v>89</v>
      </c>
      <c r="F31" s="136" t="s">
        <v>90</v>
      </c>
      <c r="G31" s="136" t="s">
        <v>91</v>
      </c>
    </row>
    <row r="32" spans="3:7" ht="15.75" thickTop="1" x14ac:dyDescent="0.25">
      <c r="C32" s="134" t="s">
        <v>88</v>
      </c>
      <c r="D32" s="141"/>
      <c r="E32" s="127">
        <f>E26*$D$9*E20</f>
        <v>99739299080.422607</v>
      </c>
      <c r="F32" s="59">
        <f>F26*$D$9*F20</f>
        <v>-15868552791.790165</v>
      </c>
      <c r="G32" s="50">
        <f>G26*$D$9*G20</f>
        <v>0</v>
      </c>
    </row>
    <row r="33" spans="3:7" x14ac:dyDescent="0.25">
      <c r="C33" s="135" t="s">
        <v>89</v>
      </c>
      <c r="D33" s="83">
        <f>D27*$D$9*D21</f>
        <v>99739299080.422607</v>
      </c>
      <c r="E33" s="62"/>
      <c r="F33" s="59">
        <f>F27*$D$9*F21</f>
        <v>-3369330913.5207314</v>
      </c>
      <c r="G33" s="50">
        <f>G27*$D$9*G21</f>
        <v>0</v>
      </c>
    </row>
    <row r="34" spans="3:7" x14ac:dyDescent="0.25">
      <c r="C34" s="135" t="s">
        <v>90</v>
      </c>
      <c r="D34" s="59">
        <f>D28*$D$9*D22</f>
        <v>-15868552791.790165</v>
      </c>
      <c r="E34" s="59">
        <f>E28*$D$9*E22</f>
        <v>-3369330913.5207314</v>
      </c>
      <c r="F34" s="5"/>
      <c r="G34" s="50">
        <f>G28*$D$9*G22</f>
        <v>0</v>
      </c>
    </row>
    <row r="35" spans="3:7" x14ac:dyDescent="0.25">
      <c r="C35" s="135" t="s">
        <v>91</v>
      </c>
      <c r="D35" s="57">
        <f>D29*$D$9*D23</f>
        <v>0</v>
      </c>
      <c r="E35" s="57">
        <f>E29*$D$9*E23</f>
        <v>0</v>
      </c>
      <c r="F35" s="57">
        <f>F29*$D$9*F23</f>
        <v>0</v>
      </c>
      <c r="G35" s="144"/>
    </row>
    <row r="38" spans="3:7" ht="18.75" x14ac:dyDescent="0.3">
      <c r="C38" s="6"/>
    </row>
  </sheetData>
  <hyperlinks>
    <hyperlink ref="A3" location="'Curvature_RiskType_GIRRHigh'!A1" display="'Curvature_RiskType_GIRRHigh'!A1" xr:uid="{00000000-0004-0000-4A00-000000000000}"/>
    <hyperlink ref="A5" location="'BucketHigh'!A1" display="'BucketHigh'!A1" xr:uid="{00000000-0004-0000-4A00-000001000000}"/>
    <hyperlink ref="D9" location="Delta_RiskType_FXHigh!D9" display="Delta_RiskType_FXHigh!D9" xr:uid="{00000000-0004-0000-4A00-000002000000}"/>
    <hyperlink ref="D16" location="Bucket_CurvatureHigh!D23" display="Bucket_CurvatureHigh!D23" xr:uid="{00000000-0004-0000-4A00-000003000000}"/>
    <hyperlink ref="E16" location="Bucket_CurvatureHigh!E23" display="Bucket_CurvatureHigh!E23" xr:uid="{00000000-0004-0000-4A00-000004000000}"/>
    <hyperlink ref="F16" location="Bucket_CurvatureHigh!F23" display="Bucket_CurvatureHigh!F23" xr:uid="{00000000-0004-0000-4A00-000005000000}"/>
    <hyperlink ref="G16" location="Bucket_CurvatureHigh!G23" display="Bucket_CurvatureHigh!G23" xr:uid="{00000000-0004-0000-4A00-000006000000}"/>
    <hyperlink ref="D17" location="Curvature_FX!I25" display="Curvature_FX!I25" xr:uid="{00000000-0004-0000-4A00-000007000000}"/>
    <hyperlink ref="E17" location="Curvature_FX!I78" display="Curvature_FX!I78" xr:uid="{00000000-0004-0000-4A00-000008000000}"/>
    <hyperlink ref="F17" location="Curvature_FX!I131" display="Curvature_FX!I131" xr:uid="{00000000-0004-0000-4A00-000009000000}"/>
    <hyperlink ref="G17" location="Curvature_FX!I184" display="Curvature_FX!I184" xr:uid="{00000000-0004-0000-4A00-00000A000000}"/>
    <hyperlink ref="E26" location="$D$15:$G$17" display="$D$15:$G$17" xr:uid="{00000000-0004-0000-4A00-00000B000000}"/>
    <hyperlink ref="F26" location="$D$15:$G$17" display="$D$15:$G$17" xr:uid="{00000000-0004-0000-4A00-00000C000000}"/>
    <hyperlink ref="G26" location="$D$15:$G$17" display="$D$15:$G$17" xr:uid="{00000000-0004-0000-4A00-00000D000000}"/>
    <hyperlink ref="D27" location="$D$15:$G$17" display="$D$15:$G$17" xr:uid="{00000000-0004-0000-4A00-00000E000000}"/>
    <hyperlink ref="F27" location="$D$15:$G$17" display="$D$15:$G$17" xr:uid="{00000000-0004-0000-4A00-00000F000000}"/>
    <hyperlink ref="G27" location="$D$15:$G$17" display="$D$15:$G$17" xr:uid="{00000000-0004-0000-4A00-000010000000}"/>
    <hyperlink ref="D28" location="$D$15:$G$17" display="$D$15:$G$17" xr:uid="{00000000-0004-0000-4A00-000011000000}"/>
    <hyperlink ref="E28" location="$D$15:$G$17" display="$D$15:$G$17" xr:uid="{00000000-0004-0000-4A00-000012000000}"/>
    <hyperlink ref="G28" location="$D$15:$G$17" display="$D$15:$G$17" xr:uid="{00000000-0004-0000-4A00-000013000000}"/>
    <hyperlink ref="D29" location="$D$15:$G$17" display="$D$15:$G$17" xr:uid="{00000000-0004-0000-4A00-000014000000}"/>
    <hyperlink ref="E29" location="$D$15:$G$17" display="$D$15:$G$17" xr:uid="{00000000-0004-0000-4A00-000015000000}"/>
    <hyperlink ref="F29" location="$D$15:$G$17" display="$D$15:$G$17" xr:uid="{00000000-0004-0000-4A00-000016000000}"/>
    <hyperlink ref="A4" location="RiskType_CurvatureHigh!A1" display="One level Up" xr:uid="{00000000-0004-0000-4A00-000017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D5781ECC-BE83-448A-AF68-53D949A510AF}"/>
  </hyperlinks>
  <pageMargins left="0.7" right="0.7" top="0.75" bottom="0.75" header="0.3" footer="0.3"/>
  <pageSetup orientation="portrait" r:id="rId2"/>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99">
    <outlinePr summaryBelow="0"/>
  </sheetPr>
  <dimension ref="A1:H39"/>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1.7109375" customWidth="1"/>
    <col min="4" max="5" width="30" customWidth="1"/>
    <col min="6" max="6" width="28.5703125" customWidth="1"/>
    <col min="7" max="7" width="29" customWidth="1"/>
    <col min="8" max="8" width="30.28515625" customWidth="1"/>
  </cols>
  <sheetData>
    <row r="1" spans="1:8" s="32" customFormat="1" ht="14.25" x14ac:dyDescent="0.2">
      <c r="C1" s="33" t="s">
        <v>1253</v>
      </c>
    </row>
    <row r="3" spans="1:8" s="35" customFormat="1" ht="18.75" x14ac:dyDescent="0.3">
      <c r="A3" s="34" t="s">
        <v>93</v>
      </c>
      <c r="C3" s="36" t="s">
        <v>1231</v>
      </c>
    </row>
    <row r="4" spans="1:8" s="35" customFormat="1" ht="18" customHeight="1" x14ac:dyDescent="0.3">
      <c r="A4" s="34" t="s">
        <v>95</v>
      </c>
      <c r="C4" s="37" t="s">
        <v>106</v>
      </c>
    </row>
    <row r="5" spans="1:8" s="35" customFormat="1" x14ac:dyDescent="0.25">
      <c r="A5" s="34" t="s">
        <v>94</v>
      </c>
      <c r="C5" s="35" t="s">
        <v>1226</v>
      </c>
    </row>
    <row r="7" spans="1:8" ht="18.75" x14ac:dyDescent="0.3">
      <c r="C7" s="6" t="s">
        <v>71</v>
      </c>
      <c r="F7" s="7"/>
      <c r="G7" s="7"/>
    </row>
    <row r="8" spans="1:8" x14ac:dyDescent="0.25">
      <c r="F8" s="7"/>
      <c r="G8" s="7"/>
    </row>
    <row r="9" spans="1:8" x14ac:dyDescent="0.25">
      <c r="F9" s="8"/>
      <c r="G9" s="7"/>
    </row>
    <row r="10" spans="1:8" x14ac:dyDescent="0.25">
      <c r="F10" s="7"/>
      <c r="G10" s="7"/>
    </row>
    <row r="11" spans="1:8" x14ac:dyDescent="0.25">
      <c r="F11" s="7"/>
      <c r="G11" s="7"/>
    </row>
    <row r="12" spans="1:8" x14ac:dyDescent="0.25">
      <c r="F12" s="7"/>
      <c r="G12" s="7"/>
    </row>
    <row r="13" spans="1:8" x14ac:dyDescent="0.25">
      <c r="F13" s="7"/>
      <c r="G13" s="7"/>
    </row>
    <row r="14" spans="1:8" x14ac:dyDescent="0.25">
      <c r="F14" s="7"/>
      <c r="G14" s="7"/>
    </row>
    <row r="15" spans="1:8" ht="15" customHeight="1" x14ac:dyDescent="0.25">
      <c r="C15" s="46" t="s">
        <v>1145</v>
      </c>
      <c r="D15" s="46" t="s">
        <v>77</v>
      </c>
      <c r="E15" s="46" t="s">
        <v>82</v>
      </c>
      <c r="F15" s="46" t="s">
        <v>83</v>
      </c>
      <c r="G15" s="46" t="s">
        <v>84</v>
      </c>
      <c r="H15" s="60" t="s">
        <v>85</v>
      </c>
    </row>
    <row r="16" spans="1:8" ht="29.25" customHeight="1" x14ac:dyDescent="0.3">
      <c r="C16" s="79" t="s">
        <v>72</v>
      </c>
      <c r="D16" s="82">
        <f>SQRT(D17+D18)</f>
        <v>6305.2292289669567</v>
      </c>
      <c r="E16" s="82">
        <f t="shared" ref="E16:H16" si="0">SQRT(E17+E18)</f>
        <v>2018.4599671841752</v>
      </c>
      <c r="F16" s="82">
        <f t="shared" si="0"/>
        <v>2151.7462239595757</v>
      </c>
      <c r="G16" s="82">
        <f t="shared" si="0"/>
        <v>88.544825023209199</v>
      </c>
      <c r="H16" s="81">
        <f t="shared" si="0"/>
        <v>5651.9698991193045</v>
      </c>
    </row>
    <row r="17" spans="3:8" x14ac:dyDescent="0.25">
      <c r="C17" s="118" t="s">
        <v>73</v>
      </c>
      <c r="D17" s="80">
        <f>SUM(Delta_GIRR_EURHigh!D32:D41)</f>
        <v>27023537.186577789</v>
      </c>
      <c r="E17" s="80">
        <f>SUM(Delta_GIRR_USDHigh!D32:D41)</f>
        <v>3450263.040583075</v>
      </c>
      <c r="F17" s="80">
        <f>SUM(Delta_GIRR_GBPHigh!D32:D41)</f>
        <v>4064391.366516605</v>
      </c>
      <c r="G17" s="80">
        <f>SUM(Delta_GIRR_JPYHigh!D32:D41)</f>
        <v>332605.24898382055</v>
      </c>
      <c r="H17" s="83">
        <f>SUM(Delta_GIRR_AUDHigh!D32:D41)</f>
        <v>10331571.957625534</v>
      </c>
    </row>
    <row r="18" spans="3:8" x14ac:dyDescent="0.25">
      <c r="C18" s="118" t="s">
        <v>74</v>
      </c>
      <c r="D18" s="57">
        <f>SUM(Delta_GIRR_EURHigh!D56:M65)</f>
        <v>12732378.443241458</v>
      </c>
      <c r="E18" s="57">
        <f>SUM(Delta_GIRR_USDHigh!D56:M65)</f>
        <v>623917.59854206687</v>
      </c>
      <c r="F18" s="57">
        <f>SUM(Delta_GIRR_GBPHigh!D56:M65)</f>
        <v>565620.44580768805</v>
      </c>
      <c r="G18" s="57">
        <f>SUM(Delta_GIRR_JPYHigh!D56:M65)</f>
        <v>-324765.06294542982</v>
      </c>
      <c r="H18" s="48">
        <f>SUM(Delta_GIRR_AUDHigh!D56:M65)</f>
        <v>21613191.782925148</v>
      </c>
    </row>
    <row r="20" spans="3:8" x14ac:dyDescent="0.25">
      <c r="C20" s="46" t="s">
        <v>107</v>
      </c>
      <c r="D20" s="46" t="s">
        <v>88</v>
      </c>
      <c r="E20" s="46" t="s">
        <v>89</v>
      </c>
      <c r="F20" s="46" t="s">
        <v>90</v>
      </c>
      <c r="G20" s="60" t="s">
        <v>91</v>
      </c>
    </row>
    <row r="21" spans="3:8" ht="18.75" x14ac:dyDescent="0.3">
      <c r="C21" s="79" t="s">
        <v>72</v>
      </c>
      <c r="D21" s="82">
        <f t="shared" ref="D21:G21" si="1">SQRT(D22+D23)</f>
        <v>8366992.4362180652</v>
      </c>
      <c r="E21" s="82">
        <f t="shared" si="1"/>
        <v>954052.54553094297</v>
      </c>
      <c r="F21" s="82">
        <f t="shared" si="1"/>
        <v>555322.79108850018</v>
      </c>
      <c r="G21" s="81">
        <f t="shared" si="1"/>
        <v>5148693.1376617765</v>
      </c>
    </row>
    <row r="22" spans="3:8" x14ac:dyDescent="0.25">
      <c r="C22" s="118" t="s">
        <v>73</v>
      </c>
      <c r="D22" s="80">
        <f>Delta_FX!F17^2</f>
        <v>70006562427730.313</v>
      </c>
      <c r="E22" s="80">
        <f>Delta_FX!D70^2</f>
        <v>910216259634.07202</v>
      </c>
      <c r="F22" s="80">
        <f>Delta_FX!F123^2</f>
        <v>308383402302.32202</v>
      </c>
      <c r="G22" s="83">
        <f>Delta_FX!F176^2</f>
        <v>26509041025805.469</v>
      </c>
    </row>
    <row r="23" spans="3:8" x14ac:dyDescent="0.25">
      <c r="C23" s="118" t="s">
        <v>74</v>
      </c>
      <c r="D23" s="57"/>
      <c r="E23" s="57"/>
      <c r="F23" s="57"/>
      <c r="G23" s="48"/>
    </row>
    <row r="25" spans="3:8" ht="15" customHeight="1" x14ac:dyDescent="0.25">
      <c r="C25" s="46" t="s">
        <v>1156</v>
      </c>
      <c r="D25" s="46" t="s">
        <v>77</v>
      </c>
      <c r="E25" s="46" t="s">
        <v>82</v>
      </c>
      <c r="F25" s="46" t="s">
        <v>83</v>
      </c>
      <c r="G25" s="46" t="s">
        <v>84</v>
      </c>
      <c r="H25" s="60" t="s">
        <v>85</v>
      </c>
    </row>
    <row r="26" spans="3:8" ht="29.25" customHeight="1" x14ac:dyDescent="0.3">
      <c r="C26" s="79" t="s">
        <v>72</v>
      </c>
      <c r="D26" s="82">
        <f>SQRT(D27+D28)</f>
        <v>15.04778422867231</v>
      </c>
      <c r="E26" s="82">
        <f t="shared" ref="E26:H26" si="2">SQRT(E27+E28)</f>
        <v>254.74974650485407</v>
      </c>
      <c r="F26" s="82">
        <f t="shared" si="2"/>
        <v>0</v>
      </c>
      <c r="G26" s="82">
        <f t="shared" si="2"/>
        <v>0</v>
      </c>
      <c r="H26" s="94">
        <f t="shared" si="2"/>
        <v>0</v>
      </c>
    </row>
    <row r="27" spans="3:8" x14ac:dyDescent="0.25">
      <c r="C27" s="118" t="s">
        <v>73</v>
      </c>
      <c r="D27" s="80">
        <f>SUM(Vega_GIRR_EURHigh!D27:D31)</f>
        <v>226.4358101926791</v>
      </c>
      <c r="E27" s="80">
        <f>SUM(Vega_GIRR_USDHigh!D27:D31)</f>
        <v>64897.433344287412</v>
      </c>
      <c r="F27" s="80">
        <f>SUM(Vega_GIRR_GBPHigh!D27:D31)</f>
        <v>0</v>
      </c>
      <c r="G27" s="80">
        <f>SUM(Vega_GIRR_JPYHigh!D27:D31)</f>
        <v>0</v>
      </c>
      <c r="H27" s="96">
        <f>SUM(Vega_GIRR_AUDHigh!D27:D31)</f>
        <v>0</v>
      </c>
    </row>
    <row r="28" spans="3:8" x14ac:dyDescent="0.25">
      <c r="C28" s="118" t="s">
        <v>74</v>
      </c>
      <c r="D28" s="57">
        <f>SUM(Vega_GIRR_EURHigh!D41:H45)</f>
        <v>0</v>
      </c>
      <c r="E28" s="57">
        <f>SUM(Vega_GIRR_USDHigh!D41:H45)</f>
        <v>0</v>
      </c>
      <c r="F28" s="57">
        <f>SUM(Vega_GIRR_GBPHigh!D41:H45)</f>
        <v>0</v>
      </c>
      <c r="G28" s="57">
        <f>SUM(Vega_GIRR_JPYHigh!D41:H45)</f>
        <v>0</v>
      </c>
      <c r="H28" s="95">
        <f>SUM(Vega_GIRR_AUDHigh!D41:H45)</f>
        <v>0</v>
      </c>
    </row>
    <row r="30" spans="3:8" x14ac:dyDescent="0.25">
      <c r="C30" s="46" t="s">
        <v>108</v>
      </c>
      <c r="D30" s="46" t="s">
        <v>88</v>
      </c>
      <c r="E30" s="46" t="s">
        <v>89</v>
      </c>
      <c r="F30" s="46" t="s">
        <v>90</v>
      </c>
      <c r="G30" s="60" t="s">
        <v>91</v>
      </c>
    </row>
    <row r="31" spans="3:8" ht="18.75" x14ac:dyDescent="0.3">
      <c r="C31" s="79" t="s">
        <v>72</v>
      </c>
      <c r="D31" s="82">
        <f t="shared" ref="D31:G31" si="3">SQRT(D32+D33)</f>
        <v>527.04220498916754</v>
      </c>
      <c r="E31" s="82">
        <f t="shared" si="3"/>
        <v>281822.41701924463</v>
      </c>
      <c r="F31" s="82">
        <f t="shared" si="3"/>
        <v>342229.606095239</v>
      </c>
      <c r="G31" s="81">
        <f t="shared" si="3"/>
        <v>0</v>
      </c>
    </row>
    <row r="32" spans="3:8" x14ac:dyDescent="0.25">
      <c r="C32" s="118" t="s">
        <v>73</v>
      </c>
      <c r="D32" s="80">
        <f>SUM(Vega_FX_EURHigh!D27:D31)</f>
        <v>1283798857278.9299</v>
      </c>
      <c r="E32" s="80">
        <f>SUM(Vega_FX_GBPHigh!D27:D31)</f>
        <v>76802916520.436295</v>
      </c>
      <c r="F32" s="80">
        <f>SUM(Vega_FX_JPYHigh!D27:D31)</f>
        <v>58629659574.993607</v>
      </c>
      <c r="G32" s="83">
        <f>SUM(Vega_FX_AUDHigh!D27:D31)</f>
        <v>0</v>
      </c>
    </row>
    <row r="33" spans="3:7" x14ac:dyDescent="0.25">
      <c r="C33" s="118" t="s">
        <v>74</v>
      </c>
      <c r="D33" s="57">
        <f>SUM(Vega_FX_EURHigh!D41:H45)</f>
        <v>-1283798579505.4441</v>
      </c>
      <c r="E33" s="57">
        <f>SUM(Vega_FX_GBPHigh!D41:H45)</f>
        <v>2620958214.1327386</v>
      </c>
      <c r="F33" s="57">
        <f>SUM(Vega_FX_JPYHigh!D41:H45)</f>
        <v>58491443713.108833</v>
      </c>
      <c r="G33" s="48">
        <f>SUM(Vega_FX_AUDHigh!D41:H45)</f>
        <v>0</v>
      </c>
    </row>
    <row r="39" spans="3:7" x14ac:dyDescent="0.25">
      <c r="C39" s="4"/>
    </row>
  </sheetData>
  <hyperlinks>
    <hyperlink ref="A3" location="'Curvature_RiskType_FXHigh'!A1" display="'Curvature_RiskType_FXHigh'!A1" xr:uid="{00000000-0004-0000-4B00-000000000000}"/>
    <hyperlink ref="A5" location="'Bucket_CurvatureHigh'!A1" display="'Bucket_CurvatureHigh'!A1" xr:uid="{00000000-0004-0000-4B00-000001000000}"/>
    <hyperlink ref="A4" location="RiskTypeHigh!A1" display="One level Up" xr:uid="{00000000-0004-0000-4B00-000002000000}"/>
    <hyperlink ref="D17" location="Delta_GIRR_EURHigh!D32:D41" display="Delta_GIRR_EURHigh!D32:D41" xr:uid="{00000000-0004-0000-4B00-000003000000}"/>
    <hyperlink ref="E17" location="Delta_GIRR_USDHigh!D32:D41" display="Delta_GIRR_USDHigh!D32:D41" xr:uid="{00000000-0004-0000-4B00-000004000000}"/>
    <hyperlink ref="F17" location="Delta_GIRR_GBPHigh!D32:D41" display="Delta_GIRR_GBPHigh!D32:D41" xr:uid="{00000000-0004-0000-4B00-000005000000}"/>
    <hyperlink ref="G17" location="Delta_GIRR_JPYHigh!D32:D41" display="Delta_GIRR_JPYHigh!D32:D41" xr:uid="{00000000-0004-0000-4B00-000006000000}"/>
    <hyperlink ref="H17" location="Delta_GIRR_AUDHigh!D32:D41" display="Delta_GIRR_AUDHigh!D32:D41" xr:uid="{00000000-0004-0000-4B00-000007000000}"/>
    <hyperlink ref="D18" location="Delta_GIRR_EURHigh!D56:M65" display="Delta_GIRR_EURHigh!D56:M65" xr:uid="{00000000-0004-0000-4B00-000008000000}"/>
    <hyperlink ref="E18" location="Delta_GIRR_USDHigh!D56:M65" display="Delta_GIRR_USDHigh!D56:M65" xr:uid="{00000000-0004-0000-4B00-000009000000}"/>
    <hyperlink ref="F18" location="Delta_GIRR_GBPHigh!D56:M65" display="Delta_GIRR_GBPHigh!D56:M65" xr:uid="{00000000-0004-0000-4B00-00000A000000}"/>
    <hyperlink ref="G18" location="Delta_GIRR_JPYHigh!D56:M65" display="Delta_GIRR_JPYHigh!D56:M65" xr:uid="{00000000-0004-0000-4B00-00000B000000}"/>
    <hyperlink ref="H18" location="Delta_GIRR_AUDHigh!D56:M65" display="Delta_GIRR_AUDHigh!D56:M65" xr:uid="{00000000-0004-0000-4B00-00000C000000}"/>
    <hyperlink ref="D22" location="Delta_FX!F15" display="Delta_FX!F15" xr:uid="{00000000-0004-0000-4B00-00000D000000}"/>
    <hyperlink ref="E22" location="Delta_FX!D68" display="Delta_FX!D68" xr:uid="{00000000-0004-0000-4B00-00000E000000}"/>
    <hyperlink ref="F22" location="Delta_FX!F121" display="Delta_FX!F121" xr:uid="{00000000-0004-0000-4B00-00000F000000}"/>
    <hyperlink ref="G22" location="Delta_FX!F174" display="Delta_FX!F174" xr:uid="{00000000-0004-0000-4B00-000010000000}"/>
    <hyperlink ref="D27" location="Vega_GIRR_EURHigh!D27:D31" display="Vega_GIRR_EURHigh!D27:D31" xr:uid="{00000000-0004-0000-4B00-000011000000}"/>
    <hyperlink ref="E27" location="Vega_GIRR_USDHigh!D27:D31" display="Vega_GIRR_USDHigh!D27:D31" xr:uid="{00000000-0004-0000-4B00-000012000000}"/>
    <hyperlink ref="F27" location="Vega_GIRR_GBPHigh!D27:D31" display="Vega_GIRR_GBPHigh!D27:D31" xr:uid="{00000000-0004-0000-4B00-000013000000}"/>
    <hyperlink ref="G27" location="Vega_GIRR_JPYHigh!D27:D31" display="Vega_GIRR_JPYHigh!D27:D31" xr:uid="{00000000-0004-0000-4B00-000014000000}"/>
    <hyperlink ref="H27" location="Vega_GIRR_AUDHigh!D27:D31" display="Vega_GIRR_AUDHigh!D27:D31" xr:uid="{00000000-0004-0000-4B00-000015000000}"/>
    <hyperlink ref="D28" location="Vega_GIRR_EURHigh!D41:H45" display="Vega_GIRR_EURHigh!D41:H45" xr:uid="{00000000-0004-0000-4B00-000016000000}"/>
    <hyperlink ref="E28" location="Vega_GIRR_USDHigh!D41:H45" display="Vega_GIRR_USDHigh!D41:H45" xr:uid="{00000000-0004-0000-4B00-000017000000}"/>
    <hyperlink ref="F28" location="Vega_GIRR_GBPHigh!D41:H45" display="Vega_GIRR_GBPHigh!D41:H45" xr:uid="{00000000-0004-0000-4B00-000018000000}"/>
    <hyperlink ref="G28" location="Vega_GIRR_JPYHigh!D41:H45" display="Vega_GIRR_JPYHigh!D41:H45" xr:uid="{00000000-0004-0000-4B00-000019000000}"/>
    <hyperlink ref="H28" location="Vega_GIRR_AUDHigh!D41:H45" display="Vega_GIRR_AUDHigh!D41:H45" xr:uid="{00000000-0004-0000-4B00-00001A000000}"/>
    <hyperlink ref="D32" location="Vega_FX_EURHigh!D27:D31" display="Vega_FX_EURHigh!D27:D31" xr:uid="{00000000-0004-0000-4B00-00001B000000}"/>
    <hyperlink ref="E32" location="Vega_FX_GBPHigh!D27:D31" display="Vega_FX_GBPHigh!D27:D31" xr:uid="{00000000-0004-0000-4B00-00001C000000}"/>
    <hyperlink ref="F32" location="Vega_FX_JPYHigh!D27:D31" display="Vega_FX_JPYHigh!D27:D31" xr:uid="{00000000-0004-0000-4B00-00001D000000}"/>
    <hyperlink ref="G32" location="Vega_FX_AUDHigh!D27:D31" display="Vega_FX_AUDHigh!D27:D31" xr:uid="{00000000-0004-0000-4B00-00001E000000}"/>
    <hyperlink ref="D33" location="Vega_FX_EURHigh!D41:H45" display="Vega_FX_EURHigh!D41:H45" xr:uid="{00000000-0004-0000-4B00-00001F000000}"/>
    <hyperlink ref="E33" location="Vega_FX_GBPHigh!D41:H45" display="Vega_FX_GBPHigh!D41:H45" xr:uid="{00000000-0004-0000-4B00-000020000000}"/>
    <hyperlink ref="F33" location="Vega_FX_JPYHigh!D41:H45" display="Vega_FX_JPYHigh!D41:H45" xr:uid="{00000000-0004-0000-4B00-000021000000}"/>
    <hyperlink ref="G33" location="Vega_FX_AUDHigh!D41:H45" display="Vega_FX_AUDHigh!D41:H45" xr:uid="{00000000-0004-0000-4B00-000022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A87E4267-5837-4FF0-B573-639BBEBD555D}"/>
  </hyperlinks>
  <pageMargins left="0.7" right="0.7" top="0.75" bottom="0.75" header="0.3" footer="0.3"/>
  <pageSetup orientation="portrait" r:id="rId2"/>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00">
    <outlinePr summaryBelow="0"/>
  </sheetPr>
  <dimension ref="A1:H31"/>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1.7109375" customWidth="1"/>
    <col min="4" max="5" width="30" customWidth="1"/>
    <col min="6" max="6" width="28.5703125" customWidth="1"/>
    <col min="7" max="7" width="29" customWidth="1"/>
    <col min="8" max="8" width="30.285156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106</v>
      </c>
    </row>
    <row r="5" spans="1:7" s="35" customFormat="1" x14ac:dyDescent="0.25">
      <c r="A5" s="34" t="s">
        <v>94</v>
      </c>
      <c r="C5" s="35" t="s">
        <v>1226</v>
      </c>
    </row>
    <row r="7" spans="1:7" ht="18.75" x14ac:dyDescent="0.3">
      <c r="C7" s="6" t="s">
        <v>71</v>
      </c>
      <c r="F7" s="7"/>
      <c r="G7" s="7"/>
    </row>
    <row r="8" spans="1:7" x14ac:dyDescent="0.25">
      <c r="F8" s="7"/>
      <c r="G8" s="7"/>
    </row>
    <row r="9" spans="1:7" x14ac:dyDescent="0.25">
      <c r="F9" s="8"/>
      <c r="G9" s="7"/>
    </row>
    <row r="10" spans="1:7" x14ac:dyDescent="0.25">
      <c r="F10" s="7"/>
      <c r="G10" s="7"/>
    </row>
    <row r="11" spans="1:7" x14ac:dyDescent="0.25">
      <c r="F11" s="7"/>
      <c r="G11" s="7"/>
    </row>
    <row r="12" spans="1:7" x14ac:dyDescent="0.25">
      <c r="F12" s="7"/>
      <c r="G12" s="7"/>
    </row>
    <row r="13" spans="1:7" x14ac:dyDescent="0.25">
      <c r="F13" s="7"/>
      <c r="G13" s="7"/>
    </row>
    <row r="14" spans="1:7" x14ac:dyDescent="0.25">
      <c r="F14" s="7"/>
      <c r="G14" s="7"/>
    </row>
    <row r="15" spans="1:7" x14ac:dyDescent="0.25">
      <c r="F15" s="7"/>
      <c r="G15" s="7"/>
    </row>
    <row r="16" spans="1:7" x14ac:dyDescent="0.25">
      <c r="F16" s="7"/>
      <c r="G16" s="7"/>
    </row>
    <row r="17" spans="3:8" ht="15" customHeight="1" x14ac:dyDescent="0.25">
      <c r="C17" s="46" t="s">
        <v>1179</v>
      </c>
      <c r="D17" s="46" t="s">
        <v>77</v>
      </c>
      <c r="E17" s="46" t="s">
        <v>82</v>
      </c>
      <c r="F17" s="46" t="s">
        <v>83</v>
      </c>
      <c r="G17" s="46" t="s">
        <v>84</v>
      </c>
      <c r="H17" s="60" t="s">
        <v>85</v>
      </c>
    </row>
    <row r="18" spans="3:8" ht="29.25" customHeight="1" x14ac:dyDescent="0.3">
      <c r="C18" s="79" t="s">
        <v>72</v>
      </c>
      <c r="D18" s="97">
        <f>SQRT(MAX(0,(D19+D20)))</f>
        <v>1619.6938305690101</v>
      </c>
      <c r="E18" s="97">
        <f>SQRT(MAX(0,(E19+E20)))</f>
        <v>1857.5181371881108</v>
      </c>
      <c r="F18" s="97">
        <f>SQRT(MAX(0,(F19+F20)))</f>
        <v>19.991260356617872</v>
      </c>
      <c r="G18" s="97">
        <f>SQRT(MAX(0,(G19+G20)))</f>
        <v>40.714605451737306</v>
      </c>
      <c r="H18" s="94">
        <f>SQRT(MAX(0,(H19+H20)))</f>
        <v>0</v>
      </c>
    </row>
    <row r="19" spans="3:8" x14ac:dyDescent="0.25">
      <c r="C19" s="118" t="s">
        <v>73</v>
      </c>
      <c r="D19" s="99">
        <f>MAX(0,Curvature_GIRR!I25)^2</f>
        <v>2623408.1047833129</v>
      </c>
      <c r="E19" s="99">
        <f>MAX(0,Curvature_GIRR!I78)^2</f>
        <v>3450373.629982789</v>
      </c>
      <c r="F19" s="99">
        <f>MAX(0,Curvature_GIRR!I131)^2</f>
        <v>399.65049064608132</v>
      </c>
      <c r="G19" s="99">
        <f>MAX(0,Curvature_GIRR!I184)^2</f>
        <v>1657.6790970906372</v>
      </c>
      <c r="H19" s="96">
        <f>MAX(0,Curvature_FX!I184)^2</f>
        <v>0</v>
      </c>
    </row>
    <row r="20" spans="3:8" x14ac:dyDescent="0.25">
      <c r="C20" s="118" t="s">
        <v>74</v>
      </c>
      <c r="D20" s="98"/>
      <c r="E20" s="98"/>
      <c r="F20" s="98"/>
      <c r="G20" s="98"/>
      <c r="H20" s="95"/>
    </row>
    <row r="22" spans="3:8" x14ac:dyDescent="0.25">
      <c r="C22" s="46" t="s">
        <v>1180</v>
      </c>
      <c r="D22" s="46" t="s">
        <v>88</v>
      </c>
      <c r="E22" s="46" t="s">
        <v>89</v>
      </c>
      <c r="F22" s="46" t="s">
        <v>90</v>
      </c>
      <c r="G22" s="60" t="s">
        <v>91</v>
      </c>
    </row>
    <row r="23" spans="3:8" ht="18.75" x14ac:dyDescent="0.3">
      <c r="C23" s="79" t="s">
        <v>72</v>
      </c>
      <c r="D23" s="97">
        <f>SQRT(MAX(0,(D24+D25)))</f>
        <v>913836.96145356807</v>
      </c>
      <c r="E23" s="97">
        <f>SQRT(MAX(0,(E24+E25)))</f>
        <v>194032.7618115457</v>
      </c>
      <c r="F23" s="97">
        <f>SQRT(MAX(0,(F24+F25)))</f>
        <v>0</v>
      </c>
      <c r="G23" s="94">
        <f>SQRT(MAX(0,(G24+G25)))</f>
        <v>0</v>
      </c>
    </row>
    <row r="24" spans="3:8" x14ac:dyDescent="0.25">
      <c r="C24" s="118" t="s">
        <v>73</v>
      </c>
      <c r="D24" s="99">
        <f>MAX(0,Curvature_FX!I25)^2</f>
        <v>835097992118.69006</v>
      </c>
      <c r="E24" s="99">
        <f>MAX(0,Curvature_FX!I78)^2</f>
        <v>37648712656.216026</v>
      </c>
      <c r="F24" s="99">
        <f>MAX(0,Curvature_FX!I131)^2</f>
        <v>0</v>
      </c>
      <c r="G24" s="96">
        <f>MAX(0,Curvature_FX!I184)^2</f>
        <v>0</v>
      </c>
    </row>
    <row r="25" spans="3:8" x14ac:dyDescent="0.25">
      <c r="C25" s="118" t="s">
        <v>74</v>
      </c>
      <c r="D25" s="98"/>
      <c r="E25" s="98"/>
      <c r="F25" s="98"/>
      <c r="G25" s="95"/>
    </row>
    <row r="31" spans="3:8" x14ac:dyDescent="0.25">
      <c r="C31" s="4"/>
    </row>
  </sheetData>
  <hyperlinks>
    <hyperlink ref="A3" location="'BucketHigh'!A1" display="'BucketHigh'!A1" xr:uid="{00000000-0004-0000-4C00-000000000000}"/>
    <hyperlink ref="A5" location="'Delta_GIRR_EURHigh'!A1" display="'Delta_GIRR_EURHigh'!A1" xr:uid="{00000000-0004-0000-4C00-000001000000}"/>
    <hyperlink ref="A4" location="RiskType_CurvatureHigh!A1" display="One level Up" xr:uid="{00000000-0004-0000-4C00-000002000000}"/>
    <hyperlink ref="D19" location="Curvature_GIRR!I25" display="Curvature_GIRR!I25" xr:uid="{00000000-0004-0000-4C00-000003000000}"/>
    <hyperlink ref="E19" location="Curvature_GIRR!I78" display="Curvature_GIRR!I78" xr:uid="{00000000-0004-0000-4C00-000004000000}"/>
    <hyperlink ref="F19" location="Curvature_GIRR!I131" display="Curvature_GIRR!I131" xr:uid="{00000000-0004-0000-4C00-000005000000}"/>
    <hyperlink ref="G19" location="Curvature_GIRR!I184" display="Curvature_GIRR!I184" xr:uid="{00000000-0004-0000-4C00-000006000000}"/>
    <hyperlink ref="H19" location="Curvature_FX!I184" display="Curvature_FX!I184" xr:uid="{00000000-0004-0000-4C00-000007000000}"/>
    <hyperlink ref="D24" location="Curvature_FX!I25" display="Curvature_FX!I25" xr:uid="{00000000-0004-0000-4C00-000008000000}"/>
    <hyperlink ref="E24" location="Curvature_FX!I78" display="Curvature_FX!I78" xr:uid="{00000000-0004-0000-4C00-000009000000}"/>
    <hyperlink ref="F24" location="Curvature_FX!I131" display="Curvature_FX!I131" xr:uid="{00000000-0004-0000-4C00-00000A000000}"/>
    <hyperlink ref="G24" location="Curvature_FX!I184" display="Curvature_FX!I184" xr:uid="{00000000-0004-0000-4C00-00000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2ECC1E26-B215-4A8A-945F-684AA508F688}"/>
  </hyperlinks>
  <pageMargins left="0.7" right="0.7" top="0.75" bottom="0.75" header="0.3" footer="0.3"/>
  <pageSetup orientation="portrait" r:id="rId2"/>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23"/>
  <dimension ref="A1:M6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38.570312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1147</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0" t="s">
        <v>1235</v>
      </c>
    </row>
    <row r="10" spans="1:5" x14ac:dyDescent="0.25">
      <c r="A10" s="18"/>
      <c r="C10" s="172"/>
      <c r="D10" s="173"/>
      <c r="E10" s="170"/>
    </row>
    <row r="11" spans="1:5" ht="65.25" customHeight="1" x14ac:dyDescent="0.25">
      <c r="A11" s="18"/>
      <c r="C11" s="172"/>
      <c r="D11" s="173"/>
      <c r="E11" s="170"/>
    </row>
    <row r="12" spans="1:5" x14ac:dyDescent="0.25">
      <c r="A12" s="18"/>
      <c r="C12" s="172"/>
      <c r="D12" s="173"/>
      <c r="E12" s="170"/>
    </row>
    <row r="13" spans="1:5" ht="21.75" customHeight="1" x14ac:dyDescent="0.25">
      <c r="A13" s="18"/>
      <c r="C13" s="172"/>
      <c r="D13" s="173"/>
      <c r="E13" s="170"/>
    </row>
    <row r="14" spans="1:5" x14ac:dyDescent="0.25">
      <c r="C14" s="174"/>
      <c r="D14" s="175"/>
      <c r="E14" s="170"/>
    </row>
    <row r="15" spans="1:5" x14ac:dyDescent="0.25">
      <c r="C15" s="23"/>
      <c r="D15" s="24">
        <v>0.03</v>
      </c>
      <c r="E15" s="171"/>
    </row>
    <row r="16" spans="1:5" ht="18.75" x14ac:dyDescent="0.3">
      <c r="C16" s="6"/>
    </row>
    <row r="17" spans="3:13" x14ac:dyDescent="0.25">
      <c r="C17" s="67" t="s">
        <v>86</v>
      </c>
      <c r="D17" s="66">
        <v>0.25</v>
      </c>
      <c r="E17" s="66">
        <v>0.5</v>
      </c>
      <c r="F17" s="66">
        <v>1</v>
      </c>
      <c r="G17" s="66">
        <v>2</v>
      </c>
      <c r="H17" s="66">
        <v>3</v>
      </c>
      <c r="I17" s="66">
        <v>5</v>
      </c>
      <c r="J17" s="66">
        <v>10</v>
      </c>
      <c r="K17" s="66">
        <v>15</v>
      </c>
      <c r="L17" s="66">
        <v>20</v>
      </c>
      <c r="M17" s="65">
        <v>30</v>
      </c>
    </row>
    <row r="18" spans="3:13" x14ac:dyDescent="0.25">
      <c r="C18" s="70">
        <v>0.25</v>
      </c>
      <c r="D18" s="61"/>
      <c r="E18" s="41">
        <f t="shared" ref="E18:M21" si="0">MIN(1,MAX(EXP(-$D$15*ABS($C18-E$17)/MIN($C18,E$17)),40%)*1.25)</f>
        <v>1</v>
      </c>
      <c r="F18" s="41">
        <f t="shared" si="0"/>
        <v>1</v>
      </c>
      <c r="G18" s="41">
        <f t="shared" si="0"/>
        <v>1</v>
      </c>
      <c r="H18" s="41">
        <f t="shared" si="0"/>
        <v>0.89865466678990769</v>
      </c>
      <c r="I18" s="41">
        <f t="shared" si="0"/>
        <v>0.70690679837442139</v>
      </c>
      <c r="J18" s="41">
        <f t="shared" si="0"/>
        <v>0.5</v>
      </c>
      <c r="K18" s="41">
        <f t="shared" si="0"/>
        <v>0.5</v>
      </c>
      <c r="L18" s="41">
        <f t="shared" si="0"/>
        <v>0.5</v>
      </c>
      <c r="M18" s="41">
        <f t="shared" si="0"/>
        <v>0.5</v>
      </c>
    </row>
    <row r="19" spans="3:13" x14ac:dyDescent="0.25">
      <c r="C19" s="70">
        <v>0.5</v>
      </c>
      <c r="D19" s="69">
        <f t="shared" ref="D19:G27" si="1">MIN(1,MAX(EXP(-$D$15*ABS($C19-D$17)/MIN($C19,D$17)),40%)*1.25)</f>
        <v>1</v>
      </c>
      <c r="E19" s="5"/>
      <c r="F19" s="20">
        <f t="shared" si="0"/>
        <v>1</v>
      </c>
      <c r="G19" s="20">
        <f t="shared" si="0"/>
        <v>1</v>
      </c>
      <c r="H19" s="20">
        <f t="shared" si="0"/>
        <v>1</v>
      </c>
      <c r="I19" s="20">
        <f t="shared" si="0"/>
        <v>0.95422436792106646</v>
      </c>
      <c r="J19" s="20">
        <f t="shared" si="0"/>
        <v>0.70690679837442139</v>
      </c>
      <c r="K19" s="20">
        <f t="shared" si="0"/>
        <v>0.5236894365595488</v>
      </c>
      <c r="L19" s="20">
        <f t="shared" si="0"/>
        <v>0.5</v>
      </c>
      <c r="M19" s="20">
        <f t="shared" si="0"/>
        <v>0.5</v>
      </c>
    </row>
    <row r="20" spans="3:13" x14ac:dyDescent="0.25">
      <c r="C20" s="70">
        <v>1</v>
      </c>
      <c r="D20" s="69">
        <f t="shared" si="1"/>
        <v>1</v>
      </c>
      <c r="E20" s="20">
        <f t="shared" si="1"/>
        <v>1</v>
      </c>
      <c r="F20" s="5"/>
      <c r="G20" s="20">
        <f t="shared" si="0"/>
        <v>1</v>
      </c>
      <c r="H20" s="20">
        <f t="shared" si="0"/>
        <v>1</v>
      </c>
      <c r="I20" s="20">
        <f t="shared" si="0"/>
        <v>1</v>
      </c>
      <c r="J20" s="20">
        <f t="shared" si="0"/>
        <v>0.95422436792106646</v>
      </c>
      <c r="K20" s="20">
        <f t="shared" si="0"/>
        <v>0.82130852476882099</v>
      </c>
      <c r="L20" s="20">
        <f t="shared" si="0"/>
        <v>0.70690679837442139</v>
      </c>
      <c r="M20" s="20">
        <f t="shared" si="0"/>
        <v>0.5236894365595488</v>
      </c>
    </row>
    <row r="21" spans="3:13" x14ac:dyDescent="0.25">
      <c r="C21" s="70">
        <v>2</v>
      </c>
      <c r="D21" s="69">
        <f t="shared" si="1"/>
        <v>1</v>
      </c>
      <c r="E21" s="20">
        <f t="shared" si="1"/>
        <v>1</v>
      </c>
      <c r="F21" s="20">
        <f t="shared" si="1"/>
        <v>1</v>
      </c>
      <c r="G21" s="5"/>
      <c r="H21" s="20">
        <f t="shared" si="0"/>
        <v>1</v>
      </c>
      <c r="I21" s="20">
        <f t="shared" si="0"/>
        <v>1</v>
      </c>
      <c r="J21" s="20">
        <f t="shared" si="0"/>
        <v>1</v>
      </c>
      <c r="K21" s="20">
        <f t="shared" si="0"/>
        <v>1</v>
      </c>
      <c r="L21" s="20">
        <f t="shared" si="0"/>
        <v>0.95422436792106646</v>
      </c>
      <c r="M21" s="20">
        <f t="shared" si="0"/>
        <v>0.82130852476882099</v>
      </c>
    </row>
    <row r="22" spans="3:13" x14ac:dyDescent="0.25">
      <c r="C22" s="70">
        <v>3</v>
      </c>
      <c r="D22" s="69">
        <f t="shared" si="1"/>
        <v>0.89865466678990769</v>
      </c>
      <c r="E22" s="20">
        <f t="shared" si="1"/>
        <v>1</v>
      </c>
      <c r="F22" s="20">
        <f t="shared" si="1"/>
        <v>1</v>
      </c>
      <c r="G22" s="20">
        <f t="shared" si="1"/>
        <v>1</v>
      </c>
      <c r="H22" s="5"/>
      <c r="I22" s="20">
        <f>MIN(1,MAX(EXP(-$D$15*ABS($C22-I$17)/MIN($C22,I$17)),40%)*1.25)</f>
        <v>1</v>
      </c>
      <c r="J22" s="20">
        <f>MIN(1,MAX(EXP(-$D$15*ABS($C22-J$17)/MIN($C22,J$17)),40%)*1.25)</f>
        <v>1</v>
      </c>
      <c r="K22" s="20">
        <f>MIN(1,MAX(EXP(-$D$15*ABS($C22-K$17)/MIN($C22,K$17)),40%)*1.25)</f>
        <v>1</v>
      </c>
      <c r="L22" s="20">
        <f>MIN(1,MAX(EXP(-$D$15*ABS($C22-L$17)/MIN($C22,L$17)),40%)*1.25)</f>
        <v>1</v>
      </c>
      <c r="M22" s="20">
        <f>MIN(1,MAX(EXP(-$D$15*ABS($C22-M$17)/MIN($C22,M$17)),40%)*1.25)</f>
        <v>0.95422436792106657</v>
      </c>
    </row>
    <row r="23" spans="3:13" x14ac:dyDescent="0.25">
      <c r="C23" s="70">
        <v>5</v>
      </c>
      <c r="D23" s="69">
        <f t="shared" si="1"/>
        <v>0.70690679837442139</v>
      </c>
      <c r="E23" s="20">
        <f t="shared" si="1"/>
        <v>0.95422436792106646</v>
      </c>
      <c r="F23" s="20">
        <f t="shared" si="1"/>
        <v>1</v>
      </c>
      <c r="G23" s="20">
        <f t="shared" si="1"/>
        <v>1</v>
      </c>
      <c r="H23" s="20">
        <f>MIN(1,MAX(EXP(-$D$15*ABS($C23-H$17)/MIN($C23,H$17)),40%)*1.25)</f>
        <v>1</v>
      </c>
      <c r="I23" s="5"/>
      <c r="J23" s="20">
        <f>MIN(1,MAX(EXP(-$D$15*ABS($C23-J$17)/MIN($C23,J$17)),40%)*1.25)</f>
        <v>1</v>
      </c>
      <c r="K23" s="20">
        <f>MIN(1,MAX(EXP(-$D$15*ABS($C23-K$17)/MIN($C23,K$17)),40%)*1.25)</f>
        <v>1</v>
      </c>
      <c r="L23" s="20">
        <f>MIN(1,MAX(EXP(-$D$15*ABS($C23-L$17)/MIN($C23,L$17)),40%)*1.25)</f>
        <v>1</v>
      </c>
      <c r="M23" s="20">
        <f>MIN(1,MAX(EXP(-$D$15*ABS($C23-M$17)/MIN($C23,M$17)),40%)*1.25)</f>
        <v>1</v>
      </c>
    </row>
    <row r="24" spans="3:13" x14ac:dyDescent="0.25">
      <c r="C24" s="70">
        <v>10</v>
      </c>
      <c r="D24" s="69">
        <f t="shared" si="1"/>
        <v>0.5</v>
      </c>
      <c r="E24" s="20">
        <f t="shared" si="1"/>
        <v>0.70690679837442139</v>
      </c>
      <c r="F24" s="20">
        <f t="shared" si="1"/>
        <v>0.95422436792106646</v>
      </c>
      <c r="G24" s="20">
        <f t="shared" si="1"/>
        <v>1</v>
      </c>
      <c r="H24" s="20">
        <f>MIN(1,MAX(EXP(-$D$15*ABS($C24-H$17)/MIN($C24,H$17)),40%)*1.25)</f>
        <v>1</v>
      </c>
      <c r="I24" s="20">
        <f>MIN(1,MAX(EXP(-$D$15*ABS($C24-I$17)/MIN($C24,I$17)),40%)*1.25)</f>
        <v>1</v>
      </c>
      <c r="J24" s="5"/>
      <c r="K24" s="20">
        <f>MIN(1,MAX(EXP(-$D$15*ABS($C24-K$17)/MIN($C24,K$17)),40%)*1.25)</f>
        <v>1</v>
      </c>
      <c r="L24" s="20">
        <f>MIN(1,MAX(EXP(-$D$15*ABS($C24-L$17)/MIN($C24,L$17)),40%)*1.25)</f>
        <v>1</v>
      </c>
      <c r="M24" s="20">
        <f>MIN(1,MAX(EXP(-$D$15*ABS($C24-M$17)/MIN($C24,M$17)),40%)*1.25)</f>
        <v>1</v>
      </c>
    </row>
    <row r="25" spans="3:13" x14ac:dyDescent="0.25">
      <c r="C25" s="70">
        <v>15</v>
      </c>
      <c r="D25" s="69">
        <f t="shared" si="1"/>
        <v>0.5</v>
      </c>
      <c r="E25" s="20">
        <f t="shared" si="1"/>
        <v>0.5236894365595488</v>
      </c>
      <c r="F25" s="20">
        <f t="shared" si="1"/>
        <v>0.82130852476882099</v>
      </c>
      <c r="G25" s="20">
        <f t="shared" si="1"/>
        <v>1</v>
      </c>
      <c r="H25" s="20">
        <f>MIN(1,MAX(EXP(-$D$15*ABS($C25-H$17)/MIN($C25,H$17)),40%)*1.25)</f>
        <v>1</v>
      </c>
      <c r="I25" s="20">
        <f>MIN(1,MAX(EXP(-$D$15*ABS($C25-I$17)/MIN($C25,I$17)),40%)*1.25)</f>
        <v>1</v>
      </c>
      <c r="J25" s="20">
        <f>MIN(1,MAX(EXP(-$D$15*ABS($C25-J$17)/MIN($C25,J$17)),40%)*1.25)</f>
        <v>1</v>
      </c>
      <c r="K25" s="5"/>
      <c r="L25" s="20">
        <f>MIN(1,MAX(EXP(-$D$15*ABS($C25-L$17)/MIN($C25,L$17)),40%)*1.25)</f>
        <v>1</v>
      </c>
      <c r="M25" s="20">
        <f>MIN(1,MAX(EXP(-$D$15*ABS($C25-M$17)/MIN($C25,M$17)),40%)*1.25)</f>
        <v>1</v>
      </c>
    </row>
    <row r="26" spans="3:13" x14ac:dyDescent="0.25">
      <c r="C26" s="70">
        <v>20</v>
      </c>
      <c r="D26" s="69">
        <f t="shared" si="1"/>
        <v>0.5</v>
      </c>
      <c r="E26" s="20">
        <f t="shared" si="1"/>
        <v>0.5</v>
      </c>
      <c r="F26" s="20">
        <f t="shared" si="1"/>
        <v>0.70690679837442139</v>
      </c>
      <c r="G26" s="20">
        <f t="shared" si="1"/>
        <v>0.95422436792106646</v>
      </c>
      <c r="H26" s="20">
        <f>MIN(1,MAX(EXP(-$D$15*ABS($C26-H$17)/MIN($C26,H$17)),40%)*1.25)</f>
        <v>1</v>
      </c>
      <c r="I26" s="20">
        <f>MIN(1,MAX(EXP(-$D$15*ABS($C26-I$17)/MIN($C26,I$17)),40%)*1.25)</f>
        <v>1</v>
      </c>
      <c r="J26" s="20">
        <f>MIN(1,MAX(EXP(-$D$15*ABS($C26-J$17)/MIN($C26,J$17)),40%)*1.25)</f>
        <v>1</v>
      </c>
      <c r="K26" s="20">
        <f>MIN(1,MAX(EXP(-$D$15*ABS($C26-K$17)/MIN($C26,K$17)),40%)*1.25)</f>
        <v>1</v>
      </c>
      <c r="L26" s="5"/>
      <c r="M26" s="20">
        <f>MIN(1,MAX(EXP(-$D$15*ABS($C26-M$17)/MIN($C26,M$17)),40%)*1.25)</f>
        <v>1</v>
      </c>
    </row>
    <row r="27" spans="3:13" x14ac:dyDescent="0.25">
      <c r="C27" s="68">
        <v>30</v>
      </c>
      <c r="D27" s="69">
        <f t="shared" si="1"/>
        <v>0.5</v>
      </c>
      <c r="E27" s="20">
        <f t="shared" si="1"/>
        <v>0.5</v>
      </c>
      <c r="F27" s="20">
        <f t="shared" si="1"/>
        <v>0.5236894365595488</v>
      </c>
      <c r="G27" s="20">
        <f t="shared" si="1"/>
        <v>0.82130852476882099</v>
      </c>
      <c r="H27" s="20">
        <f>MIN(1,MAX(EXP(-$D$15*ABS($C27-H$17)/MIN($C27,H$17)),40%)*1.25)</f>
        <v>0.95422436792106657</v>
      </c>
      <c r="I27" s="20">
        <f>MIN(1,MAX(EXP(-$D$15*ABS($C27-I$17)/MIN($C27,I$17)),40%)*1.25)</f>
        <v>1</v>
      </c>
      <c r="J27" s="20">
        <f>MIN(1,MAX(EXP(-$D$15*ABS($C27-J$17)/MIN($C27,J$17)),40%)*1.25)</f>
        <v>1</v>
      </c>
      <c r="K27" s="20">
        <f>MIN(1,MAX(EXP(-$D$15*ABS($C27-K$17)/MIN($C27,K$17)),40%)*1.25)</f>
        <v>1</v>
      </c>
      <c r="L27" s="20">
        <f>MIN(1,MAX(EXP(-$D$15*ABS($C27-L$17)/MIN($C27,L$17)),40%)*1.25)</f>
        <v>1</v>
      </c>
      <c r="M27" s="5"/>
    </row>
    <row r="29" spans="3:13" ht="18.75" x14ac:dyDescent="0.3">
      <c r="C29" s="6" t="s">
        <v>76</v>
      </c>
    </row>
    <row r="30" spans="3:13" ht="15.75" thickBot="1" x14ac:dyDescent="0.3"/>
    <row r="31" spans="3:13" ht="28.5" customHeight="1" thickTop="1" thickBot="1" x14ac:dyDescent="0.3">
      <c r="D31" s="119"/>
    </row>
    <row r="32" spans="3:13" ht="15.75" thickTop="1" x14ac:dyDescent="0.25">
      <c r="C32" s="70" t="s">
        <v>1133</v>
      </c>
      <c r="D32" s="83">
        <f>VLOOKUP(C32,Delta_GIRR!$C$24:$F$502,4,0)^2</f>
        <v>1032.2568932295155</v>
      </c>
    </row>
    <row r="33" spans="3:13" x14ac:dyDescent="0.25">
      <c r="C33" s="70" t="s">
        <v>61</v>
      </c>
      <c r="D33" s="50">
        <f>VLOOKUP(C33,Delta_GIRR!$C$24:$F$502,4,0)^2</f>
        <v>9346049.3623672463</v>
      </c>
    </row>
    <row r="34" spans="3:13" x14ac:dyDescent="0.25">
      <c r="C34" s="70" t="s">
        <v>62</v>
      </c>
      <c r="D34" s="50">
        <f>VLOOKUP(C34,Delta_GIRR!$C$24:$F$502,4,0)^2</f>
        <v>2166118.5092845587</v>
      </c>
    </row>
    <row r="35" spans="3:13" x14ac:dyDescent="0.25">
      <c r="C35" s="70" t="s">
        <v>1135</v>
      </c>
      <c r="D35" s="50">
        <f>VLOOKUP(C35,Delta_GIRR!$C$24:$F$502,4,0)^2</f>
        <v>12940192.872424686</v>
      </c>
    </row>
    <row r="36" spans="3:13" x14ac:dyDescent="0.25">
      <c r="C36" s="70" t="s">
        <v>63</v>
      </c>
      <c r="D36" s="50">
        <f>VLOOKUP(C36,Delta_GIRR!$C$24:$F$502,4,0)^2</f>
        <v>702160.028468973</v>
      </c>
    </row>
    <row r="37" spans="3:13" x14ac:dyDescent="0.25">
      <c r="C37" s="70" t="s">
        <v>64</v>
      </c>
      <c r="D37" s="50">
        <f>VLOOKUP(C37,Delta_GIRR!$C$24:$F$502,4,0)^2</f>
        <v>1758764.0047125344</v>
      </c>
    </row>
    <row r="38" spans="3:13" x14ac:dyDescent="0.25">
      <c r="C38" s="70" t="s">
        <v>65</v>
      </c>
      <c r="D38" s="50">
        <f>VLOOKUP(C38,Delta_GIRR!$C$24:$F$502,4,0)^2</f>
        <v>109220.14765305171</v>
      </c>
    </row>
    <row r="39" spans="3:13" x14ac:dyDescent="0.25">
      <c r="C39" s="70" t="s">
        <v>1134</v>
      </c>
      <c r="D39" s="50">
        <f>VLOOKUP(C39,Delta_GIRR!$C$24:$F$502,4,0)^2</f>
        <v>7.4177369480577998E-6</v>
      </c>
    </row>
    <row r="40" spans="3:13" x14ac:dyDescent="0.25">
      <c r="C40" s="70" t="s">
        <v>1136</v>
      </c>
      <c r="D40" s="50">
        <f>VLOOKUP(C40,Delta_GIRR!$C$24:$F$502,4,0)^2</f>
        <v>2.3830467188387175E-3</v>
      </c>
    </row>
    <row r="41" spans="3:13" x14ac:dyDescent="0.25">
      <c r="C41" s="68" t="s">
        <v>1137</v>
      </c>
      <c r="D41" s="48">
        <f>VLOOKUP(C41,Delta_GIRR!$C$24:$F$502,4,0)^2</f>
        <v>2.3830467188387175E-3</v>
      </c>
    </row>
    <row r="42" spans="3:13" ht="15.75" thickBot="1" x14ac:dyDescent="0.3"/>
    <row r="43" spans="3:13" ht="30" customHeight="1" thickTop="1" x14ac:dyDescent="0.25">
      <c r="C43" s="120"/>
      <c r="D43" s="146" t="s">
        <v>1133</v>
      </c>
      <c r="E43" s="147" t="s">
        <v>61</v>
      </c>
      <c r="F43" s="147" t="s">
        <v>62</v>
      </c>
      <c r="G43" s="147" t="s">
        <v>1135</v>
      </c>
      <c r="H43" s="147" t="s">
        <v>63</v>
      </c>
      <c r="I43" s="147" t="s">
        <v>64</v>
      </c>
      <c r="J43" s="147" t="s">
        <v>65</v>
      </c>
      <c r="K43" s="147" t="s">
        <v>1134</v>
      </c>
      <c r="L43" s="147" t="s">
        <v>1136</v>
      </c>
      <c r="M43" s="148" t="s">
        <v>1137</v>
      </c>
    </row>
    <row r="44" spans="3:13" x14ac:dyDescent="0.25">
      <c r="C44" s="135" t="s">
        <v>1133</v>
      </c>
      <c r="D44" s="61"/>
      <c r="E44" s="71">
        <f>VLOOKUP($C44,Delta_GIRR!$C$24:$F$502,4,0)*VLOOKUP(E$43,Delta_GIRR!$C$24:$F$502,4,0)</f>
        <v>98221.809588130214</v>
      </c>
      <c r="F44" s="71">
        <f>VLOOKUP($C44,Delta_GIRR!$C$24:$F$502,4,0)*VLOOKUP(F$43,Delta_GIRR!$C$24:$F$502,4,0)</f>
        <v>47286.263996651593</v>
      </c>
      <c r="G44" s="71">
        <f>VLOOKUP($C44,Delta_GIRR!$C$24:$F$502,4,0)*VLOOKUP(G$43,Delta_GIRR!$C$24:$F$502,4,0)</f>
        <v>115575.09806303358</v>
      </c>
      <c r="H44" s="71">
        <f>VLOOKUP($C44,Delta_GIRR!$C$24:$F$502,4,0)*VLOOKUP(H$43,Delta_GIRR!$C$24:$F$502,4,0)</f>
        <v>-26922.286855639333</v>
      </c>
      <c r="I44" s="71">
        <f>VLOOKUP($C44,Delta_GIRR!$C$24:$F$502,4,0)*VLOOKUP(I$43,Delta_GIRR!$C$24:$F$502,4,0)</f>
        <v>-42608.640760161099</v>
      </c>
      <c r="J44" s="71">
        <f>VLOOKUP($C44,Delta_GIRR!$C$24:$F$502,4,0)*VLOOKUP(J$43,Delta_GIRR!$C$24:$F$502,4,0)</f>
        <v>10618.062454817646</v>
      </c>
      <c r="K44" s="71">
        <f>VLOOKUP($C44,Delta_GIRR!$C$24:$F$502,4,0)*VLOOKUP(K$43,Delta_GIRR!$C$24:$F$502,4,0)</f>
        <v>-8.7504343302466606E-2</v>
      </c>
      <c r="L44" s="71">
        <f>VLOOKUP($C44,Delta_GIRR!$C$24:$F$502,4,0)*VLOOKUP(L$43,Delta_GIRR!$C$24:$F$502,4,0)</f>
        <v>1.5684120639708321</v>
      </c>
      <c r="M44" s="71">
        <f>VLOOKUP($C44,Delta_GIRR!$C$24:$F$502,4,0)*VLOOKUP(M$43,Delta_GIRR!$C$24:$F$502,4,0)</f>
        <v>1.5684120639708321</v>
      </c>
    </row>
    <row r="45" spans="3:13" x14ac:dyDescent="0.25">
      <c r="C45" s="135" t="s">
        <v>61</v>
      </c>
      <c r="D45" s="73">
        <f>VLOOKUP($C45,Delta_GIRR!$C$24:$F$502,4,0)*VLOOKUP(D$43,Delta_GIRR!$C$24:$F$502,4,0)</f>
        <v>98221.809588130214</v>
      </c>
      <c r="E45" s="5"/>
      <c r="F45" s="14">
        <f>VLOOKUP($C45,Delta_GIRR!$C$24:$F$502,4,0)*VLOOKUP(F$43,Delta_GIRR!$C$24:$F$502,4,0)</f>
        <v>4499405.573240852</v>
      </c>
      <c r="G45" s="14">
        <f>VLOOKUP($C45,Delta_GIRR!$C$24:$F$502,4,0)*VLOOKUP(G$43,Delta_GIRR!$C$24:$F$502,4,0)</f>
        <v>10997257.901142173</v>
      </c>
      <c r="H45" s="14">
        <f>VLOOKUP($C45,Delta_GIRR!$C$24:$F$502,4,0)*VLOOKUP(H$43,Delta_GIRR!$C$24:$F$502,4,0)</f>
        <v>-2561722.5232940847</v>
      </c>
      <c r="I45" s="14">
        <f>VLOOKUP($C45,Delta_GIRR!$C$24:$F$502,4,0)*VLOOKUP(I$43,Delta_GIRR!$C$24:$F$502,4,0)</f>
        <v>-4054318.0936870319</v>
      </c>
      <c r="J45" s="14">
        <f>VLOOKUP($C45,Delta_GIRR!$C$24:$F$502,4,0)*VLOOKUP(J$43,Delta_GIRR!$C$24:$F$502,4,0)</f>
        <v>1010335.0391481335</v>
      </c>
      <c r="K45" s="14">
        <f>VLOOKUP($C45,Delta_GIRR!$C$24:$F$502,4,0)*VLOOKUP(K$43,Delta_GIRR!$C$24:$F$502,4,0)</f>
        <v>-8.3262558015955506</v>
      </c>
      <c r="L45" s="14">
        <f>VLOOKUP($C45,Delta_GIRR!$C$24:$F$502,4,0)*VLOOKUP(L$43,Delta_GIRR!$C$24:$F$502,4,0)</f>
        <v>149.23830696940365</v>
      </c>
      <c r="M45" s="14">
        <f>VLOOKUP($C45,Delta_GIRR!$C$24:$F$502,4,0)*VLOOKUP(M$43,Delta_GIRR!$C$24:$F$502,4,0)</f>
        <v>149.23830696940365</v>
      </c>
    </row>
    <row r="46" spans="3:13" x14ac:dyDescent="0.25">
      <c r="C46" s="135" t="s">
        <v>62</v>
      </c>
      <c r="D46" s="73">
        <f>VLOOKUP($C46,Delta_GIRR!$C$24:$F$502,4,0)*VLOOKUP(D$43,Delta_GIRR!$C$24:$F$502,4,0)</f>
        <v>47286.263996651593</v>
      </c>
      <c r="E46" s="14">
        <f>VLOOKUP($C46,Delta_GIRR!$C$24:$F$502,4,0)*VLOOKUP(E$43,Delta_GIRR!$C$24:$F$502,4,0)</f>
        <v>4499405.573240852</v>
      </c>
      <c r="F46" s="5"/>
      <c r="G46" s="14">
        <f>VLOOKUP($C46,Delta_GIRR!$C$24:$F$502,4,0)*VLOOKUP(G$43,Delta_GIRR!$C$24:$F$502,4,0)</f>
        <v>5294335.7746436177</v>
      </c>
      <c r="H46" s="14">
        <f>VLOOKUP($C46,Delta_GIRR!$C$24:$F$502,4,0)*VLOOKUP(H$43,Delta_GIRR!$C$24:$F$502,4,0)</f>
        <v>-1233272.8141601174</v>
      </c>
      <c r="I46" s="14">
        <f>VLOOKUP($C46,Delta_GIRR!$C$24:$F$502,4,0)*VLOOKUP(I$43,Delta_GIRR!$C$24:$F$502,4,0)</f>
        <v>-1951843.0428882483</v>
      </c>
      <c r="J46" s="14">
        <f>VLOOKUP($C46,Delta_GIRR!$C$24:$F$502,4,0)*VLOOKUP(J$43,Delta_GIRR!$C$24:$F$502,4,0)</f>
        <v>486398.79051871394</v>
      </c>
      <c r="K46" s="14">
        <f>VLOOKUP($C46,Delta_GIRR!$C$24:$F$502,4,0)*VLOOKUP(K$43,Delta_GIRR!$C$24:$F$502,4,0)</f>
        <v>-4.0084532303859994</v>
      </c>
      <c r="L46" s="14">
        <f>VLOOKUP($C46,Delta_GIRR!$C$24:$F$502,4,0)*VLOOKUP(L$43,Delta_GIRR!$C$24:$F$502,4,0)</f>
        <v>71.846792594842967</v>
      </c>
      <c r="M46" s="14">
        <f>VLOOKUP($C46,Delta_GIRR!$C$24:$F$502,4,0)*VLOOKUP(M$43,Delta_GIRR!$C$24:$F$502,4,0)</f>
        <v>71.846792594842967</v>
      </c>
    </row>
    <row r="47" spans="3:13" x14ac:dyDescent="0.25">
      <c r="C47" s="135" t="s">
        <v>1135</v>
      </c>
      <c r="D47" s="73">
        <f>VLOOKUP($C47,Delta_GIRR!$C$24:$F$502,4,0)*VLOOKUP(D$43,Delta_GIRR!$C$24:$F$502,4,0)</f>
        <v>115575.09806303358</v>
      </c>
      <c r="E47" s="14">
        <f>VLOOKUP($C47,Delta_GIRR!$C$24:$F$502,4,0)*VLOOKUP(E$43,Delta_GIRR!$C$24:$F$502,4,0)</f>
        <v>10997257.901142173</v>
      </c>
      <c r="F47" s="14">
        <f>VLOOKUP($C47,Delta_GIRR!$C$24:$F$502,4,0)*VLOOKUP(F$43,Delta_GIRR!$C$24:$F$502,4,0)</f>
        <v>5294335.7746436177</v>
      </c>
      <c r="G47" s="5"/>
      <c r="H47" s="14">
        <f>VLOOKUP($C47,Delta_GIRR!$C$24:$F$502,4,0)*VLOOKUP(H$43,Delta_GIRR!$C$24:$F$502,4,0)</f>
        <v>-3014313.5529827881</v>
      </c>
      <c r="I47" s="14">
        <f>VLOOKUP($C47,Delta_GIRR!$C$24:$F$502,4,0)*VLOOKUP(I$43,Delta_GIRR!$C$24:$F$502,4,0)</f>
        <v>-4770612.6900072526</v>
      </c>
      <c r="J47" s="14">
        <f>VLOOKUP($C47,Delta_GIRR!$C$24:$F$502,4,0)*VLOOKUP(J$43,Delta_GIRR!$C$24:$F$502,4,0)</f>
        <v>1188835.4706119732</v>
      </c>
      <c r="K47" s="14">
        <f>VLOOKUP($C47,Delta_GIRR!$C$24:$F$502,4,0)*VLOOKUP(K$43,Delta_GIRR!$C$24:$F$502,4,0)</f>
        <v>-9.7972928293880646</v>
      </c>
      <c r="L47" s="14">
        <f>VLOOKUP($C47,Delta_GIRR!$C$24:$F$502,4,0)*VLOOKUP(L$43,Delta_GIRR!$C$24:$F$502,4,0)</f>
        <v>175.60490928721728</v>
      </c>
      <c r="M47" s="14">
        <f>VLOOKUP($C47,Delta_GIRR!$C$24:$F$502,4,0)*VLOOKUP(M$43,Delta_GIRR!$C$24:$F$502,4,0)</f>
        <v>175.60490928721728</v>
      </c>
    </row>
    <row r="48" spans="3:13" x14ac:dyDescent="0.25">
      <c r="C48" s="135" t="s">
        <v>63</v>
      </c>
      <c r="D48" s="73">
        <f>VLOOKUP($C48,Delta_GIRR!$C$24:$F$502,4,0)*VLOOKUP(D$43,Delta_GIRR!$C$24:$F$502,4,0)</f>
        <v>-26922.286855639333</v>
      </c>
      <c r="E48" s="14">
        <f>VLOOKUP($C48,Delta_GIRR!$C$24:$F$502,4,0)*VLOOKUP(E$43,Delta_GIRR!$C$24:$F$502,4,0)</f>
        <v>-2561722.5232940847</v>
      </c>
      <c r="F48" s="14">
        <f>VLOOKUP($C48,Delta_GIRR!$C$24:$F$502,4,0)*VLOOKUP(F$43,Delta_GIRR!$C$24:$F$502,4,0)</f>
        <v>-1233272.8141601174</v>
      </c>
      <c r="G48" s="14">
        <f>VLOOKUP($C48,Delta_GIRR!$C$24:$F$502,4,0)*VLOOKUP(G$43,Delta_GIRR!$C$24:$F$502,4,0)</f>
        <v>-3014313.5529827881</v>
      </c>
      <c r="H48" s="5"/>
      <c r="I48" s="14">
        <f>VLOOKUP($C48,Delta_GIRR!$C$24:$F$502,4,0)*VLOOKUP(I$43,Delta_GIRR!$C$24:$F$502,4,0)</f>
        <v>1111275.7459870877</v>
      </c>
      <c r="J48" s="14">
        <f>VLOOKUP($C48,Delta_GIRR!$C$24:$F$502,4,0)*VLOOKUP(J$43,Delta_GIRR!$C$24:$F$502,4,0)</f>
        <v>-276929.63363542774</v>
      </c>
      <c r="K48" s="14">
        <f>VLOOKUP($C48,Delta_GIRR!$C$24:$F$502,4,0)*VLOOKUP(K$43,Delta_GIRR!$C$24:$F$502,4,0)</f>
        <v>2.2822003388448655</v>
      </c>
      <c r="L48" s="14">
        <f>VLOOKUP($C48,Delta_GIRR!$C$24:$F$502,4,0)*VLOOKUP(L$43,Delta_GIRR!$C$24:$F$502,4,0)</f>
        <v>-40.905747174971474</v>
      </c>
      <c r="M48" s="14">
        <f>VLOOKUP($C48,Delta_GIRR!$C$24:$F$502,4,0)*VLOOKUP(M$43,Delta_GIRR!$C$24:$F$502,4,0)</f>
        <v>-40.905747174971474</v>
      </c>
    </row>
    <row r="49" spans="3:13" x14ac:dyDescent="0.25">
      <c r="C49" s="135" t="s">
        <v>64</v>
      </c>
      <c r="D49" s="73">
        <f>VLOOKUP($C49,Delta_GIRR!$C$24:$F$502,4,0)*VLOOKUP(D$43,Delta_GIRR!$C$24:$F$502,4,0)</f>
        <v>-42608.640760161099</v>
      </c>
      <c r="E49" s="14">
        <f>VLOOKUP($C49,Delta_GIRR!$C$24:$F$502,4,0)*VLOOKUP(E$43,Delta_GIRR!$C$24:$F$502,4,0)</f>
        <v>-4054318.0936870319</v>
      </c>
      <c r="F49" s="14">
        <f>VLOOKUP($C49,Delta_GIRR!$C$24:$F$502,4,0)*VLOOKUP(F$43,Delta_GIRR!$C$24:$F$502,4,0)</f>
        <v>-1951843.0428882483</v>
      </c>
      <c r="G49" s="14">
        <f>VLOOKUP($C49,Delta_GIRR!$C$24:$F$502,4,0)*VLOOKUP(G$43,Delta_GIRR!$C$24:$F$502,4,0)</f>
        <v>-4770612.6900072526</v>
      </c>
      <c r="H49" s="14">
        <f>VLOOKUP($C49,Delta_GIRR!$C$24:$F$502,4,0)*VLOOKUP(H$43,Delta_GIRR!$C$24:$F$502,4,0)</f>
        <v>1111275.7459870877</v>
      </c>
      <c r="I49" s="5"/>
      <c r="J49" s="14">
        <f>VLOOKUP($C49,Delta_GIRR!$C$24:$F$502,4,0)*VLOOKUP(J$43,Delta_GIRR!$C$24:$F$502,4,0)</f>
        <v>-438283.54324749124</v>
      </c>
      <c r="K49" s="14">
        <f>VLOOKUP($C49,Delta_GIRR!$C$24:$F$502,4,0)*VLOOKUP(K$43,Delta_GIRR!$C$24:$F$502,4,0)</f>
        <v>3.6119314418563193</v>
      </c>
      <c r="L49" s="14">
        <f>VLOOKUP($C49,Delta_GIRR!$C$24:$F$502,4,0)*VLOOKUP(L$43,Delta_GIRR!$C$24:$F$502,4,0)</f>
        <v>-64.739607587950729</v>
      </c>
      <c r="M49" s="14">
        <f>VLOOKUP($C49,Delta_GIRR!$C$24:$F$502,4,0)*VLOOKUP(M$43,Delta_GIRR!$C$24:$F$502,4,0)</f>
        <v>-64.739607587950729</v>
      </c>
    </row>
    <row r="50" spans="3:13" x14ac:dyDescent="0.25">
      <c r="C50" s="135" t="s">
        <v>65</v>
      </c>
      <c r="D50" s="73">
        <f>VLOOKUP($C50,Delta_GIRR!$C$24:$F$502,4,0)*VLOOKUP(D$43,Delta_GIRR!$C$24:$F$502,4,0)</f>
        <v>10618.062454817646</v>
      </c>
      <c r="E50" s="14">
        <f>VLOOKUP($C50,Delta_GIRR!$C$24:$F$502,4,0)*VLOOKUP(E$43,Delta_GIRR!$C$24:$F$502,4,0)</f>
        <v>1010335.0391481335</v>
      </c>
      <c r="F50" s="14">
        <f>VLOOKUP($C50,Delta_GIRR!$C$24:$F$502,4,0)*VLOOKUP(F$43,Delta_GIRR!$C$24:$F$502,4,0)</f>
        <v>486398.79051871394</v>
      </c>
      <c r="G50" s="14">
        <f>VLOOKUP($C50,Delta_GIRR!$C$24:$F$502,4,0)*VLOOKUP(G$43,Delta_GIRR!$C$24:$F$502,4,0)</f>
        <v>1188835.4706119732</v>
      </c>
      <c r="H50" s="14">
        <f>VLOOKUP($C50,Delta_GIRR!$C$24:$F$502,4,0)*VLOOKUP(H$43,Delta_GIRR!$C$24:$F$502,4,0)</f>
        <v>-276929.63363542774</v>
      </c>
      <c r="I50" s="14">
        <f>VLOOKUP($C50,Delta_GIRR!$C$24:$F$502,4,0)*VLOOKUP(I$43,Delta_GIRR!$C$24:$F$502,4,0)</f>
        <v>-438283.54324749124</v>
      </c>
      <c r="J50" s="5"/>
      <c r="K50" s="14">
        <f>VLOOKUP($C50,Delta_GIRR!$C$24:$F$502,4,0)*VLOOKUP(K$43,Delta_GIRR!$C$24:$F$502,4,0)</f>
        <v>-0.9000923978783345</v>
      </c>
      <c r="L50" s="14">
        <f>VLOOKUP($C50,Delta_GIRR!$C$24:$F$502,4,0)*VLOOKUP(L$43,Delta_GIRR!$C$24:$F$502,4,0)</f>
        <v>16.133093767026992</v>
      </c>
      <c r="M50" s="14">
        <f>VLOOKUP($C50,Delta_GIRR!$C$24:$F$502,4,0)*VLOOKUP(M$43,Delta_GIRR!$C$24:$F$502,4,0)</f>
        <v>16.133093767026992</v>
      </c>
    </row>
    <row r="51" spans="3:13" x14ac:dyDescent="0.25">
      <c r="C51" s="135" t="s">
        <v>1134</v>
      </c>
      <c r="D51" s="73">
        <f>VLOOKUP($C51,Delta_GIRR!$C$24:$F$502,4,0)*VLOOKUP(D$43,Delta_GIRR!$C$24:$F$502,4,0)</f>
        <v>-8.7504343302466606E-2</v>
      </c>
      <c r="E51" s="14">
        <f>VLOOKUP($C51,Delta_GIRR!$C$24:$F$502,4,0)*VLOOKUP(E$43,Delta_GIRR!$C$24:$F$502,4,0)</f>
        <v>-8.3262558015955506</v>
      </c>
      <c r="F51" s="14">
        <f>VLOOKUP($C51,Delta_GIRR!$C$24:$F$502,4,0)*VLOOKUP(F$43,Delta_GIRR!$C$24:$F$502,4,0)</f>
        <v>-4.0084532303859994</v>
      </c>
      <c r="G51" s="14">
        <f>VLOOKUP($C51,Delta_GIRR!$C$24:$F$502,4,0)*VLOOKUP(G$43,Delta_GIRR!$C$24:$F$502,4,0)</f>
        <v>-9.7972928293880646</v>
      </c>
      <c r="H51" s="14">
        <f>VLOOKUP($C51,Delta_GIRR!$C$24:$F$502,4,0)*VLOOKUP(H$43,Delta_GIRR!$C$24:$F$502,4,0)</f>
        <v>2.2822003388448655</v>
      </c>
      <c r="I51" s="14">
        <f>VLOOKUP($C51,Delta_GIRR!$C$24:$F$502,4,0)*VLOOKUP(I$43,Delta_GIRR!$C$24:$F$502,4,0)</f>
        <v>3.6119314418563193</v>
      </c>
      <c r="J51" s="14">
        <f>VLOOKUP($C51,Delta_GIRR!$C$24:$F$502,4,0)*VLOOKUP(J$43,Delta_GIRR!$C$24:$F$502,4,0)</f>
        <v>-0.9000923978783345</v>
      </c>
      <c r="K51" s="5"/>
      <c r="L51" s="14">
        <f>VLOOKUP($C51,Delta_GIRR!$C$24:$F$502,4,0)*VLOOKUP(L$43,Delta_GIRR!$C$24:$F$502,4,0)</f>
        <v>-1.3295417893123128E-4</v>
      </c>
      <c r="M51" s="14">
        <f>VLOOKUP($C51,Delta_GIRR!$C$24:$F$502,4,0)*VLOOKUP(M$43,Delta_GIRR!$C$24:$F$502,4,0)</f>
        <v>-1.3295417893123128E-4</v>
      </c>
    </row>
    <row r="52" spans="3:13" x14ac:dyDescent="0.25">
      <c r="C52" s="135" t="s">
        <v>1136</v>
      </c>
      <c r="D52" s="73">
        <f>VLOOKUP($C52,Delta_GIRR!$C$24:$F$502,4,0)*VLOOKUP(D$43,Delta_GIRR!$C$24:$F$502,4,0)</f>
        <v>1.5684120639708321</v>
      </c>
      <c r="E52" s="14">
        <f>VLOOKUP($C52,Delta_GIRR!$C$24:$F$502,4,0)*VLOOKUP(E$43,Delta_GIRR!$C$24:$F$502,4,0)</f>
        <v>149.23830696940365</v>
      </c>
      <c r="F52" s="14">
        <f>VLOOKUP($C52,Delta_GIRR!$C$24:$F$502,4,0)*VLOOKUP(F$43,Delta_GIRR!$C$24:$F$502,4,0)</f>
        <v>71.846792594842967</v>
      </c>
      <c r="G52" s="14">
        <f>VLOOKUP($C52,Delta_GIRR!$C$24:$F$502,4,0)*VLOOKUP(G$43,Delta_GIRR!$C$24:$F$502,4,0)</f>
        <v>175.60490928721728</v>
      </c>
      <c r="H52" s="14">
        <f>VLOOKUP($C52,Delta_GIRR!$C$24:$F$502,4,0)*VLOOKUP(H$43,Delta_GIRR!$C$24:$F$502,4,0)</f>
        <v>-40.905747174971474</v>
      </c>
      <c r="I52" s="14">
        <f>VLOOKUP($C52,Delta_GIRR!$C$24:$F$502,4,0)*VLOOKUP(I$43,Delta_GIRR!$C$24:$F$502,4,0)</f>
        <v>-64.739607587950729</v>
      </c>
      <c r="J52" s="14">
        <f>VLOOKUP($C52,Delta_GIRR!$C$24:$F$502,4,0)*VLOOKUP(J$43,Delta_GIRR!$C$24:$F$502,4,0)</f>
        <v>16.133093767026992</v>
      </c>
      <c r="K52" s="14">
        <f>VLOOKUP($C52,Delta_GIRR!$C$24:$F$502,4,0)*VLOOKUP(K$43,Delta_GIRR!$C$24:$F$502,4,0)</f>
        <v>-1.3295417893123128E-4</v>
      </c>
      <c r="L52" s="5"/>
      <c r="M52" s="14">
        <f>VLOOKUP($C52,Delta_GIRR!$C$24:$F$502,4,0)*VLOOKUP(M$43,Delta_GIRR!$C$24:$F$502,4,0)</f>
        <v>2.3830467188387175E-3</v>
      </c>
    </row>
    <row r="53" spans="3:13" x14ac:dyDescent="0.25">
      <c r="C53" s="145" t="s">
        <v>1137</v>
      </c>
      <c r="D53" s="73">
        <f>VLOOKUP($C53,Delta_GIRR!$C$24:$F$502,4,0)*VLOOKUP(D$43,Delta_GIRR!$C$24:$F$502,4,0)</f>
        <v>1.5684120639708321</v>
      </c>
      <c r="E53" s="14">
        <f>VLOOKUP($C53,Delta_GIRR!$C$24:$F$502,4,0)*VLOOKUP(E$43,Delta_GIRR!$C$24:$F$502,4,0)</f>
        <v>149.23830696940365</v>
      </c>
      <c r="F53" s="14">
        <f>VLOOKUP($C53,Delta_GIRR!$C$24:$F$502,4,0)*VLOOKUP(F$43,Delta_GIRR!$C$24:$F$502,4,0)</f>
        <v>71.846792594842967</v>
      </c>
      <c r="G53" s="14">
        <f>VLOOKUP($C53,Delta_GIRR!$C$24:$F$502,4,0)*VLOOKUP(G$43,Delta_GIRR!$C$24:$F$502,4,0)</f>
        <v>175.60490928721728</v>
      </c>
      <c r="H53" s="14">
        <f>VLOOKUP($C53,Delta_GIRR!$C$24:$F$502,4,0)*VLOOKUP(H$43,Delta_GIRR!$C$24:$F$502,4,0)</f>
        <v>-40.905747174971474</v>
      </c>
      <c r="I53" s="14">
        <f>VLOOKUP($C53,Delta_GIRR!$C$24:$F$502,4,0)*VLOOKUP(I$43,Delta_GIRR!$C$24:$F$502,4,0)</f>
        <v>-64.739607587950729</v>
      </c>
      <c r="J53" s="14">
        <f>VLOOKUP($C53,Delta_GIRR!$C$24:$F$502,4,0)*VLOOKUP(J$43,Delta_GIRR!$C$24:$F$502,4,0)</f>
        <v>16.133093767026992</v>
      </c>
      <c r="K53" s="14">
        <f>VLOOKUP($C53,Delta_GIRR!$C$24:$F$502,4,0)*VLOOKUP(K$43,Delta_GIRR!$C$24:$F$502,4,0)</f>
        <v>-1.3295417893123128E-4</v>
      </c>
      <c r="L53" s="14">
        <f>VLOOKUP($C53,Delta_GIRR!$C$24:$F$502,4,0)*VLOOKUP(L$43,Delta_GIRR!$C$24:$F$502,4,0)</f>
        <v>2.3830467188387175E-3</v>
      </c>
      <c r="M53" s="5"/>
    </row>
    <row r="54" spans="3:13" ht="15.75" thickBot="1" x14ac:dyDescent="0.3"/>
    <row r="55" spans="3:13" ht="30.75" customHeight="1" thickTop="1" x14ac:dyDescent="0.25">
      <c r="C55" s="120"/>
      <c r="D55" s="146" t="s">
        <v>1133</v>
      </c>
      <c r="E55" s="147" t="s">
        <v>61</v>
      </c>
      <c r="F55" s="147" t="s">
        <v>62</v>
      </c>
      <c r="G55" s="147" t="s">
        <v>1135</v>
      </c>
      <c r="H55" s="147" t="s">
        <v>63</v>
      </c>
      <c r="I55" s="147" t="s">
        <v>64</v>
      </c>
      <c r="J55" s="147" t="s">
        <v>65</v>
      </c>
      <c r="K55" s="147" t="s">
        <v>1134</v>
      </c>
      <c r="L55" s="147" t="s">
        <v>1136</v>
      </c>
      <c r="M55" s="148" t="s">
        <v>1137</v>
      </c>
    </row>
    <row r="56" spans="3:13" x14ac:dyDescent="0.25">
      <c r="C56" s="135" t="s">
        <v>1133</v>
      </c>
      <c r="D56" s="61">
        <f>D44*D18</f>
        <v>0</v>
      </c>
      <c r="E56" s="71">
        <f t="shared" ref="E56:M56" si="2">E44*E18</f>
        <v>98221.809588130214</v>
      </c>
      <c r="F56" s="71">
        <f t="shared" si="2"/>
        <v>47286.263996651593</v>
      </c>
      <c r="G56" s="71">
        <f t="shared" si="2"/>
        <v>115575.09806303358</v>
      </c>
      <c r="H56" s="71">
        <f t="shared" si="2"/>
        <v>-24193.838723476878</v>
      </c>
      <c r="I56" s="71">
        <f t="shared" si="2"/>
        <v>-30120.337822851354</v>
      </c>
      <c r="J56" s="71">
        <f t="shared" si="2"/>
        <v>5309.0312274088228</v>
      </c>
      <c r="K56" s="71">
        <f t="shared" si="2"/>
        <v>-4.3752171651233303E-2</v>
      </c>
      <c r="L56" s="71">
        <f t="shared" si="2"/>
        <v>0.78420603198541605</v>
      </c>
      <c r="M56" s="71">
        <f t="shared" si="2"/>
        <v>0.78420603198541605</v>
      </c>
    </row>
    <row r="57" spans="3:13" x14ac:dyDescent="0.25">
      <c r="C57" s="135" t="s">
        <v>61</v>
      </c>
      <c r="D57" s="73">
        <f t="shared" ref="D57:M65" si="3">D45*D19</f>
        <v>98221.809588130214</v>
      </c>
      <c r="E57" s="5">
        <f t="shared" si="3"/>
        <v>0</v>
      </c>
      <c r="F57" s="14">
        <f t="shared" si="3"/>
        <v>4499405.573240852</v>
      </c>
      <c r="G57" s="14">
        <f t="shared" si="3"/>
        <v>10997257.901142173</v>
      </c>
      <c r="H57" s="14">
        <f t="shared" si="3"/>
        <v>-2561722.5232940847</v>
      </c>
      <c r="I57" s="14">
        <f t="shared" si="3"/>
        <v>-3868729.1202994511</v>
      </c>
      <c r="J57" s="14">
        <f t="shared" si="3"/>
        <v>714212.70780970273</v>
      </c>
      <c r="K57" s="14">
        <f t="shared" si="3"/>
        <v>-4.360372209388248</v>
      </c>
      <c r="L57" s="14">
        <f t="shared" si="3"/>
        <v>74.619153484701826</v>
      </c>
      <c r="M57" s="14">
        <f t="shared" si="3"/>
        <v>74.619153484701826</v>
      </c>
    </row>
    <row r="58" spans="3:13" x14ac:dyDescent="0.25">
      <c r="C58" s="135" t="s">
        <v>62</v>
      </c>
      <c r="D58" s="73">
        <f t="shared" si="3"/>
        <v>47286.263996651593</v>
      </c>
      <c r="E58" s="14">
        <f t="shared" si="3"/>
        <v>4499405.573240852</v>
      </c>
      <c r="F58" s="5">
        <f t="shared" si="3"/>
        <v>0</v>
      </c>
      <c r="G58" s="14">
        <f t="shared" si="3"/>
        <v>5294335.7746436177</v>
      </c>
      <c r="H58" s="14">
        <f t="shared" si="3"/>
        <v>-1233272.8141601174</v>
      </c>
      <c r="I58" s="14">
        <f t="shared" si="3"/>
        <v>-1951843.0428882483</v>
      </c>
      <c r="J58" s="14">
        <f t="shared" si="3"/>
        <v>464133.57844029105</v>
      </c>
      <c r="K58" s="14">
        <f t="shared" si="3"/>
        <v>-3.29217680925314</v>
      </c>
      <c r="L58" s="14">
        <f t="shared" si="3"/>
        <v>50.788986126691526</v>
      </c>
      <c r="M58" s="14">
        <f t="shared" si="3"/>
        <v>37.625406332604079</v>
      </c>
    </row>
    <row r="59" spans="3:13" x14ac:dyDescent="0.25">
      <c r="C59" s="135" t="s">
        <v>1135</v>
      </c>
      <c r="D59" s="73">
        <f t="shared" si="3"/>
        <v>115575.09806303358</v>
      </c>
      <c r="E59" s="14">
        <f t="shared" si="3"/>
        <v>10997257.901142173</v>
      </c>
      <c r="F59" s="14">
        <f t="shared" si="3"/>
        <v>5294335.7746436177</v>
      </c>
      <c r="G59" s="5">
        <f t="shared" si="3"/>
        <v>0</v>
      </c>
      <c r="H59" s="14">
        <f t="shared" si="3"/>
        <v>-3014313.5529827881</v>
      </c>
      <c r="I59" s="14">
        <f t="shared" si="3"/>
        <v>-4770612.6900072526</v>
      </c>
      <c r="J59" s="14">
        <f t="shared" si="3"/>
        <v>1188835.4706119732</v>
      </c>
      <c r="K59" s="14">
        <f t="shared" si="3"/>
        <v>-9.7972928293880646</v>
      </c>
      <c r="L59" s="14">
        <f t="shared" si="3"/>
        <v>167.56648356843112</v>
      </c>
      <c r="M59" s="14">
        <f t="shared" si="3"/>
        <v>144.22580898884706</v>
      </c>
    </row>
    <row r="60" spans="3:13" x14ac:dyDescent="0.25">
      <c r="C60" s="135" t="s">
        <v>63</v>
      </c>
      <c r="D60" s="73">
        <f t="shared" si="3"/>
        <v>-24193.838723476878</v>
      </c>
      <c r="E60" s="14">
        <f t="shared" si="3"/>
        <v>-2561722.5232940847</v>
      </c>
      <c r="F60" s="14">
        <f t="shared" si="3"/>
        <v>-1233272.8141601174</v>
      </c>
      <c r="G60" s="14">
        <f t="shared" si="3"/>
        <v>-3014313.5529827881</v>
      </c>
      <c r="H60" s="5">
        <f t="shared" si="3"/>
        <v>0</v>
      </c>
      <c r="I60" s="14">
        <f t="shared" si="3"/>
        <v>1111275.7459870877</v>
      </c>
      <c r="J60" s="14">
        <f t="shared" si="3"/>
        <v>-276929.63363542774</v>
      </c>
      <c r="K60" s="14">
        <f t="shared" si="3"/>
        <v>2.2822003388448655</v>
      </c>
      <c r="L60" s="14">
        <f t="shared" si="3"/>
        <v>-40.905747174971474</v>
      </c>
      <c r="M60" s="14">
        <f t="shared" si="3"/>
        <v>-39.033260742376108</v>
      </c>
    </row>
    <row r="61" spans="3:13" x14ac:dyDescent="0.25">
      <c r="C61" s="135" t="s">
        <v>64</v>
      </c>
      <c r="D61" s="73">
        <f t="shared" si="3"/>
        <v>-30120.337822851354</v>
      </c>
      <c r="E61" s="14">
        <f t="shared" si="3"/>
        <v>-3868729.1202994511</v>
      </c>
      <c r="F61" s="14">
        <f t="shared" si="3"/>
        <v>-1951843.0428882483</v>
      </c>
      <c r="G61" s="14">
        <f t="shared" si="3"/>
        <v>-4770612.6900072526</v>
      </c>
      <c r="H61" s="14">
        <f t="shared" si="3"/>
        <v>1111275.7459870877</v>
      </c>
      <c r="I61" s="5">
        <f t="shared" si="3"/>
        <v>0</v>
      </c>
      <c r="J61" s="14">
        <f t="shared" si="3"/>
        <v>-438283.54324749124</v>
      </c>
      <c r="K61" s="14">
        <f t="shared" si="3"/>
        <v>3.6119314418563193</v>
      </c>
      <c r="L61" s="14">
        <f t="shared" si="3"/>
        <v>-64.739607587950729</v>
      </c>
      <c r="M61" s="14">
        <f t="shared" si="3"/>
        <v>-64.739607587950729</v>
      </c>
    </row>
    <row r="62" spans="3:13" x14ac:dyDescent="0.25">
      <c r="C62" s="135" t="s">
        <v>65</v>
      </c>
      <c r="D62" s="73">
        <f t="shared" si="3"/>
        <v>5309.0312274088228</v>
      </c>
      <c r="E62" s="14">
        <f t="shared" si="3"/>
        <v>714212.70780970273</v>
      </c>
      <c r="F62" s="14">
        <f t="shared" si="3"/>
        <v>464133.57844029105</v>
      </c>
      <c r="G62" s="14">
        <f t="shared" si="3"/>
        <v>1188835.4706119732</v>
      </c>
      <c r="H62" s="14">
        <f t="shared" si="3"/>
        <v>-276929.63363542774</v>
      </c>
      <c r="I62" s="14">
        <f t="shared" si="3"/>
        <v>-438283.54324749124</v>
      </c>
      <c r="J62" s="5">
        <f t="shared" si="3"/>
        <v>0</v>
      </c>
      <c r="K62" s="14">
        <f t="shared" si="3"/>
        <v>-0.9000923978783345</v>
      </c>
      <c r="L62" s="14">
        <f t="shared" si="3"/>
        <v>16.133093767026992</v>
      </c>
      <c r="M62" s="14">
        <f t="shared" si="3"/>
        <v>16.133093767026992</v>
      </c>
    </row>
    <row r="63" spans="3:13" x14ac:dyDescent="0.25">
      <c r="C63" s="135" t="s">
        <v>1134</v>
      </c>
      <c r="D63" s="73">
        <f t="shared" si="3"/>
        <v>-4.3752171651233303E-2</v>
      </c>
      <c r="E63" s="14">
        <f t="shared" si="3"/>
        <v>-4.360372209388248</v>
      </c>
      <c r="F63" s="14">
        <f t="shared" si="3"/>
        <v>-3.29217680925314</v>
      </c>
      <c r="G63" s="14">
        <f t="shared" si="3"/>
        <v>-9.7972928293880646</v>
      </c>
      <c r="H63" s="14">
        <f t="shared" si="3"/>
        <v>2.2822003388448655</v>
      </c>
      <c r="I63" s="14">
        <f t="shared" si="3"/>
        <v>3.6119314418563193</v>
      </c>
      <c r="J63" s="14">
        <f t="shared" si="3"/>
        <v>-0.9000923978783345</v>
      </c>
      <c r="K63" s="5">
        <f t="shared" si="3"/>
        <v>0</v>
      </c>
      <c r="L63" s="14">
        <f t="shared" si="3"/>
        <v>-1.3295417893123128E-4</v>
      </c>
      <c r="M63" s="14">
        <f t="shared" si="3"/>
        <v>-1.3295417893123128E-4</v>
      </c>
    </row>
    <row r="64" spans="3:13" x14ac:dyDescent="0.25">
      <c r="C64" s="135" t="s">
        <v>1136</v>
      </c>
      <c r="D64" s="73">
        <f t="shared" si="3"/>
        <v>0.78420603198541605</v>
      </c>
      <c r="E64" s="14">
        <f t="shared" si="3"/>
        <v>74.619153484701826</v>
      </c>
      <c r="F64" s="14">
        <f t="shared" si="3"/>
        <v>50.788986126691526</v>
      </c>
      <c r="G64" s="14">
        <f t="shared" si="3"/>
        <v>167.56648356843112</v>
      </c>
      <c r="H64" s="14">
        <f t="shared" si="3"/>
        <v>-40.905747174971474</v>
      </c>
      <c r="I64" s="14">
        <f t="shared" si="3"/>
        <v>-64.739607587950729</v>
      </c>
      <c r="J64" s="14">
        <f t="shared" si="3"/>
        <v>16.133093767026992</v>
      </c>
      <c r="K64" s="14">
        <f t="shared" si="3"/>
        <v>-1.3295417893123128E-4</v>
      </c>
      <c r="L64" s="5">
        <f t="shared" si="3"/>
        <v>0</v>
      </c>
      <c r="M64" s="14">
        <f t="shared" si="3"/>
        <v>2.3830467188387175E-3</v>
      </c>
    </row>
    <row r="65" spans="3:13" x14ac:dyDescent="0.25">
      <c r="C65" s="145" t="s">
        <v>1137</v>
      </c>
      <c r="D65" s="73">
        <f t="shared" si="3"/>
        <v>0.78420603198541605</v>
      </c>
      <c r="E65" s="14">
        <f t="shared" si="3"/>
        <v>74.619153484701826</v>
      </c>
      <c r="F65" s="14">
        <f t="shared" si="3"/>
        <v>37.625406332604079</v>
      </c>
      <c r="G65" s="14">
        <f t="shared" si="3"/>
        <v>144.22580898884706</v>
      </c>
      <c r="H65" s="14">
        <f t="shared" si="3"/>
        <v>-39.033260742376108</v>
      </c>
      <c r="I65" s="14">
        <f t="shared" si="3"/>
        <v>-64.739607587950729</v>
      </c>
      <c r="J65" s="14">
        <f t="shared" si="3"/>
        <v>16.133093767026992</v>
      </c>
      <c r="K65" s="14">
        <f t="shared" si="3"/>
        <v>-1.3295417893123128E-4</v>
      </c>
      <c r="L65" s="14">
        <f t="shared" si="3"/>
        <v>2.3830467188387175E-3</v>
      </c>
      <c r="M65" s="5">
        <f t="shared" si="3"/>
        <v>0</v>
      </c>
    </row>
  </sheetData>
  <mergeCells count="2">
    <mergeCell ref="C9:D14"/>
    <mergeCell ref="E9:E15"/>
  </mergeCells>
  <hyperlinks>
    <hyperlink ref="A3" location="'Bucket_CurvatureHigh'!A1" display="'Bucket_CurvatureHigh'!A1" xr:uid="{00000000-0004-0000-4D00-000000000000}"/>
    <hyperlink ref="A4" location="BucketHigh!A1" display="One level Up" xr:uid="{00000000-0004-0000-4D00-000001000000}"/>
    <hyperlink ref="A5" location="'Delta_GIRR_USDHigh'!A1" display="'Delta_GIRR_USDHigh'!A1" xr:uid="{00000000-0004-0000-4D00-000002000000}"/>
    <hyperlink ref="D32" location="Delta_GIRR!$C$24:$F$502" display="Delta_GIRR!$C$24:$F$502" xr:uid="{00000000-0004-0000-4D00-000003000000}"/>
    <hyperlink ref="D33" location="Delta_GIRR!$C$24:$F$502" display="Delta_GIRR!$C$24:$F$502" xr:uid="{00000000-0004-0000-4D00-000004000000}"/>
    <hyperlink ref="D34" location="Delta_GIRR!$C$24:$F$502" display="Delta_GIRR!$C$24:$F$502" xr:uid="{00000000-0004-0000-4D00-000005000000}"/>
    <hyperlink ref="D35" location="Delta_GIRR!$C$24:$F$502" display="Delta_GIRR!$C$24:$F$502" xr:uid="{00000000-0004-0000-4D00-000006000000}"/>
    <hyperlink ref="D36" location="Delta_GIRR!$C$24:$F$502" display="Delta_GIRR!$C$24:$F$502" xr:uid="{00000000-0004-0000-4D00-000007000000}"/>
    <hyperlink ref="D37" location="Delta_GIRR!$C$24:$F$502" display="Delta_GIRR!$C$24:$F$502" xr:uid="{00000000-0004-0000-4D00-000008000000}"/>
    <hyperlink ref="D38" location="Delta_GIRR!$C$24:$F$502" display="Delta_GIRR!$C$24:$F$502" xr:uid="{00000000-0004-0000-4D00-000009000000}"/>
    <hyperlink ref="D39" location="Delta_GIRR!$C$24:$F$502" display="Delta_GIRR!$C$24:$F$502" xr:uid="{00000000-0004-0000-4D00-00000A000000}"/>
    <hyperlink ref="D40" location="Delta_GIRR!$C$24:$F$502" display="Delta_GIRR!$C$24:$F$502" xr:uid="{00000000-0004-0000-4D00-00000B000000}"/>
    <hyperlink ref="D41" location="Delta_GIRR!$C$24:$F$502" display="Delta_GIRR!$C$24:$F$502" xr:uid="{00000000-0004-0000-4D00-00000C000000}"/>
    <hyperlink ref="E44" location="Delta_GIRR!$C$24:$F$502" display="Delta_GIRR!$C$24:$F$502" xr:uid="{00000000-0004-0000-4D00-00000D000000}"/>
    <hyperlink ref="F44" location="Delta_GIRR!$C$24:$F$502" display="Delta_GIRR!$C$24:$F$502" xr:uid="{00000000-0004-0000-4D00-00000E000000}"/>
    <hyperlink ref="G44" location="Delta_GIRR!$C$24:$F$502" display="Delta_GIRR!$C$24:$F$502" xr:uid="{00000000-0004-0000-4D00-00000F000000}"/>
    <hyperlink ref="H44" location="Delta_GIRR!$C$24:$F$502" display="Delta_GIRR!$C$24:$F$502" xr:uid="{00000000-0004-0000-4D00-000010000000}"/>
    <hyperlink ref="I44" location="Delta_GIRR!$C$24:$F$502" display="Delta_GIRR!$C$24:$F$502" xr:uid="{00000000-0004-0000-4D00-000011000000}"/>
    <hyperlink ref="J44" location="Delta_GIRR!$C$24:$F$502" display="Delta_GIRR!$C$24:$F$502" xr:uid="{00000000-0004-0000-4D00-000012000000}"/>
    <hyperlink ref="K44" location="Delta_GIRR!$C$24:$F$502" display="Delta_GIRR!$C$24:$F$502" xr:uid="{00000000-0004-0000-4D00-000013000000}"/>
    <hyperlink ref="L44" location="Delta_GIRR!$C$24:$F$502" display="Delta_GIRR!$C$24:$F$502" xr:uid="{00000000-0004-0000-4D00-000014000000}"/>
    <hyperlink ref="M44" location="Delta_GIRR!$C$24:$F$502" display="Delta_GIRR!$C$24:$F$502" xr:uid="{00000000-0004-0000-4D00-000015000000}"/>
    <hyperlink ref="D45" location="Delta_GIRR!$C$24:$F$502" display="Delta_GIRR!$C$24:$F$502" xr:uid="{00000000-0004-0000-4D00-000016000000}"/>
    <hyperlink ref="F45" location="Delta_GIRR!$C$24:$F$502" display="Delta_GIRR!$C$24:$F$502" xr:uid="{00000000-0004-0000-4D00-000017000000}"/>
    <hyperlink ref="G45" location="Delta_GIRR!$C$24:$F$502" display="Delta_GIRR!$C$24:$F$502" xr:uid="{00000000-0004-0000-4D00-000018000000}"/>
    <hyperlink ref="H45" location="Delta_GIRR!$C$24:$F$502" display="Delta_GIRR!$C$24:$F$502" xr:uid="{00000000-0004-0000-4D00-000019000000}"/>
    <hyperlink ref="I45" location="Delta_GIRR!$C$24:$F$502" display="Delta_GIRR!$C$24:$F$502" xr:uid="{00000000-0004-0000-4D00-00001A000000}"/>
    <hyperlink ref="J45" location="Delta_GIRR!$C$24:$F$502" display="Delta_GIRR!$C$24:$F$502" xr:uid="{00000000-0004-0000-4D00-00001B000000}"/>
    <hyperlink ref="K45" location="Delta_GIRR!$C$24:$F$502" display="Delta_GIRR!$C$24:$F$502" xr:uid="{00000000-0004-0000-4D00-00001C000000}"/>
    <hyperlink ref="L45" location="Delta_GIRR!$C$24:$F$502" display="Delta_GIRR!$C$24:$F$502" xr:uid="{00000000-0004-0000-4D00-00001D000000}"/>
    <hyperlink ref="M45" location="Delta_GIRR!$C$24:$F$502" display="Delta_GIRR!$C$24:$F$502" xr:uid="{00000000-0004-0000-4D00-00001E000000}"/>
    <hyperlink ref="D46" location="Delta_GIRR!$C$24:$F$502" display="Delta_GIRR!$C$24:$F$502" xr:uid="{00000000-0004-0000-4D00-00001F000000}"/>
    <hyperlink ref="E46" location="Delta_GIRR!$C$24:$F$502" display="Delta_GIRR!$C$24:$F$502" xr:uid="{00000000-0004-0000-4D00-000020000000}"/>
    <hyperlink ref="G46" location="Delta_GIRR!$C$24:$F$502" display="Delta_GIRR!$C$24:$F$502" xr:uid="{00000000-0004-0000-4D00-000021000000}"/>
    <hyperlink ref="H46" location="Delta_GIRR!$C$24:$F$502" display="Delta_GIRR!$C$24:$F$502" xr:uid="{00000000-0004-0000-4D00-000022000000}"/>
    <hyperlink ref="I46" location="Delta_GIRR!$C$24:$F$502" display="Delta_GIRR!$C$24:$F$502" xr:uid="{00000000-0004-0000-4D00-000023000000}"/>
    <hyperlink ref="J46" location="Delta_GIRR!$C$24:$F$502" display="Delta_GIRR!$C$24:$F$502" xr:uid="{00000000-0004-0000-4D00-000024000000}"/>
    <hyperlink ref="K46" location="Delta_GIRR!$C$24:$F$502" display="Delta_GIRR!$C$24:$F$502" xr:uid="{00000000-0004-0000-4D00-000025000000}"/>
    <hyperlink ref="L46" location="Delta_GIRR!$C$24:$F$502" display="Delta_GIRR!$C$24:$F$502" xr:uid="{00000000-0004-0000-4D00-000026000000}"/>
    <hyperlink ref="M46" location="Delta_GIRR!$C$24:$F$502" display="Delta_GIRR!$C$24:$F$502" xr:uid="{00000000-0004-0000-4D00-000027000000}"/>
    <hyperlink ref="D47" location="Delta_GIRR!$C$24:$F$502" display="Delta_GIRR!$C$24:$F$502" xr:uid="{00000000-0004-0000-4D00-000028000000}"/>
    <hyperlink ref="E47" location="Delta_GIRR!$C$24:$F$502" display="Delta_GIRR!$C$24:$F$502" xr:uid="{00000000-0004-0000-4D00-000029000000}"/>
    <hyperlink ref="F47" location="Delta_GIRR!$C$24:$F$502" display="Delta_GIRR!$C$24:$F$502" xr:uid="{00000000-0004-0000-4D00-00002A000000}"/>
    <hyperlink ref="H47" location="Delta_GIRR!$C$24:$F$502" display="Delta_GIRR!$C$24:$F$502" xr:uid="{00000000-0004-0000-4D00-00002B000000}"/>
    <hyperlink ref="I47" location="Delta_GIRR!$C$24:$F$502" display="Delta_GIRR!$C$24:$F$502" xr:uid="{00000000-0004-0000-4D00-00002C000000}"/>
    <hyperlink ref="J47" location="Delta_GIRR!$C$24:$F$502" display="Delta_GIRR!$C$24:$F$502" xr:uid="{00000000-0004-0000-4D00-00002D000000}"/>
    <hyperlink ref="K47" location="Delta_GIRR!$C$24:$F$502" display="Delta_GIRR!$C$24:$F$502" xr:uid="{00000000-0004-0000-4D00-00002E000000}"/>
    <hyperlink ref="L47" location="Delta_GIRR!$C$24:$F$502" display="Delta_GIRR!$C$24:$F$502" xr:uid="{00000000-0004-0000-4D00-00002F000000}"/>
    <hyperlink ref="M47" location="Delta_GIRR!$C$24:$F$502" display="Delta_GIRR!$C$24:$F$502" xr:uid="{00000000-0004-0000-4D00-000030000000}"/>
    <hyperlink ref="D48" location="Delta_GIRR!$C$24:$F$502" display="Delta_GIRR!$C$24:$F$502" xr:uid="{00000000-0004-0000-4D00-000031000000}"/>
    <hyperlink ref="E48" location="Delta_GIRR!$C$24:$F$502" display="Delta_GIRR!$C$24:$F$502" xr:uid="{00000000-0004-0000-4D00-000032000000}"/>
    <hyperlink ref="F48" location="Delta_GIRR!$C$24:$F$502" display="Delta_GIRR!$C$24:$F$502" xr:uid="{00000000-0004-0000-4D00-000033000000}"/>
    <hyperlink ref="G48" location="Delta_GIRR!$C$24:$F$502" display="Delta_GIRR!$C$24:$F$502" xr:uid="{00000000-0004-0000-4D00-000034000000}"/>
    <hyperlink ref="I48" location="Delta_GIRR!$C$24:$F$502" display="Delta_GIRR!$C$24:$F$502" xr:uid="{00000000-0004-0000-4D00-000035000000}"/>
    <hyperlink ref="J48" location="Delta_GIRR!$C$24:$F$502" display="Delta_GIRR!$C$24:$F$502" xr:uid="{00000000-0004-0000-4D00-000036000000}"/>
    <hyperlink ref="K48" location="Delta_GIRR!$C$24:$F$502" display="Delta_GIRR!$C$24:$F$502" xr:uid="{00000000-0004-0000-4D00-000037000000}"/>
    <hyperlink ref="L48" location="Delta_GIRR!$C$24:$F$502" display="Delta_GIRR!$C$24:$F$502" xr:uid="{00000000-0004-0000-4D00-000038000000}"/>
    <hyperlink ref="M48" location="Delta_GIRR!$C$24:$F$502" display="Delta_GIRR!$C$24:$F$502" xr:uid="{00000000-0004-0000-4D00-000039000000}"/>
    <hyperlink ref="D49" location="Delta_GIRR!$C$24:$F$502" display="Delta_GIRR!$C$24:$F$502" xr:uid="{00000000-0004-0000-4D00-00003A000000}"/>
    <hyperlink ref="E49" location="Delta_GIRR!$C$24:$F$502" display="Delta_GIRR!$C$24:$F$502" xr:uid="{00000000-0004-0000-4D00-00003B000000}"/>
    <hyperlink ref="F49" location="Delta_GIRR!$C$24:$F$502" display="Delta_GIRR!$C$24:$F$502" xr:uid="{00000000-0004-0000-4D00-00003C000000}"/>
    <hyperlink ref="G49" location="Delta_GIRR!$C$24:$F$502" display="Delta_GIRR!$C$24:$F$502" xr:uid="{00000000-0004-0000-4D00-00003D000000}"/>
    <hyperlink ref="H49" location="Delta_GIRR!$C$24:$F$502" display="Delta_GIRR!$C$24:$F$502" xr:uid="{00000000-0004-0000-4D00-00003E000000}"/>
    <hyperlink ref="J49" location="Delta_GIRR!$C$24:$F$502" display="Delta_GIRR!$C$24:$F$502" xr:uid="{00000000-0004-0000-4D00-00003F000000}"/>
    <hyperlink ref="K49" location="Delta_GIRR!$C$24:$F$502" display="Delta_GIRR!$C$24:$F$502" xr:uid="{00000000-0004-0000-4D00-000040000000}"/>
    <hyperlink ref="L49" location="Delta_GIRR!$C$24:$F$502" display="Delta_GIRR!$C$24:$F$502" xr:uid="{00000000-0004-0000-4D00-000041000000}"/>
    <hyperlink ref="M49" location="Delta_GIRR!$C$24:$F$502" display="Delta_GIRR!$C$24:$F$502" xr:uid="{00000000-0004-0000-4D00-000042000000}"/>
    <hyperlink ref="D50" location="Delta_GIRR!$C$24:$F$502" display="Delta_GIRR!$C$24:$F$502" xr:uid="{00000000-0004-0000-4D00-000043000000}"/>
    <hyperlink ref="E50" location="Delta_GIRR!$C$24:$F$502" display="Delta_GIRR!$C$24:$F$502" xr:uid="{00000000-0004-0000-4D00-000044000000}"/>
    <hyperlink ref="F50" location="Delta_GIRR!$C$24:$F$502" display="Delta_GIRR!$C$24:$F$502" xr:uid="{00000000-0004-0000-4D00-000045000000}"/>
    <hyperlink ref="G50" location="Delta_GIRR!$C$24:$F$502" display="Delta_GIRR!$C$24:$F$502" xr:uid="{00000000-0004-0000-4D00-000046000000}"/>
    <hyperlink ref="H50" location="Delta_GIRR!$C$24:$F$502" display="Delta_GIRR!$C$24:$F$502" xr:uid="{00000000-0004-0000-4D00-000047000000}"/>
    <hyperlink ref="I50" location="Delta_GIRR!$C$24:$F$502" display="Delta_GIRR!$C$24:$F$502" xr:uid="{00000000-0004-0000-4D00-000048000000}"/>
    <hyperlink ref="K50" location="Delta_GIRR!$C$24:$F$502" display="Delta_GIRR!$C$24:$F$502" xr:uid="{00000000-0004-0000-4D00-000049000000}"/>
    <hyperlink ref="L50" location="Delta_GIRR!$C$24:$F$502" display="Delta_GIRR!$C$24:$F$502" xr:uid="{00000000-0004-0000-4D00-00004A000000}"/>
    <hyperlink ref="M50" location="Delta_GIRR!$C$24:$F$502" display="Delta_GIRR!$C$24:$F$502" xr:uid="{00000000-0004-0000-4D00-00004B000000}"/>
    <hyperlink ref="D51" location="Delta_GIRR!$C$24:$F$502" display="Delta_GIRR!$C$24:$F$502" xr:uid="{00000000-0004-0000-4D00-00004C000000}"/>
    <hyperlink ref="E51" location="Delta_GIRR!$C$24:$F$502" display="Delta_GIRR!$C$24:$F$502" xr:uid="{00000000-0004-0000-4D00-00004D000000}"/>
    <hyperlink ref="F51" location="Delta_GIRR!$C$24:$F$502" display="Delta_GIRR!$C$24:$F$502" xr:uid="{00000000-0004-0000-4D00-00004E000000}"/>
    <hyperlink ref="G51" location="Delta_GIRR!$C$24:$F$502" display="Delta_GIRR!$C$24:$F$502" xr:uid="{00000000-0004-0000-4D00-00004F000000}"/>
    <hyperlink ref="H51" location="Delta_GIRR!$C$24:$F$502" display="Delta_GIRR!$C$24:$F$502" xr:uid="{00000000-0004-0000-4D00-000050000000}"/>
    <hyperlink ref="I51" location="Delta_GIRR!$C$24:$F$502" display="Delta_GIRR!$C$24:$F$502" xr:uid="{00000000-0004-0000-4D00-000051000000}"/>
    <hyperlink ref="J51" location="Delta_GIRR!$C$24:$F$502" display="Delta_GIRR!$C$24:$F$502" xr:uid="{00000000-0004-0000-4D00-000052000000}"/>
    <hyperlink ref="L51" location="Delta_GIRR!$C$24:$F$502" display="Delta_GIRR!$C$24:$F$502" xr:uid="{00000000-0004-0000-4D00-000053000000}"/>
    <hyperlink ref="M51" location="Delta_GIRR!$C$24:$F$502" display="Delta_GIRR!$C$24:$F$502" xr:uid="{00000000-0004-0000-4D00-000054000000}"/>
    <hyperlink ref="D52" location="Delta_GIRR!$C$24:$F$502" display="Delta_GIRR!$C$24:$F$502" xr:uid="{00000000-0004-0000-4D00-000055000000}"/>
    <hyperlink ref="E52" location="Delta_GIRR!$C$24:$F$502" display="Delta_GIRR!$C$24:$F$502" xr:uid="{00000000-0004-0000-4D00-000056000000}"/>
    <hyperlink ref="F52" location="Delta_GIRR!$C$24:$F$502" display="Delta_GIRR!$C$24:$F$502" xr:uid="{00000000-0004-0000-4D00-000057000000}"/>
    <hyperlink ref="G52" location="Delta_GIRR!$C$24:$F$502" display="Delta_GIRR!$C$24:$F$502" xr:uid="{00000000-0004-0000-4D00-000058000000}"/>
    <hyperlink ref="H52" location="Delta_GIRR!$C$24:$F$502" display="Delta_GIRR!$C$24:$F$502" xr:uid="{00000000-0004-0000-4D00-000059000000}"/>
    <hyperlink ref="I52" location="Delta_GIRR!$C$24:$F$502" display="Delta_GIRR!$C$24:$F$502" xr:uid="{00000000-0004-0000-4D00-00005A000000}"/>
    <hyperlink ref="J52" location="Delta_GIRR!$C$24:$F$502" display="Delta_GIRR!$C$24:$F$502" xr:uid="{00000000-0004-0000-4D00-00005B000000}"/>
    <hyperlink ref="K52" location="Delta_GIRR!$C$24:$F$502" display="Delta_GIRR!$C$24:$F$502" xr:uid="{00000000-0004-0000-4D00-00005C000000}"/>
    <hyperlink ref="M52" location="Delta_GIRR!$C$24:$F$502" display="Delta_GIRR!$C$24:$F$502" xr:uid="{00000000-0004-0000-4D00-00005D000000}"/>
    <hyperlink ref="D53" location="Delta_GIRR!$C$24:$F$502" display="Delta_GIRR!$C$24:$F$502" xr:uid="{00000000-0004-0000-4D00-00005E000000}"/>
    <hyperlink ref="E53" location="Delta_GIRR!$C$24:$F$502" display="Delta_GIRR!$C$24:$F$502" xr:uid="{00000000-0004-0000-4D00-00005F000000}"/>
    <hyperlink ref="F53" location="Delta_GIRR!$C$24:$F$502" display="Delta_GIRR!$C$24:$F$502" xr:uid="{00000000-0004-0000-4D00-000060000000}"/>
    <hyperlink ref="G53" location="Delta_GIRR!$C$24:$F$502" display="Delta_GIRR!$C$24:$F$502" xr:uid="{00000000-0004-0000-4D00-000061000000}"/>
    <hyperlink ref="H53" location="Delta_GIRR!$C$24:$F$502" display="Delta_GIRR!$C$24:$F$502" xr:uid="{00000000-0004-0000-4D00-000062000000}"/>
    <hyperlink ref="I53" location="Delta_GIRR!$C$24:$F$502" display="Delta_GIRR!$C$24:$F$502" xr:uid="{00000000-0004-0000-4D00-000063000000}"/>
    <hyperlink ref="J53" location="Delta_GIRR!$C$24:$F$502" display="Delta_GIRR!$C$24:$F$502" xr:uid="{00000000-0004-0000-4D00-000064000000}"/>
    <hyperlink ref="K53" location="Delta_GIRR!$C$24:$F$502" display="Delta_GIRR!$C$24:$F$502" xr:uid="{00000000-0004-0000-4D00-000065000000}"/>
    <hyperlink ref="L53" location="Delta_GIRR!$C$24:$F$502" display="Delta_GIRR!$C$24:$F$502" xr:uid="{00000000-0004-0000-4D00-00006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396D7A9D-048D-4EE0-BFE9-FB88338DB1F8}"/>
  </hyperlinks>
  <pageMargins left="0.7" right="0.7" top="0.75" bottom="0.75" header="0.3" footer="0.3"/>
  <pageSetup orientation="portrait" r:id="rId2"/>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24"/>
  <dimension ref="A1:M6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37.710937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1146</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0" t="s">
        <v>1235</v>
      </c>
    </row>
    <row r="10" spans="1:5" x14ac:dyDescent="0.25">
      <c r="A10" s="18"/>
      <c r="C10" s="172"/>
      <c r="D10" s="173"/>
      <c r="E10" s="170"/>
    </row>
    <row r="11" spans="1:5" x14ac:dyDescent="0.25">
      <c r="A11" s="18"/>
      <c r="C11" s="172"/>
      <c r="D11" s="173"/>
      <c r="E11" s="170"/>
    </row>
    <row r="12" spans="1:5" x14ac:dyDescent="0.25">
      <c r="A12" s="18"/>
      <c r="C12" s="172"/>
      <c r="D12" s="173"/>
      <c r="E12" s="170"/>
    </row>
    <row r="13" spans="1:5" ht="21.75" customHeight="1" x14ac:dyDescent="0.25">
      <c r="A13" s="18"/>
      <c r="C13" s="172"/>
      <c r="D13" s="173"/>
      <c r="E13" s="170"/>
    </row>
    <row r="14" spans="1:5" ht="65.25" customHeight="1" x14ac:dyDescent="0.25">
      <c r="C14" s="174"/>
      <c r="D14" s="175"/>
      <c r="E14" s="170"/>
    </row>
    <row r="15" spans="1:5" x14ac:dyDescent="0.25">
      <c r="C15" s="23"/>
      <c r="D15" s="24">
        <v>0.03</v>
      </c>
      <c r="E15" s="171"/>
    </row>
    <row r="16" spans="1:5" ht="18.75" x14ac:dyDescent="0.3">
      <c r="C16" s="6"/>
    </row>
    <row r="17" spans="3:13" x14ac:dyDescent="0.25">
      <c r="C17" s="67" t="s">
        <v>86</v>
      </c>
      <c r="D17" s="66">
        <v>0.25</v>
      </c>
      <c r="E17" s="66">
        <v>0.5</v>
      </c>
      <c r="F17" s="66">
        <v>1</v>
      </c>
      <c r="G17" s="66">
        <v>2</v>
      </c>
      <c r="H17" s="66">
        <v>3</v>
      </c>
      <c r="I17" s="66">
        <v>5</v>
      </c>
      <c r="J17" s="66">
        <v>10</v>
      </c>
      <c r="K17" s="66">
        <v>15</v>
      </c>
      <c r="L17" s="66">
        <v>20</v>
      </c>
      <c r="M17" s="65">
        <v>30</v>
      </c>
    </row>
    <row r="18" spans="3:13" x14ac:dyDescent="0.25">
      <c r="C18" s="70">
        <v>0.25</v>
      </c>
      <c r="D18" s="61"/>
      <c r="E18" s="41">
        <f t="shared" ref="E18:M21" si="0">MIN(1,MAX(EXP(-$D$15*ABS($C18-E$17)/MIN($C18,E$17)),40%)*1.25)</f>
        <v>1</v>
      </c>
      <c r="F18" s="41">
        <f t="shared" si="0"/>
        <v>1</v>
      </c>
      <c r="G18" s="41">
        <f t="shared" si="0"/>
        <v>1</v>
      </c>
      <c r="H18" s="41">
        <f t="shared" si="0"/>
        <v>0.89865466678990769</v>
      </c>
      <c r="I18" s="41">
        <f t="shared" si="0"/>
        <v>0.70690679837442139</v>
      </c>
      <c r="J18" s="41">
        <f t="shared" si="0"/>
        <v>0.5</v>
      </c>
      <c r="K18" s="41">
        <f t="shared" si="0"/>
        <v>0.5</v>
      </c>
      <c r="L18" s="41">
        <f t="shared" si="0"/>
        <v>0.5</v>
      </c>
      <c r="M18" s="41">
        <f t="shared" si="0"/>
        <v>0.5</v>
      </c>
    </row>
    <row r="19" spans="3:13" x14ac:dyDescent="0.25">
      <c r="C19" s="70">
        <v>0.5</v>
      </c>
      <c r="D19" s="69">
        <f t="shared" ref="D19:G27" si="1">MIN(1,MAX(EXP(-$D$15*ABS($C19-D$17)/MIN($C19,D$17)),40%)*1.25)</f>
        <v>1</v>
      </c>
      <c r="E19" s="5"/>
      <c r="F19" s="20">
        <f t="shared" si="0"/>
        <v>1</v>
      </c>
      <c r="G19" s="20">
        <f t="shared" si="0"/>
        <v>1</v>
      </c>
      <c r="H19" s="20">
        <f t="shared" si="0"/>
        <v>1</v>
      </c>
      <c r="I19" s="20">
        <f t="shared" si="0"/>
        <v>0.95422436792106646</v>
      </c>
      <c r="J19" s="20">
        <f t="shared" si="0"/>
        <v>0.70690679837442139</v>
      </c>
      <c r="K19" s="20">
        <f t="shared" si="0"/>
        <v>0.5236894365595488</v>
      </c>
      <c r="L19" s="20">
        <f t="shared" si="0"/>
        <v>0.5</v>
      </c>
      <c r="M19" s="20">
        <f t="shared" si="0"/>
        <v>0.5</v>
      </c>
    </row>
    <row r="20" spans="3:13" x14ac:dyDescent="0.25">
      <c r="C20" s="70">
        <v>1</v>
      </c>
      <c r="D20" s="69">
        <f t="shared" si="1"/>
        <v>1</v>
      </c>
      <c r="E20" s="20">
        <f t="shared" si="1"/>
        <v>1</v>
      </c>
      <c r="F20" s="5"/>
      <c r="G20" s="20">
        <f t="shared" si="0"/>
        <v>1</v>
      </c>
      <c r="H20" s="20">
        <f t="shared" si="0"/>
        <v>1</v>
      </c>
      <c r="I20" s="20">
        <f t="shared" si="0"/>
        <v>1</v>
      </c>
      <c r="J20" s="20">
        <f t="shared" si="0"/>
        <v>0.95422436792106646</v>
      </c>
      <c r="K20" s="20">
        <f t="shared" si="0"/>
        <v>0.82130852476882099</v>
      </c>
      <c r="L20" s="20">
        <f t="shared" si="0"/>
        <v>0.70690679837442139</v>
      </c>
      <c r="M20" s="20">
        <f t="shared" si="0"/>
        <v>0.5236894365595488</v>
      </c>
    </row>
    <row r="21" spans="3:13" x14ac:dyDescent="0.25">
      <c r="C21" s="70">
        <v>2</v>
      </c>
      <c r="D21" s="69">
        <f t="shared" si="1"/>
        <v>1</v>
      </c>
      <c r="E21" s="20">
        <f t="shared" si="1"/>
        <v>1</v>
      </c>
      <c r="F21" s="20">
        <f t="shared" si="1"/>
        <v>1</v>
      </c>
      <c r="G21" s="5"/>
      <c r="H21" s="20">
        <f t="shared" si="0"/>
        <v>1</v>
      </c>
      <c r="I21" s="20">
        <f t="shared" si="0"/>
        <v>1</v>
      </c>
      <c r="J21" s="20">
        <f t="shared" si="0"/>
        <v>1</v>
      </c>
      <c r="K21" s="20">
        <f t="shared" si="0"/>
        <v>1</v>
      </c>
      <c r="L21" s="20">
        <f t="shared" si="0"/>
        <v>0.95422436792106646</v>
      </c>
      <c r="M21" s="20">
        <f t="shared" si="0"/>
        <v>0.82130852476882099</v>
      </c>
    </row>
    <row r="22" spans="3:13" x14ac:dyDescent="0.25">
      <c r="C22" s="70">
        <v>3</v>
      </c>
      <c r="D22" s="69">
        <f t="shared" si="1"/>
        <v>0.89865466678990769</v>
      </c>
      <c r="E22" s="20">
        <f t="shared" si="1"/>
        <v>1</v>
      </c>
      <c r="F22" s="20">
        <f t="shared" si="1"/>
        <v>1</v>
      </c>
      <c r="G22" s="20">
        <f t="shared" si="1"/>
        <v>1</v>
      </c>
      <c r="H22" s="5"/>
      <c r="I22" s="20">
        <f>MIN(1,MAX(EXP(-$D$15*ABS($C22-I$17)/MIN($C22,I$17)),40%)*1.25)</f>
        <v>1</v>
      </c>
      <c r="J22" s="20">
        <f>MIN(1,MAX(EXP(-$D$15*ABS($C22-J$17)/MIN($C22,J$17)),40%)*1.25)</f>
        <v>1</v>
      </c>
      <c r="K22" s="20">
        <f>MIN(1,MAX(EXP(-$D$15*ABS($C22-K$17)/MIN($C22,K$17)),40%)*1.25)</f>
        <v>1</v>
      </c>
      <c r="L22" s="20">
        <f>MIN(1,MAX(EXP(-$D$15*ABS($C22-L$17)/MIN($C22,L$17)),40%)*1.25)</f>
        <v>1</v>
      </c>
      <c r="M22" s="20">
        <f>MIN(1,MAX(EXP(-$D$15*ABS($C22-M$17)/MIN($C22,M$17)),40%)*1.25)</f>
        <v>0.95422436792106657</v>
      </c>
    </row>
    <row r="23" spans="3:13" x14ac:dyDescent="0.25">
      <c r="C23" s="70">
        <v>5</v>
      </c>
      <c r="D23" s="69">
        <f t="shared" si="1"/>
        <v>0.70690679837442139</v>
      </c>
      <c r="E23" s="20">
        <f t="shared" si="1"/>
        <v>0.95422436792106646</v>
      </c>
      <c r="F23" s="20">
        <f t="shared" si="1"/>
        <v>1</v>
      </c>
      <c r="G23" s="20">
        <f t="shared" si="1"/>
        <v>1</v>
      </c>
      <c r="H23" s="20">
        <f>MIN(1,MAX(EXP(-$D$15*ABS($C23-H$17)/MIN($C23,H$17)),40%)*1.25)</f>
        <v>1</v>
      </c>
      <c r="I23" s="5"/>
      <c r="J23" s="20">
        <f>MIN(1,MAX(EXP(-$D$15*ABS($C23-J$17)/MIN($C23,J$17)),40%)*1.25)</f>
        <v>1</v>
      </c>
      <c r="K23" s="20">
        <f>MIN(1,MAX(EXP(-$D$15*ABS($C23-K$17)/MIN($C23,K$17)),40%)*1.25)</f>
        <v>1</v>
      </c>
      <c r="L23" s="20">
        <f>MIN(1,MAX(EXP(-$D$15*ABS($C23-L$17)/MIN($C23,L$17)),40%)*1.25)</f>
        <v>1</v>
      </c>
      <c r="M23" s="20">
        <f>MIN(1,MAX(EXP(-$D$15*ABS($C23-M$17)/MIN($C23,M$17)),40%)*1.25)</f>
        <v>1</v>
      </c>
    </row>
    <row r="24" spans="3:13" x14ac:dyDescent="0.25">
      <c r="C24" s="70">
        <v>10</v>
      </c>
      <c r="D24" s="69">
        <f t="shared" si="1"/>
        <v>0.5</v>
      </c>
      <c r="E24" s="20">
        <f t="shared" si="1"/>
        <v>0.70690679837442139</v>
      </c>
      <c r="F24" s="20">
        <f t="shared" si="1"/>
        <v>0.95422436792106646</v>
      </c>
      <c r="G24" s="20">
        <f t="shared" si="1"/>
        <v>1</v>
      </c>
      <c r="H24" s="20">
        <f>MIN(1,MAX(EXP(-$D$15*ABS($C24-H$17)/MIN($C24,H$17)),40%)*1.25)</f>
        <v>1</v>
      </c>
      <c r="I24" s="20">
        <f>MIN(1,MAX(EXP(-$D$15*ABS($C24-I$17)/MIN($C24,I$17)),40%)*1.25)</f>
        <v>1</v>
      </c>
      <c r="J24" s="5"/>
      <c r="K24" s="20">
        <f>MIN(1,MAX(EXP(-$D$15*ABS($C24-K$17)/MIN($C24,K$17)),40%)*1.25)</f>
        <v>1</v>
      </c>
      <c r="L24" s="20">
        <f>MIN(1,MAX(EXP(-$D$15*ABS($C24-L$17)/MIN($C24,L$17)),40%)*1.25)</f>
        <v>1</v>
      </c>
      <c r="M24" s="20">
        <f>MIN(1,MAX(EXP(-$D$15*ABS($C24-M$17)/MIN($C24,M$17)),40%)*1.25)</f>
        <v>1</v>
      </c>
    </row>
    <row r="25" spans="3:13" x14ac:dyDescent="0.25">
      <c r="C25" s="70">
        <v>15</v>
      </c>
      <c r="D25" s="69">
        <f t="shared" si="1"/>
        <v>0.5</v>
      </c>
      <c r="E25" s="20">
        <f t="shared" si="1"/>
        <v>0.5236894365595488</v>
      </c>
      <c r="F25" s="20">
        <f t="shared" si="1"/>
        <v>0.82130852476882099</v>
      </c>
      <c r="G25" s="20">
        <f t="shared" si="1"/>
        <v>1</v>
      </c>
      <c r="H25" s="20">
        <f>MIN(1,MAX(EXP(-$D$15*ABS($C25-H$17)/MIN($C25,H$17)),40%)*1.25)</f>
        <v>1</v>
      </c>
      <c r="I25" s="20">
        <f>MIN(1,MAX(EXP(-$D$15*ABS($C25-I$17)/MIN($C25,I$17)),40%)*1.25)</f>
        <v>1</v>
      </c>
      <c r="J25" s="20">
        <f>MIN(1,MAX(EXP(-$D$15*ABS($C25-J$17)/MIN($C25,J$17)),40%)*1.25)</f>
        <v>1</v>
      </c>
      <c r="K25" s="5"/>
      <c r="L25" s="20">
        <f>MIN(1,MAX(EXP(-$D$15*ABS($C25-L$17)/MIN($C25,L$17)),40%)*1.25)</f>
        <v>1</v>
      </c>
      <c r="M25" s="20">
        <f>MIN(1,MAX(EXP(-$D$15*ABS($C25-M$17)/MIN($C25,M$17)),40%)*1.25)</f>
        <v>1</v>
      </c>
    </row>
    <row r="26" spans="3:13" x14ac:dyDescent="0.25">
      <c r="C26" s="70">
        <v>20</v>
      </c>
      <c r="D26" s="69">
        <f t="shared" si="1"/>
        <v>0.5</v>
      </c>
      <c r="E26" s="20">
        <f t="shared" si="1"/>
        <v>0.5</v>
      </c>
      <c r="F26" s="20">
        <f t="shared" si="1"/>
        <v>0.70690679837442139</v>
      </c>
      <c r="G26" s="20">
        <f t="shared" si="1"/>
        <v>0.95422436792106646</v>
      </c>
      <c r="H26" s="20">
        <f>MIN(1,MAX(EXP(-$D$15*ABS($C26-H$17)/MIN($C26,H$17)),40%)*1.25)</f>
        <v>1</v>
      </c>
      <c r="I26" s="20">
        <f>MIN(1,MAX(EXP(-$D$15*ABS($C26-I$17)/MIN($C26,I$17)),40%)*1.25)</f>
        <v>1</v>
      </c>
      <c r="J26" s="20">
        <f>MIN(1,MAX(EXP(-$D$15*ABS($C26-J$17)/MIN($C26,J$17)),40%)*1.25)</f>
        <v>1</v>
      </c>
      <c r="K26" s="20">
        <f>MIN(1,MAX(EXP(-$D$15*ABS($C26-K$17)/MIN($C26,K$17)),40%)*1.25)</f>
        <v>1</v>
      </c>
      <c r="L26" s="5"/>
      <c r="M26" s="20">
        <f>MIN(1,MAX(EXP(-$D$15*ABS($C26-M$17)/MIN($C26,M$17)),40%)*1.25)</f>
        <v>1</v>
      </c>
    </row>
    <row r="27" spans="3:13" x14ac:dyDescent="0.25">
      <c r="C27" s="68">
        <v>30</v>
      </c>
      <c r="D27" s="69">
        <f t="shared" si="1"/>
        <v>0.5</v>
      </c>
      <c r="E27" s="20">
        <f t="shared" si="1"/>
        <v>0.5</v>
      </c>
      <c r="F27" s="20">
        <f t="shared" si="1"/>
        <v>0.5236894365595488</v>
      </c>
      <c r="G27" s="20">
        <f t="shared" si="1"/>
        <v>0.82130852476882099</v>
      </c>
      <c r="H27" s="20">
        <f>MIN(1,MAX(EXP(-$D$15*ABS($C27-H$17)/MIN($C27,H$17)),40%)*1.25)</f>
        <v>0.95422436792106657</v>
      </c>
      <c r="I27" s="20">
        <f>MIN(1,MAX(EXP(-$D$15*ABS($C27-I$17)/MIN($C27,I$17)),40%)*1.25)</f>
        <v>1</v>
      </c>
      <c r="J27" s="20">
        <f>MIN(1,MAX(EXP(-$D$15*ABS($C27-J$17)/MIN($C27,J$17)),40%)*1.25)</f>
        <v>1</v>
      </c>
      <c r="K27" s="20">
        <f>MIN(1,MAX(EXP(-$D$15*ABS($C27-K$17)/MIN($C27,K$17)),40%)*1.25)</f>
        <v>1</v>
      </c>
      <c r="L27" s="20">
        <f>MIN(1,MAX(EXP(-$D$15*ABS($C27-L$17)/MIN($C27,L$17)),40%)*1.25)</f>
        <v>1</v>
      </c>
      <c r="M27" s="5"/>
    </row>
    <row r="29" spans="3:13" ht="18.75" x14ac:dyDescent="0.3">
      <c r="C29" s="6" t="s">
        <v>76</v>
      </c>
    </row>
    <row r="30" spans="3:13" ht="15.75" thickBot="1" x14ac:dyDescent="0.3"/>
    <row r="31" spans="3:13" ht="28.5" customHeight="1" thickTop="1" thickBot="1" x14ac:dyDescent="0.3">
      <c r="D31" s="119"/>
    </row>
    <row r="32" spans="3:13" ht="15.75" thickTop="1" x14ac:dyDescent="0.25">
      <c r="C32" s="70" t="s">
        <v>1133</v>
      </c>
      <c r="D32" s="83">
        <f>VLOOKUP(C32,Delta_GIRR!$C$557:$F$1035,4,0)^2</f>
        <v>65173.882580285943</v>
      </c>
    </row>
    <row r="33" spans="3:13" x14ac:dyDescent="0.25">
      <c r="C33" s="70" t="s">
        <v>61</v>
      </c>
      <c r="D33" s="50">
        <f>VLOOKUP(C33,Delta_GIRR!$C$557:$F$1035,4,0)^2</f>
        <v>218097.54162907024</v>
      </c>
    </row>
    <row r="34" spans="3:13" x14ac:dyDescent="0.25">
      <c r="C34" s="70" t="s">
        <v>62</v>
      </c>
      <c r="D34" s="50">
        <f>VLOOKUP(C34,Delta_GIRR!$C$557:$F$1035,4,0)^2</f>
        <v>556037.57001546118</v>
      </c>
    </row>
    <row r="35" spans="3:13" x14ac:dyDescent="0.25">
      <c r="C35" s="70" t="s">
        <v>1135</v>
      </c>
      <c r="D35" s="50">
        <f>VLOOKUP(C35,Delta_GIRR!$C$557:$F$1035,4,0)^2</f>
        <v>1405581.905519258</v>
      </c>
    </row>
    <row r="36" spans="3:13" x14ac:dyDescent="0.25">
      <c r="C36" s="70" t="s">
        <v>63</v>
      </c>
      <c r="D36" s="50">
        <f>VLOOKUP(C36,Delta_GIRR!$C$557:$F$1035,4,0)^2</f>
        <v>163049.7794877463</v>
      </c>
    </row>
    <row r="37" spans="3:13" x14ac:dyDescent="0.25">
      <c r="C37" s="70" t="s">
        <v>64</v>
      </c>
      <c r="D37" s="50">
        <f>VLOOKUP(C37,Delta_GIRR!$C$557:$F$1035,4,0)^2</f>
        <v>263929.67543637002</v>
      </c>
    </row>
    <row r="38" spans="3:13" x14ac:dyDescent="0.25">
      <c r="C38" s="70" t="s">
        <v>65</v>
      </c>
      <c r="D38" s="50">
        <f>VLOOKUP(C38,Delta_GIRR!$C$557:$F$1035,4,0)^2</f>
        <v>777831.09038027807</v>
      </c>
    </row>
    <row r="39" spans="3:13" x14ac:dyDescent="0.25">
      <c r="C39" s="70" t="s">
        <v>1134</v>
      </c>
      <c r="D39" s="50">
        <f>VLOOKUP(C39,Delta_GIRR!$C$557:$F$1035,4,0)^2</f>
        <v>519.65838195503397</v>
      </c>
    </row>
    <row r="40" spans="3:13" x14ac:dyDescent="0.25">
      <c r="C40" s="70" t="s">
        <v>1136</v>
      </c>
      <c r="D40" s="50">
        <f>VLOOKUP(C40,Delta_GIRR!$C$557:$F$1035,4,0)^2</f>
        <v>20.968576325048371</v>
      </c>
    </row>
    <row r="41" spans="3:13" x14ac:dyDescent="0.25">
      <c r="C41" s="68" t="s">
        <v>1137</v>
      </c>
      <c r="D41" s="48">
        <f>VLOOKUP(C41,Delta_GIRR!$C$557:$F$1035,4,0)^2</f>
        <v>20.968576325048371</v>
      </c>
    </row>
    <row r="42" spans="3:13" ht="15.75" thickBot="1" x14ac:dyDescent="0.3"/>
    <row r="43" spans="3:13" ht="30" customHeight="1" thickTop="1" x14ac:dyDescent="0.25">
      <c r="C43" s="120"/>
      <c r="D43" s="146" t="s">
        <v>1133</v>
      </c>
      <c r="E43" s="147" t="s">
        <v>61</v>
      </c>
      <c r="F43" s="147" t="s">
        <v>62</v>
      </c>
      <c r="G43" s="147" t="s">
        <v>1135</v>
      </c>
      <c r="H43" s="147" t="s">
        <v>63</v>
      </c>
      <c r="I43" s="147" t="s">
        <v>64</v>
      </c>
      <c r="J43" s="147" t="s">
        <v>65</v>
      </c>
      <c r="K43" s="147" t="s">
        <v>1134</v>
      </c>
      <c r="L43" s="147" t="s">
        <v>1136</v>
      </c>
      <c r="M43" s="148" t="s">
        <v>1137</v>
      </c>
    </row>
    <row r="44" spans="3:13" x14ac:dyDescent="0.25">
      <c r="C44" s="135" t="s">
        <v>1133</v>
      </c>
      <c r="D44" s="61"/>
      <c r="E44" s="71">
        <f>VLOOKUP($C44,Delta_GIRR!$C$557:$F$1035,4,0)*VLOOKUP(E$43,Delta_GIRR!$C$557:$F$1035,4,0)</f>
        <v>119223.58646334228</v>
      </c>
      <c r="F44" s="71">
        <f>VLOOKUP($C44,Delta_GIRR!$C$557:$F$1035,4,0)*VLOOKUP(F$43,Delta_GIRR!$C$557:$F$1035,4,0)</f>
        <v>190365.77239203267</v>
      </c>
      <c r="G44" s="71">
        <f>VLOOKUP($C44,Delta_GIRR!$C$557:$F$1035,4,0)*VLOOKUP(G$43,Delta_GIRR!$C$557:$F$1035,4,0)</f>
        <v>302666.86318010878</v>
      </c>
      <c r="H44" s="71">
        <f>VLOOKUP($C44,Delta_GIRR!$C$557:$F$1035,4,0)*VLOOKUP(H$43,Delta_GIRR!$C$557:$F$1035,4,0)</f>
        <v>-103085.33932172845</v>
      </c>
      <c r="I44" s="71">
        <f>VLOOKUP($C44,Delta_GIRR!$C$557:$F$1035,4,0)*VLOOKUP(I$43,Delta_GIRR!$C$557:$F$1035,4,0)</f>
        <v>131153.80923306406</v>
      </c>
      <c r="J44" s="71">
        <f>VLOOKUP($C44,Delta_GIRR!$C$557:$F$1035,4,0)*VLOOKUP(J$43,Delta_GIRR!$C$557:$F$1035,4,0)</f>
        <v>-225153.88549110145</v>
      </c>
      <c r="K44" s="71">
        <f>VLOOKUP($C44,Delta_GIRR!$C$557:$F$1035,4,0)*VLOOKUP(K$43,Delta_GIRR!$C$557:$F$1035,4,0)</f>
        <v>5819.6352435009849</v>
      </c>
      <c r="L44" s="71">
        <f>VLOOKUP($C44,Delta_GIRR!$C$557:$F$1035,4,0)*VLOOKUP(L$43,Delta_GIRR!$C$557:$F$1035,4,0)</f>
        <v>1169.018191169182</v>
      </c>
      <c r="M44" s="71">
        <f>VLOOKUP($C44,Delta_GIRR!$C$557:$F$1035,4,0)*VLOOKUP(M$43,Delta_GIRR!$C$557:$F$1035,4,0)</f>
        <v>1169.018191169182</v>
      </c>
    </row>
    <row r="45" spans="3:13" x14ac:dyDescent="0.25">
      <c r="C45" s="135" t="s">
        <v>61</v>
      </c>
      <c r="D45" s="73">
        <f>VLOOKUP($C45,Delta_GIRR!$C$557:$F$1035,4,0)*VLOOKUP(D$43,Delta_GIRR!$C$557:$F$1035,4,0)</f>
        <v>119223.58646334228</v>
      </c>
      <c r="E45" s="5"/>
      <c r="F45" s="14">
        <f>VLOOKUP($C45,Delta_GIRR!$C$557:$F$1035,4,0)*VLOOKUP(F$43,Delta_GIRR!$C$557:$F$1035,4,0)</f>
        <v>348239.03726287506</v>
      </c>
      <c r="G45" s="14">
        <f>VLOOKUP($C45,Delta_GIRR!$C$557:$F$1035,4,0)*VLOOKUP(G$43,Delta_GIRR!$C$557:$F$1035,4,0)</f>
        <v>553673.15101244906</v>
      </c>
      <c r="H45" s="14">
        <f>VLOOKUP($C45,Delta_GIRR!$C$557:$F$1035,4,0)*VLOOKUP(H$43,Delta_GIRR!$C$557:$F$1035,4,0)</f>
        <v>-188575.5977570785</v>
      </c>
      <c r="I45" s="14">
        <f>VLOOKUP($C45,Delta_GIRR!$C$557:$F$1035,4,0)*VLOOKUP(I$43,Delta_GIRR!$C$557:$F$1035,4,0)</f>
        <v>239921.68175392301</v>
      </c>
      <c r="J45" s="14">
        <f>VLOOKUP($C45,Delta_GIRR!$C$557:$F$1035,4,0)*VLOOKUP(J$43,Delta_GIRR!$C$557:$F$1035,4,0)</f>
        <v>-411877.46796176868</v>
      </c>
      <c r="K45" s="14">
        <f>VLOOKUP($C45,Delta_GIRR!$C$557:$F$1035,4,0)*VLOOKUP(K$43,Delta_GIRR!$C$557:$F$1035,4,0)</f>
        <v>10645.948318084835</v>
      </c>
      <c r="L45" s="14">
        <f>VLOOKUP($C45,Delta_GIRR!$C$557:$F$1035,4,0)*VLOOKUP(L$43,Delta_GIRR!$C$557:$F$1035,4,0)</f>
        <v>2138.5029688907553</v>
      </c>
      <c r="M45" s="14">
        <f>VLOOKUP($C45,Delta_GIRR!$C$557:$F$1035,4,0)*VLOOKUP(M$43,Delta_GIRR!$C$557:$F$1035,4,0)</f>
        <v>2138.5029688907553</v>
      </c>
    </row>
    <row r="46" spans="3:13" x14ac:dyDescent="0.25">
      <c r="C46" s="135" t="s">
        <v>62</v>
      </c>
      <c r="D46" s="73">
        <f>VLOOKUP($C46,Delta_GIRR!$C$557:$F$1035,4,0)*VLOOKUP(D$43,Delta_GIRR!$C$557:$F$1035,4,0)</f>
        <v>190365.77239203267</v>
      </c>
      <c r="E46" s="14">
        <f>VLOOKUP($C46,Delta_GIRR!$C$557:$F$1035,4,0)*VLOOKUP(E$43,Delta_GIRR!$C$557:$F$1035,4,0)</f>
        <v>348239.03726287506</v>
      </c>
      <c r="F46" s="5"/>
      <c r="G46" s="14">
        <f>VLOOKUP($C46,Delta_GIRR!$C$557:$F$1035,4,0)*VLOOKUP(G$43,Delta_GIRR!$C$557:$F$1035,4,0)</f>
        <v>884056.75564560317</v>
      </c>
      <c r="H46" s="14">
        <f>VLOOKUP($C46,Delta_GIRR!$C$557:$F$1035,4,0)*VLOOKUP(H$43,Delta_GIRR!$C$557:$F$1035,4,0)</f>
        <v>-301100.9850165277</v>
      </c>
      <c r="I46" s="14">
        <f>VLOOKUP($C46,Delta_GIRR!$C$557:$F$1035,4,0)*VLOOKUP(I$43,Delta_GIRR!$C$557:$F$1035,4,0)</f>
        <v>383085.91123220458</v>
      </c>
      <c r="J46" s="14">
        <f>VLOOKUP($C46,Delta_GIRR!$C$557:$F$1035,4,0)*VLOOKUP(J$43,Delta_GIRR!$C$557:$F$1035,4,0)</f>
        <v>-657649.83796662372</v>
      </c>
      <c r="K46" s="14">
        <f>VLOOKUP($C46,Delta_GIRR!$C$557:$F$1035,4,0)*VLOOKUP(K$43,Delta_GIRR!$C$557:$F$1035,4,0)</f>
        <v>16998.517110043555</v>
      </c>
      <c r="L46" s="14">
        <f>VLOOKUP($C46,Delta_GIRR!$C$557:$F$1035,4,0)*VLOOKUP(L$43,Delta_GIRR!$C$557:$F$1035,4,0)</f>
        <v>3414.5740915176561</v>
      </c>
      <c r="M46" s="14">
        <f>VLOOKUP($C46,Delta_GIRR!$C$557:$F$1035,4,0)*VLOOKUP(M$43,Delta_GIRR!$C$557:$F$1035,4,0)</f>
        <v>3414.5740915176561</v>
      </c>
    </row>
    <row r="47" spans="3:13" x14ac:dyDescent="0.25">
      <c r="C47" s="135" t="s">
        <v>1135</v>
      </c>
      <c r="D47" s="73">
        <f>VLOOKUP($C47,Delta_GIRR!$C$557:$F$1035,4,0)*VLOOKUP(D$43,Delta_GIRR!$C$557:$F$1035,4,0)</f>
        <v>302666.86318010878</v>
      </c>
      <c r="E47" s="14">
        <f>VLOOKUP($C47,Delta_GIRR!$C$557:$F$1035,4,0)*VLOOKUP(E$43,Delta_GIRR!$C$557:$F$1035,4,0)</f>
        <v>553673.15101244906</v>
      </c>
      <c r="F47" s="14">
        <f>VLOOKUP($C47,Delta_GIRR!$C$557:$F$1035,4,0)*VLOOKUP(F$43,Delta_GIRR!$C$557:$F$1035,4,0)</f>
        <v>884056.75564560317</v>
      </c>
      <c r="G47" s="5"/>
      <c r="H47" s="14">
        <f>VLOOKUP($C47,Delta_GIRR!$C$557:$F$1035,4,0)*VLOOKUP(H$43,Delta_GIRR!$C$557:$F$1035,4,0)</f>
        <v>-478727.29162528564</v>
      </c>
      <c r="I47" s="14">
        <f>VLOOKUP($C47,Delta_GIRR!$C$557:$F$1035,4,0)*VLOOKUP(I$43,Delta_GIRR!$C$557:$F$1035,4,0)</f>
        <v>609076.98702457338</v>
      </c>
      <c r="J47" s="14">
        <f>VLOOKUP($C47,Delta_GIRR!$C$557:$F$1035,4,0)*VLOOKUP(J$43,Delta_GIRR!$C$557:$F$1035,4,0)</f>
        <v>-1045612.4072469843</v>
      </c>
      <c r="K47" s="14">
        <f>VLOOKUP($C47,Delta_GIRR!$C$557:$F$1035,4,0)*VLOOKUP(K$43,Delta_GIRR!$C$557:$F$1035,4,0)</f>
        <v>27026.328250937291</v>
      </c>
      <c r="L47" s="14">
        <f>VLOOKUP($C47,Delta_GIRR!$C$557:$F$1035,4,0)*VLOOKUP(L$43,Delta_GIRR!$C$557:$F$1035,4,0)</f>
        <v>5428.9088652313449</v>
      </c>
      <c r="M47" s="14">
        <f>VLOOKUP($C47,Delta_GIRR!$C$557:$F$1035,4,0)*VLOOKUP(M$43,Delta_GIRR!$C$557:$F$1035,4,0)</f>
        <v>5428.9088652313449</v>
      </c>
    </row>
    <row r="48" spans="3:13" x14ac:dyDescent="0.25">
      <c r="C48" s="135" t="s">
        <v>63</v>
      </c>
      <c r="D48" s="73">
        <f>VLOOKUP($C48,Delta_GIRR!$C$557:$F$1035,4,0)*VLOOKUP(D$43,Delta_GIRR!$C$557:$F$1035,4,0)</f>
        <v>-103085.33932172845</v>
      </c>
      <c r="E48" s="14">
        <f>VLOOKUP($C48,Delta_GIRR!$C$557:$F$1035,4,0)*VLOOKUP(E$43,Delta_GIRR!$C$557:$F$1035,4,0)</f>
        <v>-188575.5977570785</v>
      </c>
      <c r="F48" s="14">
        <f>VLOOKUP($C48,Delta_GIRR!$C$557:$F$1035,4,0)*VLOOKUP(F$43,Delta_GIRR!$C$557:$F$1035,4,0)</f>
        <v>-301100.9850165277</v>
      </c>
      <c r="G48" s="14">
        <f>VLOOKUP($C48,Delta_GIRR!$C$557:$F$1035,4,0)*VLOOKUP(G$43,Delta_GIRR!$C$557:$F$1035,4,0)</f>
        <v>-478727.29162528564</v>
      </c>
      <c r="H48" s="5"/>
      <c r="I48" s="14">
        <f>VLOOKUP($C48,Delta_GIRR!$C$557:$F$1035,4,0)*VLOOKUP(I$43,Delta_GIRR!$C$557:$F$1035,4,0)</f>
        <v>-207445.59619373118</v>
      </c>
      <c r="J48" s="14">
        <f>VLOOKUP($C48,Delta_GIRR!$C$557:$F$1035,4,0)*VLOOKUP(J$43,Delta_GIRR!$C$557:$F$1035,4,0)</f>
        <v>356125.24168502516</v>
      </c>
      <c r="K48" s="14">
        <f>VLOOKUP($C48,Delta_GIRR!$C$557:$F$1035,4,0)*VLOOKUP(K$43,Delta_GIRR!$C$557:$F$1035,4,0)</f>
        <v>-9204.9000313271918</v>
      </c>
      <c r="L48" s="14">
        <f>VLOOKUP($C48,Delta_GIRR!$C$557:$F$1035,4,0)*VLOOKUP(L$43,Delta_GIRR!$C$557:$F$1035,4,0)</f>
        <v>-1849.0326514075177</v>
      </c>
      <c r="M48" s="14">
        <f>VLOOKUP($C48,Delta_GIRR!$C$557:$F$1035,4,0)*VLOOKUP(M$43,Delta_GIRR!$C$557:$F$1035,4,0)</f>
        <v>-1849.0326514075177</v>
      </c>
    </row>
    <row r="49" spans="3:13" x14ac:dyDescent="0.25">
      <c r="C49" s="135" t="s">
        <v>64</v>
      </c>
      <c r="D49" s="73">
        <f>VLOOKUP($C49,Delta_GIRR!$C$557:$F$1035,4,0)*VLOOKUP(D$43,Delta_GIRR!$C$557:$F$1035,4,0)</f>
        <v>131153.80923306406</v>
      </c>
      <c r="E49" s="14">
        <f>VLOOKUP($C49,Delta_GIRR!$C$557:$F$1035,4,0)*VLOOKUP(E$43,Delta_GIRR!$C$557:$F$1035,4,0)</f>
        <v>239921.68175392301</v>
      </c>
      <c r="F49" s="14">
        <f>VLOOKUP($C49,Delta_GIRR!$C$557:$F$1035,4,0)*VLOOKUP(F$43,Delta_GIRR!$C$557:$F$1035,4,0)</f>
        <v>383085.91123220458</v>
      </c>
      <c r="G49" s="14">
        <f>VLOOKUP($C49,Delta_GIRR!$C$557:$F$1035,4,0)*VLOOKUP(G$43,Delta_GIRR!$C$557:$F$1035,4,0)</f>
        <v>609076.98702457338</v>
      </c>
      <c r="H49" s="14">
        <f>VLOOKUP($C49,Delta_GIRR!$C$557:$F$1035,4,0)*VLOOKUP(H$43,Delta_GIRR!$C$557:$F$1035,4,0)</f>
        <v>-207445.59619373118</v>
      </c>
      <c r="I49" s="5"/>
      <c r="J49" s="14">
        <f>VLOOKUP($C49,Delta_GIRR!$C$557:$F$1035,4,0)*VLOOKUP(J$43,Delta_GIRR!$C$557:$F$1035,4,0)</f>
        <v>-453092.38266426924</v>
      </c>
      <c r="K49" s="14">
        <f>VLOOKUP($C49,Delta_GIRR!$C$557:$F$1035,4,0)*VLOOKUP(K$43,Delta_GIRR!$C$557:$F$1035,4,0)</f>
        <v>11711.245368754824</v>
      </c>
      <c r="L49" s="14">
        <f>VLOOKUP($C49,Delta_GIRR!$C$557:$F$1035,4,0)*VLOOKUP(L$43,Delta_GIRR!$C$557:$F$1035,4,0)</f>
        <v>2352.4943238683422</v>
      </c>
      <c r="M49" s="14">
        <f>VLOOKUP($C49,Delta_GIRR!$C$557:$F$1035,4,0)*VLOOKUP(M$43,Delta_GIRR!$C$557:$F$1035,4,0)</f>
        <v>2352.4943238683422</v>
      </c>
    </row>
    <row r="50" spans="3:13" x14ac:dyDescent="0.25">
      <c r="C50" s="135" t="s">
        <v>65</v>
      </c>
      <c r="D50" s="73">
        <f>VLOOKUP($C50,Delta_GIRR!$C$557:$F$1035,4,0)*VLOOKUP(D$43,Delta_GIRR!$C$557:$F$1035,4,0)</f>
        <v>-225153.88549110145</v>
      </c>
      <c r="E50" s="14">
        <f>VLOOKUP($C50,Delta_GIRR!$C$557:$F$1035,4,0)*VLOOKUP(E$43,Delta_GIRR!$C$557:$F$1035,4,0)</f>
        <v>-411877.46796176868</v>
      </c>
      <c r="F50" s="14">
        <f>VLOOKUP($C50,Delta_GIRR!$C$557:$F$1035,4,0)*VLOOKUP(F$43,Delta_GIRR!$C$557:$F$1035,4,0)</f>
        <v>-657649.83796662372</v>
      </c>
      <c r="G50" s="14">
        <f>VLOOKUP($C50,Delta_GIRR!$C$557:$F$1035,4,0)*VLOOKUP(G$43,Delta_GIRR!$C$557:$F$1035,4,0)</f>
        <v>-1045612.4072469843</v>
      </c>
      <c r="H50" s="14">
        <f>VLOOKUP($C50,Delta_GIRR!$C$557:$F$1035,4,0)*VLOOKUP(H$43,Delta_GIRR!$C$557:$F$1035,4,0)</f>
        <v>356125.24168502516</v>
      </c>
      <c r="I50" s="14">
        <f>VLOOKUP($C50,Delta_GIRR!$C$557:$F$1035,4,0)*VLOOKUP(I$43,Delta_GIRR!$C$557:$F$1035,4,0)</f>
        <v>-453092.38266426924</v>
      </c>
      <c r="J50" s="5"/>
      <c r="K50" s="14">
        <f>VLOOKUP($C50,Delta_GIRR!$C$557:$F$1035,4,0)*VLOOKUP(K$43,Delta_GIRR!$C$557:$F$1035,4,0)</f>
        <v>-20104.886119083967</v>
      </c>
      <c r="L50" s="14">
        <f>VLOOKUP($C50,Delta_GIRR!$C$557:$F$1035,4,0)*VLOOKUP(L$43,Delta_GIRR!$C$557:$F$1035,4,0)</f>
        <v>-4038.5654119544056</v>
      </c>
      <c r="M50" s="14">
        <f>VLOOKUP($C50,Delta_GIRR!$C$557:$F$1035,4,0)*VLOOKUP(M$43,Delta_GIRR!$C$557:$F$1035,4,0)</f>
        <v>-4038.5654119544056</v>
      </c>
    </row>
    <row r="51" spans="3:13" x14ac:dyDescent="0.25">
      <c r="C51" s="135" t="s">
        <v>1134</v>
      </c>
      <c r="D51" s="73">
        <f>VLOOKUP($C51,Delta_GIRR!$C$557:$F$1035,4,0)*VLOOKUP(D$43,Delta_GIRR!$C$557:$F$1035,4,0)</f>
        <v>5819.6352435009849</v>
      </c>
      <c r="E51" s="14">
        <f>VLOOKUP($C51,Delta_GIRR!$C$557:$F$1035,4,0)*VLOOKUP(E$43,Delta_GIRR!$C$557:$F$1035,4,0)</f>
        <v>10645.948318084835</v>
      </c>
      <c r="F51" s="14">
        <f>VLOOKUP($C51,Delta_GIRR!$C$557:$F$1035,4,0)*VLOOKUP(F$43,Delta_GIRR!$C$557:$F$1035,4,0)</f>
        <v>16998.517110043555</v>
      </c>
      <c r="G51" s="14">
        <f>VLOOKUP($C51,Delta_GIRR!$C$557:$F$1035,4,0)*VLOOKUP(G$43,Delta_GIRR!$C$557:$F$1035,4,0)</f>
        <v>27026.328250937291</v>
      </c>
      <c r="H51" s="14">
        <f>VLOOKUP($C51,Delta_GIRR!$C$557:$F$1035,4,0)*VLOOKUP(H$43,Delta_GIRR!$C$557:$F$1035,4,0)</f>
        <v>-9204.9000313271918</v>
      </c>
      <c r="I51" s="14">
        <f>VLOOKUP($C51,Delta_GIRR!$C$557:$F$1035,4,0)*VLOOKUP(I$43,Delta_GIRR!$C$557:$F$1035,4,0)</f>
        <v>11711.245368754824</v>
      </c>
      <c r="J51" s="14">
        <f>VLOOKUP($C51,Delta_GIRR!$C$557:$F$1035,4,0)*VLOOKUP(J$43,Delta_GIRR!$C$557:$F$1035,4,0)</f>
        <v>-20104.886119083967</v>
      </c>
      <c r="K51" s="5"/>
      <c r="L51" s="14">
        <f>VLOOKUP($C51,Delta_GIRR!$C$557:$F$1035,4,0)*VLOOKUP(L$43,Delta_GIRR!$C$557:$F$1035,4,0)</f>
        <v>104.38628475511173</v>
      </c>
      <c r="M51" s="14">
        <f>VLOOKUP($C51,Delta_GIRR!$C$557:$F$1035,4,0)*VLOOKUP(M$43,Delta_GIRR!$C$557:$F$1035,4,0)</f>
        <v>104.38628475511173</v>
      </c>
    </row>
    <row r="52" spans="3:13" x14ac:dyDescent="0.25">
      <c r="C52" s="135" t="s">
        <v>1136</v>
      </c>
      <c r="D52" s="73">
        <f>VLOOKUP($C52,Delta_GIRR!$C$557:$F$1035,4,0)*VLOOKUP(D$43,Delta_GIRR!$C$557:$F$1035,4,0)</f>
        <v>1169.018191169182</v>
      </c>
      <c r="E52" s="14">
        <f>VLOOKUP($C52,Delta_GIRR!$C$557:$F$1035,4,0)*VLOOKUP(E$43,Delta_GIRR!$C$557:$F$1035,4,0)</f>
        <v>2138.5029688907553</v>
      </c>
      <c r="F52" s="14">
        <f>VLOOKUP($C52,Delta_GIRR!$C$557:$F$1035,4,0)*VLOOKUP(F$43,Delta_GIRR!$C$557:$F$1035,4,0)</f>
        <v>3414.5740915176561</v>
      </c>
      <c r="G52" s="14">
        <f>VLOOKUP($C52,Delta_GIRR!$C$557:$F$1035,4,0)*VLOOKUP(G$43,Delta_GIRR!$C$557:$F$1035,4,0)</f>
        <v>5428.9088652313449</v>
      </c>
      <c r="H52" s="14">
        <f>VLOOKUP($C52,Delta_GIRR!$C$557:$F$1035,4,0)*VLOOKUP(H$43,Delta_GIRR!$C$557:$F$1035,4,0)</f>
        <v>-1849.0326514075177</v>
      </c>
      <c r="I52" s="14">
        <f>VLOOKUP($C52,Delta_GIRR!$C$557:$F$1035,4,0)*VLOOKUP(I$43,Delta_GIRR!$C$557:$F$1035,4,0)</f>
        <v>2352.4943238683422</v>
      </c>
      <c r="J52" s="14">
        <f>VLOOKUP($C52,Delta_GIRR!$C$557:$F$1035,4,0)*VLOOKUP(J$43,Delta_GIRR!$C$557:$F$1035,4,0)</f>
        <v>-4038.5654119544056</v>
      </c>
      <c r="K52" s="14">
        <f>VLOOKUP($C52,Delta_GIRR!$C$557:$F$1035,4,0)*VLOOKUP(K$43,Delta_GIRR!$C$557:$F$1035,4,0)</f>
        <v>104.38628475511173</v>
      </c>
      <c r="L52" s="5"/>
      <c r="M52" s="14">
        <f>VLOOKUP($C52,Delta_GIRR!$C$557:$F$1035,4,0)*VLOOKUP(M$43,Delta_GIRR!$C$557:$F$1035,4,0)</f>
        <v>20.968576325048371</v>
      </c>
    </row>
    <row r="53" spans="3:13" x14ac:dyDescent="0.25">
      <c r="C53" s="145" t="s">
        <v>1137</v>
      </c>
      <c r="D53" s="73">
        <f>VLOOKUP($C53,Delta_GIRR!$C$557:$F$1035,4,0)*VLOOKUP(D$43,Delta_GIRR!$C$557:$F$1035,4,0)</f>
        <v>1169.018191169182</v>
      </c>
      <c r="E53" s="14">
        <f>VLOOKUP($C53,Delta_GIRR!$C$557:$F$1035,4,0)*VLOOKUP(E$43,Delta_GIRR!$C$557:$F$1035,4,0)</f>
        <v>2138.5029688907553</v>
      </c>
      <c r="F53" s="14">
        <f>VLOOKUP($C53,Delta_GIRR!$C$557:$F$1035,4,0)*VLOOKUP(F$43,Delta_GIRR!$C$557:$F$1035,4,0)</f>
        <v>3414.5740915176561</v>
      </c>
      <c r="G53" s="14">
        <f>VLOOKUP($C53,Delta_GIRR!$C$557:$F$1035,4,0)*VLOOKUP(G$43,Delta_GIRR!$C$557:$F$1035,4,0)</f>
        <v>5428.9088652313449</v>
      </c>
      <c r="H53" s="14">
        <f>VLOOKUP($C53,Delta_GIRR!$C$557:$F$1035,4,0)*VLOOKUP(H$43,Delta_GIRR!$C$557:$F$1035,4,0)</f>
        <v>-1849.0326514075177</v>
      </c>
      <c r="I53" s="14">
        <f>VLOOKUP($C53,Delta_GIRR!$C$557:$F$1035,4,0)*VLOOKUP(I$43,Delta_GIRR!$C$557:$F$1035,4,0)</f>
        <v>2352.4943238683422</v>
      </c>
      <c r="J53" s="14">
        <f>VLOOKUP($C53,Delta_GIRR!$C$557:$F$1035,4,0)*VLOOKUP(J$43,Delta_GIRR!$C$557:$F$1035,4,0)</f>
        <v>-4038.5654119544056</v>
      </c>
      <c r="K53" s="14">
        <f>VLOOKUP($C53,Delta_GIRR!$C$557:$F$1035,4,0)*VLOOKUP(K$43,Delta_GIRR!$C$557:$F$1035,4,0)</f>
        <v>104.38628475511173</v>
      </c>
      <c r="L53" s="14">
        <f>VLOOKUP($C53,Delta_GIRR!$C$557:$F$1035,4,0)*VLOOKUP(L$43,Delta_GIRR!$C$557:$F$1035,4,0)</f>
        <v>20.968576325048371</v>
      </c>
      <c r="M53" s="5"/>
    </row>
    <row r="54" spans="3:13" ht="15.75" thickBot="1" x14ac:dyDescent="0.3"/>
    <row r="55" spans="3:13" ht="30.75" customHeight="1" thickTop="1" x14ac:dyDescent="0.25">
      <c r="C55" s="120"/>
      <c r="D55" s="146" t="s">
        <v>1133</v>
      </c>
      <c r="E55" s="147" t="s">
        <v>61</v>
      </c>
      <c r="F55" s="147" t="s">
        <v>62</v>
      </c>
      <c r="G55" s="147" t="s">
        <v>1135</v>
      </c>
      <c r="H55" s="147" t="s">
        <v>63</v>
      </c>
      <c r="I55" s="147" t="s">
        <v>64</v>
      </c>
      <c r="J55" s="147" t="s">
        <v>65</v>
      </c>
      <c r="K55" s="147" t="s">
        <v>1134</v>
      </c>
      <c r="L55" s="147" t="s">
        <v>1136</v>
      </c>
      <c r="M55" s="148" t="s">
        <v>1137</v>
      </c>
    </row>
    <row r="56" spans="3:13" x14ac:dyDescent="0.25">
      <c r="C56" s="135" t="s">
        <v>1133</v>
      </c>
      <c r="D56" s="61">
        <f>D44*D18</f>
        <v>0</v>
      </c>
      <c r="E56" s="71">
        <f t="shared" ref="E56:M56" si="2">E44*E18</f>
        <v>119223.58646334228</v>
      </c>
      <c r="F56" s="71">
        <f t="shared" si="2"/>
        <v>190365.77239203267</v>
      </c>
      <c r="G56" s="71">
        <f t="shared" si="2"/>
        <v>302666.86318010878</v>
      </c>
      <c r="H56" s="71">
        <f t="shared" si="2"/>
        <v>-92638.121259092441</v>
      </c>
      <c r="I56" s="71">
        <f t="shared" si="2"/>
        <v>92713.519379554942</v>
      </c>
      <c r="J56" s="71">
        <f t="shared" si="2"/>
        <v>-112576.94274555072</v>
      </c>
      <c r="K56" s="71">
        <f t="shared" si="2"/>
        <v>2909.8176217504924</v>
      </c>
      <c r="L56" s="71">
        <f t="shared" si="2"/>
        <v>584.50909558459102</v>
      </c>
      <c r="M56" s="71">
        <f t="shared" si="2"/>
        <v>584.50909558459102</v>
      </c>
    </row>
    <row r="57" spans="3:13" x14ac:dyDescent="0.25">
      <c r="C57" s="135" t="s">
        <v>61</v>
      </c>
      <c r="D57" s="73">
        <f t="shared" ref="D57:M65" si="3">D45*D19</f>
        <v>119223.58646334228</v>
      </c>
      <c r="E57" s="5">
        <f t="shared" si="3"/>
        <v>0</v>
      </c>
      <c r="F57" s="14">
        <f t="shared" si="3"/>
        <v>348239.03726287506</v>
      </c>
      <c r="G57" s="14">
        <f t="shared" si="3"/>
        <v>553673.15101244906</v>
      </c>
      <c r="H57" s="14">
        <f t="shared" si="3"/>
        <v>-188575.5977570785</v>
      </c>
      <c r="I57" s="14">
        <f t="shared" si="3"/>
        <v>228939.11512219644</v>
      </c>
      <c r="J57" s="14">
        <f t="shared" si="3"/>
        <v>-291158.98219941719</v>
      </c>
      <c r="K57" s="14">
        <f t="shared" si="3"/>
        <v>5575.1706763399234</v>
      </c>
      <c r="L57" s="14">
        <f t="shared" si="3"/>
        <v>1069.2514844453776</v>
      </c>
      <c r="M57" s="14">
        <f t="shared" si="3"/>
        <v>1069.2514844453776</v>
      </c>
    </row>
    <row r="58" spans="3:13" x14ac:dyDescent="0.25">
      <c r="C58" s="135" t="s">
        <v>62</v>
      </c>
      <c r="D58" s="73">
        <f t="shared" si="3"/>
        <v>190365.77239203267</v>
      </c>
      <c r="E58" s="14">
        <f t="shared" si="3"/>
        <v>348239.03726287506</v>
      </c>
      <c r="F58" s="5">
        <f t="shared" si="3"/>
        <v>0</v>
      </c>
      <c r="G58" s="14">
        <f t="shared" si="3"/>
        <v>884056.75564560317</v>
      </c>
      <c r="H58" s="14">
        <f t="shared" si="3"/>
        <v>-301100.9850165277</v>
      </c>
      <c r="I58" s="14">
        <f t="shared" si="3"/>
        <v>383085.91123220458</v>
      </c>
      <c r="J58" s="14">
        <f t="shared" si="3"/>
        <v>-627545.50094709324</v>
      </c>
      <c r="K58" s="14">
        <f t="shared" si="3"/>
        <v>13961.027010907434</v>
      </c>
      <c r="L58" s="14">
        <f t="shared" si="3"/>
        <v>2413.785638846995</v>
      </c>
      <c r="M58" s="14">
        <f t="shared" si="3"/>
        <v>1788.1763820777146</v>
      </c>
    </row>
    <row r="59" spans="3:13" x14ac:dyDescent="0.25">
      <c r="C59" s="135" t="s">
        <v>1135</v>
      </c>
      <c r="D59" s="73">
        <f t="shared" si="3"/>
        <v>302666.86318010878</v>
      </c>
      <c r="E59" s="14">
        <f t="shared" si="3"/>
        <v>553673.15101244906</v>
      </c>
      <c r="F59" s="14">
        <f t="shared" si="3"/>
        <v>884056.75564560317</v>
      </c>
      <c r="G59" s="5">
        <f t="shared" si="3"/>
        <v>0</v>
      </c>
      <c r="H59" s="14">
        <f t="shared" si="3"/>
        <v>-478727.29162528564</v>
      </c>
      <c r="I59" s="14">
        <f t="shared" si="3"/>
        <v>609076.98702457338</v>
      </c>
      <c r="J59" s="14">
        <f t="shared" si="3"/>
        <v>-1045612.4072469843</v>
      </c>
      <c r="K59" s="14">
        <f t="shared" si="3"/>
        <v>27026.328250937291</v>
      </c>
      <c r="L59" s="14">
        <f t="shared" si="3"/>
        <v>5180.3971304264542</v>
      </c>
      <c r="M59" s="14">
        <f t="shared" si="3"/>
        <v>4458.8091312075303</v>
      </c>
    </row>
    <row r="60" spans="3:13" x14ac:dyDescent="0.25">
      <c r="C60" s="135" t="s">
        <v>63</v>
      </c>
      <c r="D60" s="73">
        <f t="shared" si="3"/>
        <v>-92638.121259092441</v>
      </c>
      <c r="E60" s="14">
        <f t="shared" si="3"/>
        <v>-188575.5977570785</v>
      </c>
      <c r="F60" s="14">
        <f t="shared" si="3"/>
        <v>-301100.9850165277</v>
      </c>
      <c r="G60" s="14">
        <f t="shared" si="3"/>
        <v>-478727.29162528564</v>
      </c>
      <c r="H60" s="5">
        <f t="shared" si="3"/>
        <v>0</v>
      </c>
      <c r="I60" s="14">
        <f t="shared" si="3"/>
        <v>-207445.59619373118</v>
      </c>
      <c r="J60" s="14">
        <f t="shared" si="3"/>
        <v>356125.24168502516</v>
      </c>
      <c r="K60" s="14">
        <f t="shared" si="3"/>
        <v>-9204.9000313271918</v>
      </c>
      <c r="L60" s="14">
        <f t="shared" si="3"/>
        <v>-1849.0326514075177</v>
      </c>
      <c r="M60" s="14">
        <f t="shared" si="3"/>
        <v>-1764.3920130547524</v>
      </c>
    </row>
    <row r="61" spans="3:13" x14ac:dyDescent="0.25">
      <c r="C61" s="135" t="s">
        <v>64</v>
      </c>
      <c r="D61" s="73">
        <f t="shared" si="3"/>
        <v>92713.519379554942</v>
      </c>
      <c r="E61" s="14">
        <f t="shared" si="3"/>
        <v>228939.11512219644</v>
      </c>
      <c r="F61" s="14">
        <f t="shared" si="3"/>
        <v>383085.91123220458</v>
      </c>
      <c r="G61" s="14">
        <f t="shared" si="3"/>
        <v>609076.98702457338</v>
      </c>
      <c r="H61" s="14">
        <f t="shared" si="3"/>
        <v>-207445.59619373118</v>
      </c>
      <c r="I61" s="5">
        <f t="shared" si="3"/>
        <v>0</v>
      </c>
      <c r="J61" s="14">
        <f t="shared" si="3"/>
        <v>-453092.38266426924</v>
      </c>
      <c r="K61" s="14">
        <f t="shared" si="3"/>
        <v>11711.245368754824</v>
      </c>
      <c r="L61" s="14">
        <f t="shared" si="3"/>
        <v>2352.4943238683422</v>
      </c>
      <c r="M61" s="14">
        <f t="shared" si="3"/>
        <v>2352.4943238683422</v>
      </c>
    </row>
    <row r="62" spans="3:13" x14ac:dyDescent="0.25">
      <c r="C62" s="135" t="s">
        <v>65</v>
      </c>
      <c r="D62" s="73">
        <f t="shared" si="3"/>
        <v>-112576.94274555072</v>
      </c>
      <c r="E62" s="14">
        <f t="shared" si="3"/>
        <v>-291158.98219941719</v>
      </c>
      <c r="F62" s="14">
        <f t="shared" si="3"/>
        <v>-627545.50094709324</v>
      </c>
      <c r="G62" s="14">
        <f t="shared" si="3"/>
        <v>-1045612.4072469843</v>
      </c>
      <c r="H62" s="14">
        <f t="shared" si="3"/>
        <v>356125.24168502516</v>
      </c>
      <c r="I62" s="14">
        <f t="shared" si="3"/>
        <v>-453092.38266426924</v>
      </c>
      <c r="J62" s="5">
        <f t="shared" si="3"/>
        <v>0</v>
      </c>
      <c r="K62" s="14">
        <f t="shared" si="3"/>
        <v>-20104.886119083967</v>
      </c>
      <c r="L62" s="14">
        <f t="shared" si="3"/>
        <v>-4038.5654119544056</v>
      </c>
      <c r="M62" s="14">
        <f t="shared" si="3"/>
        <v>-4038.5654119544056</v>
      </c>
    </row>
    <row r="63" spans="3:13" x14ac:dyDescent="0.25">
      <c r="C63" s="135" t="s">
        <v>1134</v>
      </c>
      <c r="D63" s="73">
        <f t="shared" si="3"/>
        <v>2909.8176217504924</v>
      </c>
      <c r="E63" s="14">
        <f t="shared" si="3"/>
        <v>5575.1706763399234</v>
      </c>
      <c r="F63" s="14">
        <f t="shared" si="3"/>
        <v>13961.027010907434</v>
      </c>
      <c r="G63" s="14">
        <f t="shared" si="3"/>
        <v>27026.328250937291</v>
      </c>
      <c r="H63" s="14">
        <f t="shared" si="3"/>
        <v>-9204.9000313271918</v>
      </c>
      <c r="I63" s="14">
        <f t="shared" si="3"/>
        <v>11711.245368754824</v>
      </c>
      <c r="J63" s="14">
        <f t="shared" si="3"/>
        <v>-20104.886119083967</v>
      </c>
      <c r="K63" s="5">
        <f t="shared" si="3"/>
        <v>0</v>
      </c>
      <c r="L63" s="14">
        <f t="shared" si="3"/>
        <v>104.38628475511173</v>
      </c>
      <c r="M63" s="14">
        <f t="shared" si="3"/>
        <v>104.38628475511173</v>
      </c>
    </row>
    <row r="64" spans="3:13" x14ac:dyDescent="0.25">
      <c r="C64" s="135" t="s">
        <v>1136</v>
      </c>
      <c r="D64" s="73">
        <f t="shared" si="3"/>
        <v>584.50909558459102</v>
      </c>
      <c r="E64" s="14">
        <f t="shared" si="3"/>
        <v>1069.2514844453776</v>
      </c>
      <c r="F64" s="14">
        <f t="shared" si="3"/>
        <v>2413.785638846995</v>
      </c>
      <c r="G64" s="14">
        <f t="shared" si="3"/>
        <v>5180.3971304264542</v>
      </c>
      <c r="H64" s="14">
        <f t="shared" si="3"/>
        <v>-1849.0326514075177</v>
      </c>
      <c r="I64" s="14">
        <f t="shared" si="3"/>
        <v>2352.4943238683422</v>
      </c>
      <c r="J64" s="14">
        <f t="shared" si="3"/>
        <v>-4038.5654119544056</v>
      </c>
      <c r="K64" s="14">
        <f t="shared" si="3"/>
        <v>104.38628475511173</v>
      </c>
      <c r="L64" s="5">
        <f t="shared" si="3"/>
        <v>0</v>
      </c>
      <c r="M64" s="14">
        <f t="shared" si="3"/>
        <v>20.968576325048371</v>
      </c>
    </row>
    <row r="65" spans="3:13" x14ac:dyDescent="0.25">
      <c r="C65" s="145" t="s">
        <v>1137</v>
      </c>
      <c r="D65" s="73">
        <f t="shared" si="3"/>
        <v>584.50909558459102</v>
      </c>
      <c r="E65" s="14">
        <f t="shared" si="3"/>
        <v>1069.2514844453776</v>
      </c>
      <c r="F65" s="14">
        <f t="shared" si="3"/>
        <v>1788.1763820777146</v>
      </c>
      <c r="G65" s="14">
        <f t="shared" si="3"/>
        <v>4458.8091312075303</v>
      </c>
      <c r="H65" s="14">
        <f t="shared" si="3"/>
        <v>-1764.3920130547524</v>
      </c>
      <c r="I65" s="14">
        <f t="shared" si="3"/>
        <v>2352.4943238683422</v>
      </c>
      <c r="J65" s="14">
        <f t="shared" si="3"/>
        <v>-4038.5654119544056</v>
      </c>
      <c r="K65" s="14">
        <f t="shared" si="3"/>
        <v>104.38628475511173</v>
      </c>
      <c r="L65" s="14">
        <f t="shared" si="3"/>
        <v>20.968576325048371</v>
      </c>
      <c r="M65" s="5">
        <f t="shared" si="3"/>
        <v>0</v>
      </c>
    </row>
  </sheetData>
  <mergeCells count="2">
    <mergeCell ref="C9:D14"/>
    <mergeCell ref="E9:E15"/>
  </mergeCells>
  <hyperlinks>
    <hyperlink ref="A3" location="'Delta_GIRR_EURHigh'!A1" display="'Delta_GIRR_EURHigh'!A1" xr:uid="{00000000-0004-0000-4E00-000000000000}"/>
    <hyperlink ref="A5" location="'Delta_GIRR_GBPHigh'!A1" display="'Delta_GIRR_GBPHigh'!A1" xr:uid="{00000000-0004-0000-4E00-000001000000}"/>
    <hyperlink ref="D32" location="Delta_GIRR!$C$557:$F$1035" display="Delta_GIRR!$C$557:$F$1035" xr:uid="{00000000-0004-0000-4E00-000002000000}"/>
    <hyperlink ref="D33" location="Delta_GIRR!$C$557:$F$1035" display="Delta_GIRR!$C$557:$F$1035" xr:uid="{00000000-0004-0000-4E00-000003000000}"/>
    <hyperlink ref="D34" location="Delta_GIRR!$C$557:$F$1035" display="Delta_GIRR!$C$557:$F$1035" xr:uid="{00000000-0004-0000-4E00-000004000000}"/>
    <hyperlink ref="D35" location="Delta_GIRR!$C$557:$F$1035" display="Delta_GIRR!$C$557:$F$1035" xr:uid="{00000000-0004-0000-4E00-000005000000}"/>
    <hyperlink ref="D36" location="Delta_GIRR!$C$557:$F$1035" display="Delta_GIRR!$C$557:$F$1035" xr:uid="{00000000-0004-0000-4E00-000006000000}"/>
    <hyperlink ref="D37" location="Delta_GIRR!$C$557:$F$1035" display="Delta_GIRR!$C$557:$F$1035" xr:uid="{00000000-0004-0000-4E00-000007000000}"/>
    <hyperlink ref="D38" location="Delta_GIRR!$C$557:$F$1035" display="Delta_GIRR!$C$557:$F$1035" xr:uid="{00000000-0004-0000-4E00-000008000000}"/>
    <hyperlink ref="D39" location="Delta_GIRR!$C$557:$F$1035" display="Delta_GIRR!$C$557:$F$1035" xr:uid="{00000000-0004-0000-4E00-000009000000}"/>
    <hyperlink ref="D40" location="Delta_GIRR!$C$557:$F$1035" display="Delta_GIRR!$C$557:$F$1035" xr:uid="{00000000-0004-0000-4E00-00000A000000}"/>
    <hyperlink ref="D41" location="Delta_GIRR!$C$557:$F$1035" display="Delta_GIRR!$C$557:$F$1035" xr:uid="{00000000-0004-0000-4E00-00000B000000}"/>
    <hyperlink ref="E44" location="Delta_GIRR!$C$557:$F$1035" display="Delta_GIRR!$C$557:$F$1035" xr:uid="{00000000-0004-0000-4E00-00000C000000}"/>
    <hyperlink ref="F44" location="Delta_GIRR!$C$557:$F$1035" display="Delta_GIRR!$C$557:$F$1035" xr:uid="{00000000-0004-0000-4E00-00000D000000}"/>
    <hyperlink ref="G44" location="Delta_GIRR!$C$557:$F$1035" display="Delta_GIRR!$C$557:$F$1035" xr:uid="{00000000-0004-0000-4E00-00000E000000}"/>
    <hyperlink ref="H44" location="Delta_GIRR!$C$557:$F$1035" display="Delta_GIRR!$C$557:$F$1035" xr:uid="{00000000-0004-0000-4E00-00000F000000}"/>
    <hyperlink ref="I44" location="Delta_GIRR!$C$557:$F$1035" display="Delta_GIRR!$C$557:$F$1035" xr:uid="{00000000-0004-0000-4E00-000010000000}"/>
    <hyperlink ref="J44" location="Delta_GIRR!$C$557:$F$1035" display="Delta_GIRR!$C$557:$F$1035" xr:uid="{00000000-0004-0000-4E00-000011000000}"/>
    <hyperlink ref="K44" location="Delta_GIRR!$C$557:$F$1035" display="Delta_GIRR!$C$557:$F$1035" xr:uid="{00000000-0004-0000-4E00-000012000000}"/>
    <hyperlink ref="L44" location="Delta_GIRR!$C$557:$F$1035" display="Delta_GIRR!$C$557:$F$1035" xr:uid="{00000000-0004-0000-4E00-000013000000}"/>
    <hyperlink ref="M44" location="Delta_GIRR!$C$557:$F$1035" display="Delta_GIRR!$C$557:$F$1035" xr:uid="{00000000-0004-0000-4E00-000014000000}"/>
    <hyperlink ref="D45" location="Delta_GIRR!$C$557:$F$1035" display="Delta_GIRR!$C$557:$F$1035" xr:uid="{00000000-0004-0000-4E00-000015000000}"/>
    <hyperlink ref="F45" location="Delta_GIRR!$C$557:$F$1035" display="Delta_GIRR!$C$557:$F$1035" xr:uid="{00000000-0004-0000-4E00-000016000000}"/>
    <hyperlink ref="G45" location="Delta_GIRR!$C$557:$F$1035" display="Delta_GIRR!$C$557:$F$1035" xr:uid="{00000000-0004-0000-4E00-000017000000}"/>
    <hyperlink ref="H45" location="Delta_GIRR!$C$557:$F$1035" display="Delta_GIRR!$C$557:$F$1035" xr:uid="{00000000-0004-0000-4E00-000018000000}"/>
    <hyperlink ref="I45" location="Delta_GIRR!$C$557:$F$1035" display="Delta_GIRR!$C$557:$F$1035" xr:uid="{00000000-0004-0000-4E00-000019000000}"/>
    <hyperlink ref="J45" location="Delta_GIRR!$C$557:$F$1035" display="Delta_GIRR!$C$557:$F$1035" xr:uid="{00000000-0004-0000-4E00-00001A000000}"/>
    <hyperlink ref="K45" location="Delta_GIRR!$C$557:$F$1035" display="Delta_GIRR!$C$557:$F$1035" xr:uid="{00000000-0004-0000-4E00-00001B000000}"/>
    <hyperlink ref="L45" location="Delta_GIRR!$C$557:$F$1035" display="Delta_GIRR!$C$557:$F$1035" xr:uid="{00000000-0004-0000-4E00-00001C000000}"/>
    <hyperlink ref="M45" location="Delta_GIRR!$C$557:$F$1035" display="Delta_GIRR!$C$557:$F$1035" xr:uid="{00000000-0004-0000-4E00-00001D000000}"/>
    <hyperlink ref="D46" location="Delta_GIRR!$C$557:$F$1035" display="Delta_GIRR!$C$557:$F$1035" xr:uid="{00000000-0004-0000-4E00-00001E000000}"/>
    <hyperlink ref="E46" location="Delta_GIRR!$C$557:$F$1035" display="Delta_GIRR!$C$557:$F$1035" xr:uid="{00000000-0004-0000-4E00-00001F000000}"/>
    <hyperlink ref="G46" location="Delta_GIRR!$C$557:$F$1035" display="Delta_GIRR!$C$557:$F$1035" xr:uid="{00000000-0004-0000-4E00-000020000000}"/>
    <hyperlink ref="H46" location="Delta_GIRR!$C$557:$F$1035" display="Delta_GIRR!$C$557:$F$1035" xr:uid="{00000000-0004-0000-4E00-000021000000}"/>
    <hyperlink ref="I46" location="Delta_GIRR!$C$557:$F$1035" display="Delta_GIRR!$C$557:$F$1035" xr:uid="{00000000-0004-0000-4E00-000022000000}"/>
    <hyperlink ref="J46" location="Delta_GIRR!$C$557:$F$1035" display="Delta_GIRR!$C$557:$F$1035" xr:uid="{00000000-0004-0000-4E00-000023000000}"/>
    <hyperlink ref="K46" location="Delta_GIRR!$C$557:$F$1035" display="Delta_GIRR!$C$557:$F$1035" xr:uid="{00000000-0004-0000-4E00-000024000000}"/>
    <hyperlink ref="L46" location="Delta_GIRR!$C$557:$F$1035" display="Delta_GIRR!$C$557:$F$1035" xr:uid="{00000000-0004-0000-4E00-000025000000}"/>
    <hyperlink ref="M46" location="Delta_GIRR!$C$557:$F$1035" display="Delta_GIRR!$C$557:$F$1035" xr:uid="{00000000-0004-0000-4E00-000026000000}"/>
    <hyperlink ref="D47" location="Delta_GIRR!$C$557:$F$1035" display="Delta_GIRR!$C$557:$F$1035" xr:uid="{00000000-0004-0000-4E00-000027000000}"/>
    <hyperlink ref="E47" location="Delta_GIRR!$C$557:$F$1035" display="Delta_GIRR!$C$557:$F$1035" xr:uid="{00000000-0004-0000-4E00-000028000000}"/>
    <hyperlink ref="F47" location="Delta_GIRR!$C$557:$F$1035" display="Delta_GIRR!$C$557:$F$1035" xr:uid="{00000000-0004-0000-4E00-000029000000}"/>
    <hyperlink ref="H47" location="Delta_GIRR!$C$557:$F$1035" display="Delta_GIRR!$C$557:$F$1035" xr:uid="{00000000-0004-0000-4E00-00002A000000}"/>
    <hyperlink ref="I47" location="Delta_GIRR!$C$557:$F$1035" display="Delta_GIRR!$C$557:$F$1035" xr:uid="{00000000-0004-0000-4E00-00002B000000}"/>
    <hyperlink ref="J47" location="Delta_GIRR!$C$557:$F$1035" display="Delta_GIRR!$C$557:$F$1035" xr:uid="{00000000-0004-0000-4E00-00002C000000}"/>
    <hyperlink ref="K47" location="Delta_GIRR!$C$557:$F$1035" display="Delta_GIRR!$C$557:$F$1035" xr:uid="{00000000-0004-0000-4E00-00002D000000}"/>
    <hyperlink ref="L47" location="Delta_GIRR!$C$557:$F$1035" display="Delta_GIRR!$C$557:$F$1035" xr:uid="{00000000-0004-0000-4E00-00002E000000}"/>
    <hyperlink ref="M47" location="Delta_GIRR!$C$557:$F$1035" display="Delta_GIRR!$C$557:$F$1035" xr:uid="{00000000-0004-0000-4E00-00002F000000}"/>
    <hyperlink ref="D48" location="Delta_GIRR!$C$557:$F$1035" display="Delta_GIRR!$C$557:$F$1035" xr:uid="{00000000-0004-0000-4E00-000030000000}"/>
    <hyperlink ref="E48" location="Delta_GIRR!$C$557:$F$1035" display="Delta_GIRR!$C$557:$F$1035" xr:uid="{00000000-0004-0000-4E00-000031000000}"/>
    <hyperlink ref="F48" location="Delta_GIRR!$C$557:$F$1035" display="Delta_GIRR!$C$557:$F$1035" xr:uid="{00000000-0004-0000-4E00-000032000000}"/>
    <hyperlink ref="G48" location="Delta_GIRR!$C$557:$F$1035" display="Delta_GIRR!$C$557:$F$1035" xr:uid="{00000000-0004-0000-4E00-000033000000}"/>
    <hyperlink ref="I48" location="Delta_GIRR!$C$557:$F$1035" display="Delta_GIRR!$C$557:$F$1035" xr:uid="{00000000-0004-0000-4E00-000034000000}"/>
    <hyperlink ref="J48" location="Delta_GIRR!$C$557:$F$1035" display="Delta_GIRR!$C$557:$F$1035" xr:uid="{00000000-0004-0000-4E00-000035000000}"/>
    <hyperlink ref="K48" location="Delta_GIRR!$C$557:$F$1035" display="Delta_GIRR!$C$557:$F$1035" xr:uid="{00000000-0004-0000-4E00-000036000000}"/>
    <hyperlink ref="L48" location="Delta_GIRR!$C$557:$F$1035" display="Delta_GIRR!$C$557:$F$1035" xr:uid="{00000000-0004-0000-4E00-000037000000}"/>
    <hyperlink ref="M48" location="Delta_GIRR!$C$557:$F$1035" display="Delta_GIRR!$C$557:$F$1035" xr:uid="{00000000-0004-0000-4E00-000038000000}"/>
    <hyperlink ref="D49" location="Delta_GIRR!$C$557:$F$1035" display="Delta_GIRR!$C$557:$F$1035" xr:uid="{00000000-0004-0000-4E00-000039000000}"/>
    <hyperlink ref="E49" location="Delta_GIRR!$C$557:$F$1035" display="Delta_GIRR!$C$557:$F$1035" xr:uid="{00000000-0004-0000-4E00-00003A000000}"/>
    <hyperlink ref="F49" location="Delta_GIRR!$C$557:$F$1035" display="Delta_GIRR!$C$557:$F$1035" xr:uid="{00000000-0004-0000-4E00-00003B000000}"/>
    <hyperlink ref="G49" location="Delta_GIRR!$C$557:$F$1035" display="Delta_GIRR!$C$557:$F$1035" xr:uid="{00000000-0004-0000-4E00-00003C000000}"/>
    <hyperlink ref="H49" location="Delta_GIRR!$C$557:$F$1035" display="Delta_GIRR!$C$557:$F$1035" xr:uid="{00000000-0004-0000-4E00-00003D000000}"/>
    <hyperlink ref="J49" location="Delta_GIRR!$C$557:$F$1035" display="Delta_GIRR!$C$557:$F$1035" xr:uid="{00000000-0004-0000-4E00-00003E000000}"/>
    <hyperlink ref="K49" location="Delta_GIRR!$C$557:$F$1035" display="Delta_GIRR!$C$557:$F$1035" xr:uid="{00000000-0004-0000-4E00-00003F000000}"/>
    <hyperlink ref="L49" location="Delta_GIRR!$C$557:$F$1035" display="Delta_GIRR!$C$557:$F$1035" xr:uid="{00000000-0004-0000-4E00-000040000000}"/>
    <hyperlink ref="M49" location="Delta_GIRR!$C$557:$F$1035" display="Delta_GIRR!$C$557:$F$1035" xr:uid="{00000000-0004-0000-4E00-000041000000}"/>
    <hyperlink ref="D50" location="Delta_GIRR!$C$557:$F$1035" display="Delta_GIRR!$C$557:$F$1035" xr:uid="{00000000-0004-0000-4E00-000042000000}"/>
    <hyperlink ref="E50" location="Delta_GIRR!$C$557:$F$1035" display="Delta_GIRR!$C$557:$F$1035" xr:uid="{00000000-0004-0000-4E00-000043000000}"/>
    <hyperlink ref="F50" location="Delta_GIRR!$C$557:$F$1035" display="Delta_GIRR!$C$557:$F$1035" xr:uid="{00000000-0004-0000-4E00-000044000000}"/>
    <hyperlink ref="G50" location="Delta_GIRR!$C$557:$F$1035" display="Delta_GIRR!$C$557:$F$1035" xr:uid="{00000000-0004-0000-4E00-000045000000}"/>
    <hyperlink ref="H50" location="Delta_GIRR!$C$557:$F$1035" display="Delta_GIRR!$C$557:$F$1035" xr:uid="{00000000-0004-0000-4E00-000046000000}"/>
    <hyperlink ref="I50" location="Delta_GIRR!$C$557:$F$1035" display="Delta_GIRR!$C$557:$F$1035" xr:uid="{00000000-0004-0000-4E00-000047000000}"/>
    <hyperlink ref="K50" location="Delta_GIRR!$C$557:$F$1035" display="Delta_GIRR!$C$557:$F$1035" xr:uid="{00000000-0004-0000-4E00-000048000000}"/>
    <hyperlink ref="L50" location="Delta_GIRR!$C$557:$F$1035" display="Delta_GIRR!$C$557:$F$1035" xr:uid="{00000000-0004-0000-4E00-000049000000}"/>
    <hyperlink ref="M50" location="Delta_GIRR!$C$557:$F$1035" display="Delta_GIRR!$C$557:$F$1035" xr:uid="{00000000-0004-0000-4E00-00004A000000}"/>
    <hyperlink ref="D51" location="Delta_GIRR!$C$557:$F$1035" display="Delta_GIRR!$C$557:$F$1035" xr:uid="{00000000-0004-0000-4E00-00004B000000}"/>
    <hyperlink ref="E51" location="Delta_GIRR!$C$557:$F$1035" display="Delta_GIRR!$C$557:$F$1035" xr:uid="{00000000-0004-0000-4E00-00004C000000}"/>
    <hyperlink ref="F51" location="Delta_GIRR!$C$557:$F$1035" display="Delta_GIRR!$C$557:$F$1035" xr:uid="{00000000-0004-0000-4E00-00004D000000}"/>
    <hyperlink ref="G51" location="Delta_GIRR!$C$557:$F$1035" display="Delta_GIRR!$C$557:$F$1035" xr:uid="{00000000-0004-0000-4E00-00004E000000}"/>
    <hyperlink ref="H51" location="Delta_GIRR!$C$557:$F$1035" display="Delta_GIRR!$C$557:$F$1035" xr:uid="{00000000-0004-0000-4E00-00004F000000}"/>
    <hyperlink ref="I51" location="Delta_GIRR!$C$557:$F$1035" display="Delta_GIRR!$C$557:$F$1035" xr:uid="{00000000-0004-0000-4E00-000050000000}"/>
    <hyperlink ref="J51" location="Delta_GIRR!$C$557:$F$1035" display="Delta_GIRR!$C$557:$F$1035" xr:uid="{00000000-0004-0000-4E00-000051000000}"/>
    <hyperlink ref="L51" location="Delta_GIRR!$C$557:$F$1035" display="Delta_GIRR!$C$557:$F$1035" xr:uid="{00000000-0004-0000-4E00-000052000000}"/>
    <hyperlink ref="M51" location="Delta_GIRR!$C$557:$F$1035" display="Delta_GIRR!$C$557:$F$1035" xr:uid="{00000000-0004-0000-4E00-000053000000}"/>
    <hyperlink ref="D52" location="Delta_GIRR!$C$557:$F$1035" display="Delta_GIRR!$C$557:$F$1035" xr:uid="{00000000-0004-0000-4E00-000054000000}"/>
    <hyperlink ref="E52" location="Delta_GIRR!$C$557:$F$1035" display="Delta_GIRR!$C$557:$F$1035" xr:uid="{00000000-0004-0000-4E00-000055000000}"/>
    <hyperlink ref="F52" location="Delta_GIRR!$C$557:$F$1035" display="Delta_GIRR!$C$557:$F$1035" xr:uid="{00000000-0004-0000-4E00-000056000000}"/>
    <hyperlink ref="G52" location="Delta_GIRR!$C$557:$F$1035" display="Delta_GIRR!$C$557:$F$1035" xr:uid="{00000000-0004-0000-4E00-000057000000}"/>
    <hyperlink ref="H52" location="Delta_GIRR!$C$557:$F$1035" display="Delta_GIRR!$C$557:$F$1035" xr:uid="{00000000-0004-0000-4E00-000058000000}"/>
    <hyperlink ref="I52" location="Delta_GIRR!$C$557:$F$1035" display="Delta_GIRR!$C$557:$F$1035" xr:uid="{00000000-0004-0000-4E00-000059000000}"/>
    <hyperlink ref="J52" location="Delta_GIRR!$C$557:$F$1035" display="Delta_GIRR!$C$557:$F$1035" xr:uid="{00000000-0004-0000-4E00-00005A000000}"/>
    <hyperlink ref="K52" location="Delta_GIRR!$C$557:$F$1035" display="Delta_GIRR!$C$557:$F$1035" xr:uid="{00000000-0004-0000-4E00-00005B000000}"/>
    <hyperlink ref="M52" location="Delta_GIRR!$C$557:$F$1035" display="Delta_GIRR!$C$557:$F$1035" xr:uid="{00000000-0004-0000-4E00-00005C000000}"/>
    <hyperlink ref="D53" location="Delta_GIRR!$C$557:$F$1035" display="Delta_GIRR!$C$557:$F$1035" xr:uid="{00000000-0004-0000-4E00-00005D000000}"/>
    <hyperlink ref="E53" location="Delta_GIRR!$C$557:$F$1035" display="Delta_GIRR!$C$557:$F$1035" xr:uid="{00000000-0004-0000-4E00-00005E000000}"/>
    <hyperlink ref="F53" location="Delta_GIRR!$C$557:$F$1035" display="Delta_GIRR!$C$557:$F$1035" xr:uid="{00000000-0004-0000-4E00-00005F000000}"/>
    <hyperlink ref="G53" location="Delta_GIRR!$C$557:$F$1035" display="Delta_GIRR!$C$557:$F$1035" xr:uid="{00000000-0004-0000-4E00-000060000000}"/>
    <hyperlink ref="H53" location="Delta_GIRR!$C$557:$F$1035" display="Delta_GIRR!$C$557:$F$1035" xr:uid="{00000000-0004-0000-4E00-000061000000}"/>
    <hyperlink ref="I53" location="Delta_GIRR!$C$557:$F$1035" display="Delta_GIRR!$C$557:$F$1035" xr:uid="{00000000-0004-0000-4E00-000062000000}"/>
    <hyperlink ref="J53" location="Delta_GIRR!$C$557:$F$1035" display="Delta_GIRR!$C$557:$F$1035" xr:uid="{00000000-0004-0000-4E00-000063000000}"/>
    <hyperlink ref="K53" location="Delta_GIRR!$C$557:$F$1035" display="Delta_GIRR!$C$557:$F$1035" xr:uid="{00000000-0004-0000-4E00-000064000000}"/>
    <hyperlink ref="L53" location="Delta_GIRR!$C$557:$F$1035" display="Delta_GIRR!$C$557:$F$1035" xr:uid="{00000000-0004-0000-4E00-000065000000}"/>
    <hyperlink ref="A4" location="BucketHigh!A1" display="One level Up" xr:uid="{00000000-0004-0000-4E00-00006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AF0FCFFA-0984-48A5-BA3D-D3442EF3A974}"/>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1"/>
  <dimension ref="A1:G27"/>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s>
  <sheetData>
    <row r="1" spans="1:7" s="32" customFormat="1" ht="14.25" x14ac:dyDescent="0.2">
      <c r="C1" s="33" t="s">
        <v>1253</v>
      </c>
    </row>
    <row r="3" spans="1:7" s="35" customFormat="1" ht="18.75" x14ac:dyDescent="0.3">
      <c r="A3" s="34" t="s">
        <v>93</v>
      </c>
      <c r="C3" s="36" t="s">
        <v>1231</v>
      </c>
    </row>
    <row r="4" spans="1:7" s="35" customFormat="1" ht="18" customHeight="1" x14ac:dyDescent="0.3">
      <c r="A4" s="34" t="s">
        <v>95</v>
      </c>
      <c r="C4" s="37" t="s">
        <v>1211</v>
      </c>
    </row>
    <row r="5" spans="1:7" s="35" customFormat="1" x14ac:dyDescent="0.25">
      <c r="A5" s="34" t="s">
        <v>94</v>
      </c>
      <c r="C5" s="35" t="s">
        <v>1226</v>
      </c>
    </row>
    <row r="7" spans="1:7" ht="18.75" x14ac:dyDescent="0.3">
      <c r="C7" s="6" t="s">
        <v>69</v>
      </c>
    </row>
    <row r="8" spans="1:7" x14ac:dyDescent="0.25">
      <c r="C8" s="46" t="s">
        <v>80</v>
      </c>
      <c r="D8" s="46" t="s">
        <v>59</v>
      </c>
      <c r="E8" s="60" t="s">
        <v>70</v>
      </c>
    </row>
    <row r="9" spans="1:7" x14ac:dyDescent="0.25">
      <c r="C9" s="54" t="s">
        <v>97</v>
      </c>
      <c r="D9" s="54">
        <v>0.6</v>
      </c>
      <c r="E9" s="53" t="s">
        <v>1233</v>
      </c>
    </row>
    <row r="11" spans="1:7" ht="18.75" x14ac:dyDescent="0.3">
      <c r="C11" s="6" t="s">
        <v>109</v>
      </c>
    </row>
    <row r="13" spans="1:7" x14ac:dyDescent="0.25">
      <c r="C13" s="46" t="s">
        <v>67</v>
      </c>
      <c r="D13" s="46" t="s">
        <v>88</v>
      </c>
      <c r="E13" s="46" t="s">
        <v>89</v>
      </c>
      <c r="F13" s="46" t="s">
        <v>90</v>
      </c>
      <c r="G13" s="60" t="s">
        <v>91</v>
      </c>
    </row>
    <row r="14" spans="1:7" ht="28.5" customHeight="1" x14ac:dyDescent="0.25">
      <c r="C14" s="57"/>
      <c r="D14" s="59">
        <f>Bucket!D21^2</f>
        <v>70006562427730.313</v>
      </c>
      <c r="E14" s="59">
        <f>Bucket!E21^2</f>
        <v>910216259634.07202</v>
      </c>
      <c r="F14" s="59">
        <f>Bucket!F21^2</f>
        <v>308383402302.32202</v>
      </c>
      <c r="G14" s="50">
        <f>Bucket!G21^2</f>
        <v>26509041025805.469</v>
      </c>
    </row>
    <row r="15" spans="1:7" ht="36.75" customHeight="1" x14ac:dyDescent="0.25">
      <c r="C15" s="57"/>
      <c r="D15" s="57">
        <f>Delta_FX!F17</f>
        <v>-8366992.4362180652</v>
      </c>
      <c r="E15" s="57">
        <f>Delta_FX!F70</f>
        <v>-101192.55368298256</v>
      </c>
      <c r="F15" s="57">
        <f>Delta_FX!F123</f>
        <v>-555322.79108850018</v>
      </c>
      <c r="G15" s="48">
        <f>Delta_FX!F176</f>
        <v>5148693.1376617765</v>
      </c>
    </row>
    <row r="16" spans="1:7" ht="15.75" thickBot="1" x14ac:dyDescent="0.3"/>
    <row r="17" spans="3:7" ht="30" customHeight="1" thickTop="1" thickBot="1" x14ac:dyDescent="0.3">
      <c r="C17" s="128"/>
      <c r="D17" s="122" t="s">
        <v>88</v>
      </c>
      <c r="E17" s="122" t="s">
        <v>89</v>
      </c>
      <c r="F17" s="122" t="s">
        <v>90</v>
      </c>
      <c r="G17" s="122" t="s">
        <v>91</v>
      </c>
    </row>
    <row r="18" spans="3:7" ht="15.75" thickTop="1" x14ac:dyDescent="0.25">
      <c r="C18" s="129" t="s">
        <v>88</v>
      </c>
      <c r="D18" s="62"/>
      <c r="E18" s="57">
        <f>HLOOKUP($C18,$D$13:$G$15,3,0)*HLOOKUP(E$17,$D$13:$G$15,3,0)</f>
        <v>846677331267.10559</v>
      </c>
      <c r="F18" s="59">
        <f>HLOOKUP($C18,$D$13:$G$15,3,0)*HLOOKUP(F$17,$D$13:$G$15,3,0)</f>
        <v>4646381592696.9854</v>
      </c>
      <c r="G18" s="50">
        <f>HLOOKUP($C18,$D$13:$G$15,3,0)*HLOOKUP(G$17,$D$13:$G$15,3,0)</f>
        <v>-43079076539223.945</v>
      </c>
    </row>
    <row r="19" spans="3:7" x14ac:dyDescent="0.25">
      <c r="C19" s="130" t="s">
        <v>89</v>
      </c>
      <c r="D19" s="50">
        <f>HLOOKUP($C19,$D$13:$G$15,3,0)*HLOOKUP(D$17,$D$13:$G$15,3,0)</f>
        <v>846677331267.10559</v>
      </c>
      <c r="E19" s="62"/>
      <c r="F19" s="57">
        <f>HLOOKUP($C19,$D$13:$G$15,3,0)*HLOOKUP(F$17,$D$13:$G$15,3,0)</f>
        <v>56194531348.606766</v>
      </c>
      <c r="G19" s="50">
        <f>HLOOKUP($C19,$D$13:$G$15,3,0)*HLOOKUP(G$17,$D$13:$G$15,3,0)</f>
        <v>-521009406730.04321</v>
      </c>
    </row>
    <row r="20" spans="3:7" x14ac:dyDescent="0.25">
      <c r="C20" s="130" t="s">
        <v>90</v>
      </c>
      <c r="D20" s="59">
        <f>HLOOKUP($C20,$D$13:$G$15,3,0)*HLOOKUP(D$17,$D$13:$G$15,3,0)</f>
        <v>4646381592696.9854</v>
      </c>
      <c r="E20" s="50">
        <f>HLOOKUP($C20,$D$13:$G$15,3,0)*HLOOKUP(E$17,$D$13:$G$15,3,0)</f>
        <v>56194531348.606766</v>
      </c>
      <c r="F20" s="62"/>
      <c r="G20" s="48">
        <f>HLOOKUP($C20,$D$13:$G$15,3,0)*HLOOKUP(G$17,$D$13:$G$15,3,0)</f>
        <v>-2859186643664.5454</v>
      </c>
    </row>
    <row r="21" spans="3:7" x14ac:dyDescent="0.25">
      <c r="C21" s="130" t="s">
        <v>91</v>
      </c>
      <c r="D21" s="57">
        <f>HLOOKUP($C21,$D$13:$G$15,3,0)*HLOOKUP(D$17,$D$13:$G$15,3,0)</f>
        <v>-43079076539223.945</v>
      </c>
      <c r="E21" s="57">
        <f>HLOOKUP($C21,$D$13:$G$15,3,0)*HLOOKUP(E$17,$D$13:$G$15,3,0)</f>
        <v>-521009406730.04321</v>
      </c>
      <c r="F21" s="48">
        <f>HLOOKUP($C21,$D$13:$G$15,3,0)*HLOOKUP(F$17,$D$13:$G$15,3,0)</f>
        <v>-2859186643664.5454</v>
      </c>
      <c r="G21" s="61"/>
    </row>
    <row r="22" spans="3:7" ht="15.75" thickBot="1" x14ac:dyDescent="0.3"/>
    <row r="23" spans="3:7" ht="30" customHeight="1" thickTop="1" thickBot="1" x14ac:dyDescent="0.3">
      <c r="C23" s="128"/>
      <c r="D23" s="122" t="s">
        <v>88</v>
      </c>
      <c r="E23" s="122" t="s">
        <v>89</v>
      </c>
      <c r="F23" s="122" t="s">
        <v>90</v>
      </c>
      <c r="G23" s="122" t="s">
        <v>91</v>
      </c>
    </row>
    <row r="24" spans="3:7" ht="15.75" thickTop="1" x14ac:dyDescent="0.25">
      <c r="C24" s="129" t="s">
        <v>88</v>
      </c>
      <c r="D24" s="62"/>
      <c r="E24" s="87">
        <f>E18*$D$9</f>
        <v>508006398760.26331</v>
      </c>
      <c r="F24" s="88">
        <f>F18*$D$9</f>
        <v>2787828955618.1909</v>
      </c>
      <c r="G24" s="89">
        <f>G18*$D$9</f>
        <v>-25847445923534.367</v>
      </c>
    </row>
    <row r="25" spans="3:7" x14ac:dyDescent="0.25">
      <c r="C25" s="130" t="s">
        <v>89</v>
      </c>
      <c r="D25" s="89">
        <f>D19*$D$9</f>
        <v>508006398760.26331</v>
      </c>
      <c r="E25" s="62"/>
      <c r="F25" s="87">
        <f>F19*$D$9</f>
        <v>33716718809.164059</v>
      </c>
      <c r="G25" s="89">
        <f>G19*$D$9</f>
        <v>-312605644038.02594</v>
      </c>
    </row>
    <row r="26" spans="3:7" x14ac:dyDescent="0.25">
      <c r="C26" s="130" t="s">
        <v>90</v>
      </c>
      <c r="D26" s="88">
        <f>D20*$D$9</f>
        <v>2787828955618.1909</v>
      </c>
      <c r="E26" s="89">
        <f>E20*$D$9</f>
        <v>33716718809.164059</v>
      </c>
      <c r="F26" s="62"/>
      <c r="G26" s="86">
        <f>G20*$D$9</f>
        <v>-1715511986198.7273</v>
      </c>
    </row>
    <row r="27" spans="3:7" x14ac:dyDescent="0.25">
      <c r="C27" s="130" t="s">
        <v>91</v>
      </c>
      <c r="D27" s="87">
        <f>D21*$D$9</f>
        <v>-25847445923534.367</v>
      </c>
      <c r="E27" s="87">
        <f>E21*$D$9</f>
        <v>-312605644038.02594</v>
      </c>
      <c r="F27" s="86">
        <f>F21*$D$9</f>
        <v>-1715511986198.7273</v>
      </c>
      <c r="G27" s="61"/>
    </row>
  </sheetData>
  <hyperlinks>
    <hyperlink ref="A3" location="'Delta_RiskType_GIRR'!A1" display="'Delta_RiskType_GIRR'!A1" xr:uid="{00000000-0004-0000-0700-000000000000}"/>
    <hyperlink ref="A5" location="'Vega_RiskType_GIRR'!A1" display="'Vega_RiskType_GIRR'!A1" xr:uid="{00000000-0004-0000-0700-000001000000}"/>
    <hyperlink ref="A4" location="RiskType!A1" display="One level Up" xr:uid="{00000000-0004-0000-0700-000002000000}"/>
    <hyperlink ref="D14" location="Bucket!D21" display="Bucket!D21" xr:uid="{00000000-0004-0000-0700-000003000000}"/>
    <hyperlink ref="E14" location="Bucket!E21" display="Bucket!E21" xr:uid="{00000000-0004-0000-0700-000004000000}"/>
    <hyperlink ref="F14" location="Bucket!F21" display="Bucket!F21" xr:uid="{00000000-0004-0000-0700-000005000000}"/>
    <hyperlink ref="G14" location="Bucket!G21" display="Bucket!G21" xr:uid="{00000000-0004-0000-0700-000006000000}"/>
    <hyperlink ref="D15" location="Delta_FX!F15" display="Delta_FX!F15" xr:uid="{00000000-0004-0000-0700-000007000000}"/>
    <hyperlink ref="E15" location="Delta_FX!F68" display="Delta_FX!F68" xr:uid="{00000000-0004-0000-0700-000008000000}"/>
    <hyperlink ref="F15" location="Delta_FX!F121" display="Delta_FX!F121" xr:uid="{00000000-0004-0000-0700-000009000000}"/>
    <hyperlink ref="G15" location="Delta_FX!F174" display="Delta_FX!F174" xr:uid="{00000000-0004-0000-0700-00000A000000}"/>
    <hyperlink ref="E18" location="$D$13:$G$15" display="$D$13:$G$15" xr:uid="{00000000-0004-0000-0700-00000B000000}"/>
    <hyperlink ref="F18" location="$D$13:$G$15" display="$D$13:$G$15" xr:uid="{00000000-0004-0000-0700-00000C000000}"/>
    <hyperlink ref="G18" location="$D$13:$G$15" display="$D$13:$G$15" xr:uid="{00000000-0004-0000-0700-00000D000000}"/>
    <hyperlink ref="D19" location="$D$13:$G$15" display="$D$13:$G$15" xr:uid="{00000000-0004-0000-0700-00000E000000}"/>
    <hyperlink ref="F19" location="$D$13:$G$15" display="$D$13:$G$15" xr:uid="{00000000-0004-0000-0700-00000F000000}"/>
    <hyperlink ref="G19" location="$D$13:$G$15" display="$D$13:$G$15" xr:uid="{00000000-0004-0000-0700-000010000000}"/>
    <hyperlink ref="D20" location="$D$13:$G$15" display="$D$13:$G$15" xr:uid="{00000000-0004-0000-0700-000011000000}"/>
    <hyperlink ref="E20" location="$D$13:$G$15" display="$D$13:$G$15" xr:uid="{00000000-0004-0000-0700-000012000000}"/>
    <hyperlink ref="G20" location="$D$13:$G$15" display="$D$13:$G$15" xr:uid="{00000000-0004-0000-0700-000013000000}"/>
    <hyperlink ref="D21" location="$D$13:$G$15" display="$D$13:$G$15" xr:uid="{00000000-0004-0000-0700-000014000000}"/>
    <hyperlink ref="E21" location="$D$13:$G$15" display="$D$13:$G$15" xr:uid="{00000000-0004-0000-0700-000015000000}"/>
    <hyperlink ref="F21" location="$D$13:$G$15" display="$D$13:$G$15" xr:uid="{00000000-0004-0000-0700-00001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241DB023-F804-4266-8D5C-43F08530BA86}"/>
  </hyperlinks>
  <pageMargins left="0.7" right="0.7" top="0.75" bottom="0.75" header="0.3" footer="0.3"/>
  <pageSetup orientation="portrait"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01"/>
  <dimension ref="A1:M6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38.2851562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1148</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0" t="s">
        <v>1235</v>
      </c>
    </row>
    <row r="10" spans="1:5" x14ac:dyDescent="0.25">
      <c r="A10" s="18"/>
      <c r="C10" s="172"/>
      <c r="D10" s="173"/>
      <c r="E10" s="170"/>
    </row>
    <row r="11" spans="1:5" x14ac:dyDescent="0.25">
      <c r="A11" s="18"/>
      <c r="C11" s="172"/>
      <c r="D11" s="173"/>
      <c r="E11" s="170"/>
    </row>
    <row r="12" spans="1:5" ht="66.75" customHeight="1" x14ac:dyDescent="0.25">
      <c r="A12" s="18"/>
      <c r="C12" s="172"/>
      <c r="D12" s="173"/>
      <c r="E12" s="170"/>
    </row>
    <row r="13" spans="1:5" ht="21.75" customHeight="1" x14ac:dyDescent="0.25">
      <c r="A13" s="18"/>
      <c r="C13" s="172"/>
      <c r="D13" s="173"/>
      <c r="E13" s="170"/>
    </row>
    <row r="14" spans="1:5" x14ac:dyDescent="0.25">
      <c r="C14" s="174"/>
      <c r="D14" s="175"/>
      <c r="E14" s="170"/>
    </row>
    <row r="15" spans="1:5" x14ac:dyDescent="0.25">
      <c r="C15" s="23"/>
      <c r="D15" s="24">
        <v>0.03</v>
      </c>
      <c r="E15" s="171"/>
    </row>
    <row r="16" spans="1:5" ht="18.75" x14ac:dyDescent="0.3">
      <c r="C16" s="6"/>
    </row>
    <row r="17" spans="3:13" x14ac:dyDescent="0.25">
      <c r="C17" s="67" t="s">
        <v>86</v>
      </c>
      <c r="D17" s="66">
        <v>0.25</v>
      </c>
      <c r="E17" s="66">
        <v>0.5</v>
      </c>
      <c r="F17" s="66">
        <v>1</v>
      </c>
      <c r="G17" s="66">
        <v>2</v>
      </c>
      <c r="H17" s="66">
        <v>3</v>
      </c>
      <c r="I17" s="66">
        <v>5</v>
      </c>
      <c r="J17" s="66">
        <v>10</v>
      </c>
      <c r="K17" s="66">
        <v>15</v>
      </c>
      <c r="L17" s="66">
        <v>20</v>
      </c>
      <c r="M17" s="65">
        <v>30</v>
      </c>
    </row>
    <row r="18" spans="3:13" x14ac:dyDescent="0.25">
      <c r="C18" s="70">
        <v>0.25</v>
      </c>
      <c r="D18" s="61"/>
      <c r="E18" s="41">
        <f t="shared" ref="E18:M21" si="0">MIN(1,MAX(EXP(-$D$15*ABS($C18-E$17)/MIN($C18,E$17)),40%)*1.25)</f>
        <v>1</v>
      </c>
      <c r="F18" s="41">
        <f t="shared" si="0"/>
        <v>1</v>
      </c>
      <c r="G18" s="41">
        <f t="shared" si="0"/>
        <v>1</v>
      </c>
      <c r="H18" s="41">
        <f t="shared" si="0"/>
        <v>0.89865466678990769</v>
      </c>
      <c r="I18" s="41">
        <f t="shared" si="0"/>
        <v>0.70690679837442139</v>
      </c>
      <c r="J18" s="41">
        <f t="shared" si="0"/>
        <v>0.5</v>
      </c>
      <c r="K18" s="41">
        <f t="shared" si="0"/>
        <v>0.5</v>
      </c>
      <c r="L18" s="41">
        <f t="shared" si="0"/>
        <v>0.5</v>
      </c>
      <c r="M18" s="41">
        <f t="shared" si="0"/>
        <v>0.5</v>
      </c>
    </row>
    <row r="19" spans="3:13" x14ac:dyDescent="0.25">
      <c r="C19" s="70">
        <v>0.5</v>
      </c>
      <c r="D19" s="69">
        <f t="shared" ref="D19:G27" si="1">MIN(1,MAX(EXP(-$D$15*ABS($C19-D$17)/MIN($C19,D$17)),40%)*1.25)</f>
        <v>1</v>
      </c>
      <c r="E19" s="5"/>
      <c r="F19" s="20">
        <f t="shared" si="0"/>
        <v>1</v>
      </c>
      <c r="G19" s="20">
        <f t="shared" si="0"/>
        <v>1</v>
      </c>
      <c r="H19" s="20">
        <f t="shared" si="0"/>
        <v>1</v>
      </c>
      <c r="I19" s="20">
        <f t="shared" si="0"/>
        <v>0.95422436792106646</v>
      </c>
      <c r="J19" s="20">
        <f t="shared" si="0"/>
        <v>0.70690679837442139</v>
      </c>
      <c r="K19" s="20">
        <f t="shared" si="0"/>
        <v>0.5236894365595488</v>
      </c>
      <c r="L19" s="20">
        <f t="shared" si="0"/>
        <v>0.5</v>
      </c>
      <c r="M19" s="20">
        <f t="shared" si="0"/>
        <v>0.5</v>
      </c>
    </row>
    <row r="20" spans="3:13" x14ac:dyDescent="0.25">
      <c r="C20" s="70">
        <v>1</v>
      </c>
      <c r="D20" s="69">
        <f t="shared" si="1"/>
        <v>1</v>
      </c>
      <c r="E20" s="20">
        <f t="shared" si="1"/>
        <v>1</v>
      </c>
      <c r="F20" s="5"/>
      <c r="G20" s="20">
        <f t="shared" si="0"/>
        <v>1</v>
      </c>
      <c r="H20" s="20">
        <f t="shared" si="0"/>
        <v>1</v>
      </c>
      <c r="I20" s="20">
        <f t="shared" si="0"/>
        <v>1</v>
      </c>
      <c r="J20" s="20">
        <f t="shared" si="0"/>
        <v>0.95422436792106646</v>
      </c>
      <c r="K20" s="20">
        <f t="shared" si="0"/>
        <v>0.82130852476882099</v>
      </c>
      <c r="L20" s="20">
        <f t="shared" si="0"/>
        <v>0.70690679837442139</v>
      </c>
      <c r="M20" s="20">
        <f t="shared" si="0"/>
        <v>0.5236894365595488</v>
      </c>
    </row>
    <row r="21" spans="3:13" x14ac:dyDescent="0.25">
      <c r="C21" s="70">
        <v>2</v>
      </c>
      <c r="D21" s="69">
        <f t="shared" si="1"/>
        <v>1</v>
      </c>
      <c r="E21" s="20">
        <f t="shared" si="1"/>
        <v>1</v>
      </c>
      <c r="F21" s="20">
        <f t="shared" si="1"/>
        <v>1</v>
      </c>
      <c r="G21" s="5"/>
      <c r="H21" s="20">
        <f t="shared" si="0"/>
        <v>1</v>
      </c>
      <c r="I21" s="20">
        <f t="shared" si="0"/>
        <v>1</v>
      </c>
      <c r="J21" s="20">
        <f t="shared" si="0"/>
        <v>1</v>
      </c>
      <c r="K21" s="20">
        <f t="shared" si="0"/>
        <v>1</v>
      </c>
      <c r="L21" s="20">
        <f t="shared" si="0"/>
        <v>0.95422436792106646</v>
      </c>
      <c r="M21" s="20">
        <f t="shared" si="0"/>
        <v>0.82130852476882099</v>
      </c>
    </row>
    <row r="22" spans="3:13" x14ac:dyDescent="0.25">
      <c r="C22" s="70">
        <v>3</v>
      </c>
      <c r="D22" s="69">
        <f t="shared" si="1"/>
        <v>0.89865466678990769</v>
      </c>
      <c r="E22" s="20">
        <f t="shared" si="1"/>
        <v>1</v>
      </c>
      <c r="F22" s="20">
        <f t="shared" si="1"/>
        <v>1</v>
      </c>
      <c r="G22" s="20">
        <f t="shared" si="1"/>
        <v>1</v>
      </c>
      <c r="H22" s="5"/>
      <c r="I22" s="20">
        <f>MIN(1,MAX(EXP(-$D$15*ABS($C22-I$17)/MIN($C22,I$17)),40%)*1.25)</f>
        <v>1</v>
      </c>
      <c r="J22" s="20">
        <f>MIN(1,MAX(EXP(-$D$15*ABS($C22-J$17)/MIN($C22,J$17)),40%)*1.25)</f>
        <v>1</v>
      </c>
      <c r="K22" s="20">
        <f>MIN(1,MAX(EXP(-$D$15*ABS($C22-K$17)/MIN($C22,K$17)),40%)*1.25)</f>
        <v>1</v>
      </c>
      <c r="L22" s="20">
        <f>MIN(1,MAX(EXP(-$D$15*ABS($C22-L$17)/MIN($C22,L$17)),40%)*1.25)</f>
        <v>1</v>
      </c>
      <c r="M22" s="20">
        <f>MIN(1,MAX(EXP(-$D$15*ABS($C22-M$17)/MIN($C22,M$17)),40%)*1.25)</f>
        <v>0.95422436792106657</v>
      </c>
    </row>
    <row r="23" spans="3:13" x14ac:dyDescent="0.25">
      <c r="C23" s="70">
        <v>5</v>
      </c>
      <c r="D23" s="69">
        <f t="shared" si="1"/>
        <v>0.70690679837442139</v>
      </c>
      <c r="E23" s="20">
        <f t="shared" si="1"/>
        <v>0.95422436792106646</v>
      </c>
      <c r="F23" s="20">
        <f t="shared" si="1"/>
        <v>1</v>
      </c>
      <c r="G23" s="20">
        <f t="shared" si="1"/>
        <v>1</v>
      </c>
      <c r="H23" s="20">
        <f>MIN(1,MAX(EXP(-$D$15*ABS($C23-H$17)/MIN($C23,H$17)),40%)*1.25)</f>
        <v>1</v>
      </c>
      <c r="I23" s="5"/>
      <c r="J23" s="20">
        <f>MIN(1,MAX(EXP(-$D$15*ABS($C23-J$17)/MIN($C23,J$17)),40%)*1.25)</f>
        <v>1</v>
      </c>
      <c r="K23" s="20">
        <f>MIN(1,MAX(EXP(-$D$15*ABS($C23-K$17)/MIN($C23,K$17)),40%)*1.25)</f>
        <v>1</v>
      </c>
      <c r="L23" s="20">
        <f>MIN(1,MAX(EXP(-$D$15*ABS($C23-L$17)/MIN($C23,L$17)),40%)*1.25)</f>
        <v>1</v>
      </c>
      <c r="M23" s="20">
        <f>MIN(1,MAX(EXP(-$D$15*ABS($C23-M$17)/MIN($C23,M$17)),40%)*1.25)</f>
        <v>1</v>
      </c>
    </row>
    <row r="24" spans="3:13" x14ac:dyDescent="0.25">
      <c r="C24" s="70">
        <v>10</v>
      </c>
      <c r="D24" s="69">
        <f t="shared" si="1"/>
        <v>0.5</v>
      </c>
      <c r="E24" s="20">
        <f t="shared" si="1"/>
        <v>0.70690679837442139</v>
      </c>
      <c r="F24" s="20">
        <f t="shared" si="1"/>
        <v>0.95422436792106646</v>
      </c>
      <c r="G24" s="20">
        <f t="shared" si="1"/>
        <v>1</v>
      </c>
      <c r="H24" s="20">
        <f>MIN(1,MAX(EXP(-$D$15*ABS($C24-H$17)/MIN($C24,H$17)),40%)*1.25)</f>
        <v>1</v>
      </c>
      <c r="I24" s="20">
        <f>MIN(1,MAX(EXP(-$D$15*ABS($C24-I$17)/MIN($C24,I$17)),40%)*1.25)</f>
        <v>1</v>
      </c>
      <c r="J24" s="5"/>
      <c r="K24" s="20">
        <f>MIN(1,MAX(EXP(-$D$15*ABS($C24-K$17)/MIN($C24,K$17)),40%)*1.25)</f>
        <v>1</v>
      </c>
      <c r="L24" s="20">
        <f>MIN(1,MAX(EXP(-$D$15*ABS($C24-L$17)/MIN($C24,L$17)),40%)*1.25)</f>
        <v>1</v>
      </c>
      <c r="M24" s="20">
        <f>MIN(1,MAX(EXP(-$D$15*ABS($C24-M$17)/MIN($C24,M$17)),40%)*1.25)</f>
        <v>1</v>
      </c>
    </row>
    <row r="25" spans="3:13" x14ac:dyDescent="0.25">
      <c r="C25" s="70">
        <v>15</v>
      </c>
      <c r="D25" s="69">
        <f t="shared" si="1"/>
        <v>0.5</v>
      </c>
      <c r="E25" s="20">
        <f t="shared" si="1"/>
        <v>0.5236894365595488</v>
      </c>
      <c r="F25" s="20">
        <f t="shared" si="1"/>
        <v>0.82130852476882099</v>
      </c>
      <c r="G25" s="20">
        <f t="shared" si="1"/>
        <v>1</v>
      </c>
      <c r="H25" s="20">
        <f>MIN(1,MAX(EXP(-$D$15*ABS($C25-H$17)/MIN($C25,H$17)),40%)*1.25)</f>
        <v>1</v>
      </c>
      <c r="I25" s="20">
        <f>MIN(1,MAX(EXP(-$D$15*ABS($C25-I$17)/MIN($C25,I$17)),40%)*1.25)</f>
        <v>1</v>
      </c>
      <c r="J25" s="20">
        <f>MIN(1,MAX(EXP(-$D$15*ABS($C25-J$17)/MIN($C25,J$17)),40%)*1.25)</f>
        <v>1</v>
      </c>
      <c r="K25" s="5"/>
      <c r="L25" s="20">
        <f>MIN(1,MAX(EXP(-$D$15*ABS($C25-L$17)/MIN($C25,L$17)),40%)*1.25)</f>
        <v>1</v>
      </c>
      <c r="M25" s="20">
        <f>MIN(1,MAX(EXP(-$D$15*ABS($C25-M$17)/MIN($C25,M$17)),40%)*1.25)</f>
        <v>1</v>
      </c>
    </row>
    <row r="26" spans="3:13" x14ac:dyDescent="0.25">
      <c r="C26" s="70">
        <v>20</v>
      </c>
      <c r="D26" s="69">
        <f t="shared" si="1"/>
        <v>0.5</v>
      </c>
      <c r="E26" s="20">
        <f t="shared" si="1"/>
        <v>0.5</v>
      </c>
      <c r="F26" s="20">
        <f t="shared" si="1"/>
        <v>0.70690679837442139</v>
      </c>
      <c r="G26" s="20">
        <f t="shared" si="1"/>
        <v>0.95422436792106646</v>
      </c>
      <c r="H26" s="20">
        <f>MIN(1,MAX(EXP(-$D$15*ABS($C26-H$17)/MIN($C26,H$17)),40%)*1.25)</f>
        <v>1</v>
      </c>
      <c r="I26" s="20">
        <f>MIN(1,MAX(EXP(-$D$15*ABS($C26-I$17)/MIN($C26,I$17)),40%)*1.25)</f>
        <v>1</v>
      </c>
      <c r="J26" s="20">
        <f>MIN(1,MAX(EXP(-$D$15*ABS($C26-J$17)/MIN($C26,J$17)),40%)*1.25)</f>
        <v>1</v>
      </c>
      <c r="K26" s="20">
        <f>MIN(1,MAX(EXP(-$D$15*ABS($C26-K$17)/MIN($C26,K$17)),40%)*1.25)</f>
        <v>1</v>
      </c>
      <c r="L26" s="5"/>
      <c r="M26" s="20">
        <f>MIN(1,MAX(EXP(-$D$15*ABS($C26-M$17)/MIN($C26,M$17)),40%)*1.25)</f>
        <v>1</v>
      </c>
    </row>
    <row r="27" spans="3:13" x14ac:dyDescent="0.25">
      <c r="C27" s="68">
        <v>30</v>
      </c>
      <c r="D27" s="69">
        <f t="shared" si="1"/>
        <v>0.5</v>
      </c>
      <c r="E27" s="20">
        <f t="shared" si="1"/>
        <v>0.5</v>
      </c>
      <c r="F27" s="20">
        <f t="shared" si="1"/>
        <v>0.5236894365595488</v>
      </c>
      <c r="G27" s="20">
        <f t="shared" si="1"/>
        <v>0.82130852476882099</v>
      </c>
      <c r="H27" s="20">
        <f>MIN(1,MAX(EXP(-$D$15*ABS($C27-H$17)/MIN($C27,H$17)),40%)*1.25)</f>
        <v>0.95422436792106657</v>
      </c>
      <c r="I27" s="20">
        <f>MIN(1,MAX(EXP(-$D$15*ABS($C27-I$17)/MIN($C27,I$17)),40%)*1.25)</f>
        <v>1</v>
      </c>
      <c r="J27" s="20">
        <f>MIN(1,MAX(EXP(-$D$15*ABS($C27-J$17)/MIN($C27,J$17)),40%)*1.25)</f>
        <v>1</v>
      </c>
      <c r="K27" s="20">
        <f>MIN(1,MAX(EXP(-$D$15*ABS($C27-K$17)/MIN($C27,K$17)),40%)*1.25)</f>
        <v>1</v>
      </c>
      <c r="L27" s="20">
        <f>MIN(1,MAX(EXP(-$D$15*ABS($C27-L$17)/MIN($C27,L$17)),40%)*1.25)</f>
        <v>1</v>
      </c>
      <c r="M27" s="5"/>
    </row>
    <row r="29" spans="3:13" ht="18.75" x14ac:dyDescent="0.3">
      <c r="C29" s="6" t="s">
        <v>76</v>
      </c>
    </row>
    <row r="30" spans="3:13" ht="15.75" thickBot="1" x14ac:dyDescent="0.3"/>
    <row r="31" spans="3:13" ht="28.5" customHeight="1" thickTop="1" thickBot="1" x14ac:dyDescent="0.3">
      <c r="D31" s="119"/>
    </row>
    <row r="32" spans="3:13" ht="15.75" thickTop="1" x14ac:dyDescent="0.25">
      <c r="C32" s="70" t="s">
        <v>1133</v>
      </c>
      <c r="D32" s="83">
        <f>VLOOKUP(C32,Delta_GIRR!$C$1089:$F$1568,4,0)^2</f>
        <v>0.14215082430168435</v>
      </c>
    </row>
    <row r="33" spans="3:13" x14ac:dyDescent="0.25">
      <c r="C33" s="70" t="s">
        <v>61</v>
      </c>
      <c r="D33" s="50">
        <f>VLOOKUP(C33,Delta_GIRR!$C$1089:$F$1568,4,0)^2</f>
        <v>1107.9486159343564</v>
      </c>
    </row>
    <row r="34" spans="3:13" x14ac:dyDescent="0.25">
      <c r="C34" s="70" t="s">
        <v>62</v>
      </c>
      <c r="D34" s="50">
        <f>VLOOKUP(C34,Delta_GIRR!$C$1089:$F$1568,4,0)^2</f>
        <v>25.342528547104802</v>
      </c>
    </row>
    <row r="35" spans="3:13" x14ac:dyDescent="0.25">
      <c r="C35" s="70" t="s">
        <v>1135</v>
      </c>
      <c r="D35" s="50">
        <f>VLOOKUP(C35,Delta_GIRR!$C$1089:$F$1568,4,0)^2</f>
        <v>75.734149202267403</v>
      </c>
    </row>
    <row r="36" spans="3:13" x14ac:dyDescent="0.25">
      <c r="C36" s="70" t="s">
        <v>63</v>
      </c>
      <c r="D36" s="50">
        <f>VLOOKUP(C36,Delta_GIRR!$C$1089:$F$1568,4,0)^2</f>
        <v>398.69168198219427</v>
      </c>
    </row>
    <row r="37" spans="3:13" x14ac:dyDescent="0.25">
      <c r="C37" s="70" t="s">
        <v>64</v>
      </c>
      <c r="D37" s="50">
        <f>VLOOKUP(C37,Delta_GIRR!$C$1089:$F$1568,4,0)^2</f>
        <v>6382.7381437427603</v>
      </c>
    </row>
    <row r="38" spans="3:13" x14ac:dyDescent="0.25">
      <c r="C38" s="70" t="s">
        <v>65</v>
      </c>
      <c r="D38" s="50">
        <f>VLOOKUP(C38,Delta_GIRR!$C$1089:$F$1568,4,0)^2</f>
        <v>4056400.7692463719</v>
      </c>
    </row>
    <row r="39" spans="3:13" x14ac:dyDescent="0.25">
      <c r="C39" s="70" t="s">
        <v>1134</v>
      </c>
      <c r="D39" s="50">
        <f>VLOOKUP(C39,Delta_GIRR!$C$1089:$F$1568,4,0)^2</f>
        <v>3.202843331805326E-23</v>
      </c>
    </row>
    <row r="40" spans="3:13" x14ac:dyDescent="0.25">
      <c r="C40" s="70" t="s">
        <v>1136</v>
      </c>
      <c r="D40" s="50">
        <f>VLOOKUP(C40,Delta_GIRR!$C$1089:$F$1568,4,0)^2</f>
        <v>3.202843331805326E-23</v>
      </c>
    </row>
    <row r="41" spans="3:13" x14ac:dyDescent="0.25">
      <c r="C41" s="68" t="s">
        <v>1137</v>
      </c>
      <c r="D41" s="48">
        <f>VLOOKUP(C41,Delta_GIRR!$C$1089:$F$1568,4,0)^2</f>
        <v>3.202843331805326E-23</v>
      </c>
    </row>
    <row r="42" spans="3:13" ht="15.75" thickBot="1" x14ac:dyDescent="0.3"/>
    <row r="43" spans="3:13" ht="30" customHeight="1" thickTop="1" x14ac:dyDescent="0.25">
      <c r="C43" s="120"/>
      <c r="D43" s="146" t="s">
        <v>1133</v>
      </c>
      <c r="E43" s="147" t="s">
        <v>61</v>
      </c>
      <c r="F43" s="147" t="s">
        <v>62</v>
      </c>
      <c r="G43" s="147" t="s">
        <v>1135</v>
      </c>
      <c r="H43" s="147" t="s">
        <v>63</v>
      </c>
      <c r="I43" s="147" t="s">
        <v>64</v>
      </c>
      <c r="J43" s="147" t="s">
        <v>65</v>
      </c>
      <c r="K43" s="147" t="s">
        <v>1134</v>
      </c>
      <c r="L43" s="147" t="s">
        <v>1136</v>
      </c>
      <c r="M43" s="148" t="s">
        <v>1137</v>
      </c>
    </row>
    <row r="44" spans="3:13" x14ac:dyDescent="0.25">
      <c r="C44" s="135" t="s">
        <v>1133</v>
      </c>
      <c r="D44" s="61"/>
      <c r="E44" s="71">
        <f>VLOOKUP($C44,Delta_GIRR!$C$1089:$F$1568,4,0)*VLOOKUP(E$43,Delta_GIRR!$C$1089:$F$1568,4,0)</f>
        <v>12.549733425016608</v>
      </c>
      <c r="F44" s="71">
        <f>VLOOKUP($C44,Delta_GIRR!$C$1089:$F$1568,4,0)*VLOOKUP(F$43,Delta_GIRR!$C$1089:$F$1568,4,0)</f>
        <v>1.8980151007987041</v>
      </c>
      <c r="G44" s="71">
        <f>VLOOKUP($C44,Delta_GIRR!$C$1089:$F$1568,4,0)*VLOOKUP(G$43,Delta_GIRR!$C$1089:$F$1568,4,0)</f>
        <v>3.2811083092286153</v>
      </c>
      <c r="H44" s="71">
        <f>VLOOKUP($C44,Delta_GIRR!$C$1089:$F$1568,4,0)*VLOOKUP(H$43,Delta_GIRR!$C$1089:$F$1568,4,0)</f>
        <v>7.52823692746143</v>
      </c>
      <c r="I44" s="71">
        <f>VLOOKUP($C44,Delta_GIRR!$C$1089:$F$1568,4,0)*VLOOKUP(I$43,Delta_GIRR!$C$1089:$F$1568,4,0)</f>
        <v>30.121611650687552</v>
      </c>
      <c r="J44" s="71">
        <f>VLOOKUP($C44,Delta_GIRR!$C$1089:$F$1568,4,0)*VLOOKUP(J$43,Delta_GIRR!$C$1089:$F$1568,4,0)</f>
        <v>759.35545895605333</v>
      </c>
      <c r="K44" s="71">
        <f>VLOOKUP($C44,Delta_GIRR!$C$1089:$F$1568,4,0)*VLOOKUP(K$43,Delta_GIRR!$C$1089:$F$1568,4,0)</f>
        <v>-2.133745110657035E-12</v>
      </c>
      <c r="L44" s="71">
        <f>VLOOKUP($C44,Delta_GIRR!$C$1089:$F$1568,4,0)*VLOOKUP(L$43,Delta_GIRR!$C$1089:$F$1568,4,0)</f>
        <v>-2.133745110657035E-12</v>
      </c>
      <c r="M44" s="71">
        <f>VLOOKUP($C44,Delta_GIRR!$C$1089:$F$1568,4,0)*VLOOKUP(M$43,Delta_GIRR!$C$1089:$F$1568,4,0)</f>
        <v>-2.133745110657035E-12</v>
      </c>
    </row>
    <row r="45" spans="3:13" x14ac:dyDescent="0.25">
      <c r="C45" s="135" t="s">
        <v>61</v>
      </c>
      <c r="D45" s="73">
        <f>VLOOKUP($C45,Delta_GIRR!$C$1089:$F$1568,4,0)*VLOOKUP(D$43,Delta_GIRR!$C$1089:$F$1568,4,0)</f>
        <v>12.549733425016608</v>
      </c>
      <c r="E45" s="5"/>
      <c r="F45" s="14">
        <f>VLOOKUP($C45,Delta_GIRR!$C$1089:$F$1568,4,0)*VLOOKUP(F$43,Delta_GIRR!$C$1089:$F$1568,4,0)</f>
        <v>167.56556754906924</v>
      </c>
      <c r="G45" s="14">
        <f>VLOOKUP($C45,Delta_GIRR!$C$1089:$F$1568,4,0)*VLOOKUP(G$43,Delta_GIRR!$C$1089:$F$1568,4,0)</f>
        <v>289.67144454988693</v>
      </c>
      <c r="H45" s="14">
        <f>VLOOKUP($C45,Delta_GIRR!$C$1089:$F$1568,4,0)*VLOOKUP(H$43,Delta_GIRR!$C$1089:$F$1568,4,0)</f>
        <v>664.62763803253983</v>
      </c>
      <c r="I45" s="14">
        <f>VLOOKUP($C45,Delta_GIRR!$C$1089:$F$1568,4,0)*VLOOKUP(I$43,Delta_GIRR!$C$1089:$F$1568,4,0)</f>
        <v>2659.2754449720351</v>
      </c>
      <c r="J45" s="14">
        <f>VLOOKUP($C45,Delta_GIRR!$C$1089:$F$1568,4,0)*VLOOKUP(J$43,Delta_GIRR!$C$1089:$F$1568,4,0)</f>
        <v>67039.4183891953</v>
      </c>
      <c r="K45" s="14">
        <f>VLOOKUP($C45,Delta_GIRR!$C$1089:$F$1568,4,0)*VLOOKUP(K$43,Delta_GIRR!$C$1089:$F$1568,4,0)</f>
        <v>-1.8837690507406406E-10</v>
      </c>
      <c r="L45" s="14">
        <f>VLOOKUP($C45,Delta_GIRR!$C$1089:$F$1568,4,0)*VLOOKUP(L$43,Delta_GIRR!$C$1089:$F$1568,4,0)</f>
        <v>-1.8837690507406406E-10</v>
      </c>
      <c r="M45" s="14">
        <f>VLOOKUP($C45,Delta_GIRR!$C$1089:$F$1568,4,0)*VLOOKUP(M$43,Delta_GIRR!$C$1089:$F$1568,4,0)</f>
        <v>-1.8837690507406406E-10</v>
      </c>
    </row>
    <row r="46" spans="3:13" x14ac:dyDescent="0.25">
      <c r="C46" s="135" t="s">
        <v>62</v>
      </c>
      <c r="D46" s="73">
        <f>VLOOKUP($C46,Delta_GIRR!$C$1089:$F$1568,4,0)*VLOOKUP(D$43,Delta_GIRR!$C$1089:$F$1568,4,0)</f>
        <v>1.8980151007987041</v>
      </c>
      <c r="E46" s="14">
        <f>VLOOKUP($C46,Delta_GIRR!$C$1089:$F$1568,4,0)*VLOOKUP(E$43,Delta_GIRR!$C$1089:$F$1568,4,0)</f>
        <v>167.56556754906924</v>
      </c>
      <c r="F46" s="5"/>
      <c r="G46" s="14">
        <f>VLOOKUP($C46,Delta_GIRR!$C$1089:$F$1568,4,0)*VLOOKUP(G$43,Delta_GIRR!$C$1089:$F$1568,4,0)</f>
        <v>43.809757339537455</v>
      </c>
      <c r="H46" s="14">
        <f>VLOOKUP($C46,Delta_GIRR!$C$1089:$F$1568,4,0)*VLOOKUP(H$43,Delta_GIRR!$C$1089:$F$1568,4,0)</f>
        <v>100.51793537536965</v>
      </c>
      <c r="I46" s="14">
        <f>VLOOKUP($C46,Delta_GIRR!$C$1089:$F$1568,4,0)*VLOOKUP(I$43,Delta_GIRR!$C$1089:$F$1568,4,0)</f>
        <v>402.18742349369353</v>
      </c>
      <c r="J46" s="14">
        <f>VLOOKUP($C46,Delta_GIRR!$C$1089:$F$1568,4,0)*VLOOKUP(J$43,Delta_GIRR!$C$1089:$F$1568,4,0)</f>
        <v>10139.006474656384</v>
      </c>
      <c r="K46" s="14">
        <f>VLOOKUP($C46,Delta_GIRR!$C$1089:$F$1568,4,0)*VLOOKUP(K$43,Delta_GIRR!$C$1089:$F$1568,4,0)</f>
        <v>-2.8490024318729658E-11</v>
      </c>
      <c r="L46" s="14">
        <f>VLOOKUP($C46,Delta_GIRR!$C$1089:$F$1568,4,0)*VLOOKUP(L$43,Delta_GIRR!$C$1089:$F$1568,4,0)</f>
        <v>-2.8490024318729658E-11</v>
      </c>
      <c r="M46" s="14">
        <f>VLOOKUP($C46,Delta_GIRR!$C$1089:$F$1568,4,0)*VLOOKUP(M$43,Delta_GIRR!$C$1089:$F$1568,4,0)</f>
        <v>-2.8490024318729658E-11</v>
      </c>
    </row>
    <row r="47" spans="3:13" x14ac:dyDescent="0.25">
      <c r="C47" s="135" t="s">
        <v>1135</v>
      </c>
      <c r="D47" s="73">
        <f>VLOOKUP($C47,Delta_GIRR!$C$1089:$F$1568,4,0)*VLOOKUP(D$43,Delta_GIRR!$C$1089:$F$1568,4,0)</f>
        <v>3.2811083092286153</v>
      </c>
      <c r="E47" s="14">
        <f>VLOOKUP($C47,Delta_GIRR!$C$1089:$F$1568,4,0)*VLOOKUP(E$43,Delta_GIRR!$C$1089:$F$1568,4,0)</f>
        <v>289.67144454988693</v>
      </c>
      <c r="F47" s="14">
        <f>VLOOKUP($C47,Delta_GIRR!$C$1089:$F$1568,4,0)*VLOOKUP(F$43,Delta_GIRR!$C$1089:$F$1568,4,0)</f>
        <v>43.809757339537455</v>
      </c>
      <c r="G47" s="5"/>
      <c r="H47" s="14">
        <f>VLOOKUP($C47,Delta_GIRR!$C$1089:$F$1568,4,0)*VLOOKUP(H$43,Delta_GIRR!$C$1089:$F$1568,4,0)</f>
        <v>173.76586353177211</v>
      </c>
      <c r="I47" s="14">
        <f>VLOOKUP($C47,Delta_GIRR!$C$1089:$F$1568,4,0)*VLOOKUP(I$43,Delta_GIRR!$C$1089:$F$1568,4,0)</f>
        <v>695.26343417241321</v>
      </c>
      <c r="J47" s="14">
        <f>VLOOKUP($C47,Delta_GIRR!$C$1089:$F$1568,4,0)*VLOOKUP(J$43,Delta_GIRR!$C$1089:$F$1568,4,0)</f>
        <v>17527.351798896976</v>
      </c>
      <c r="K47" s="14">
        <f>VLOOKUP($C47,Delta_GIRR!$C$1089:$F$1568,4,0)*VLOOKUP(K$43,Delta_GIRR!$C$1089:$F$1568,4,0)</f>
        <v>-4.9250849207138734E-11</v>
      </c>
      <c r="L47" s="14">
        <f>VLOOKUP($C47,Delta_GIRR!$C$1089:$F$1568,4,0)*VLOOKUP(L$43,Delta_GIRR!$C$1089:$F$1568,4,0)</f>
        <v>-4.9250849207138734E-11</v>
      </c>
      <c r="M47" s="14">
        <f>VLOOKUP($C47,Delta_GIRR!$C$1089:$F$1568,4,0)*VLOOKUP(M$43,Delta_GIRR!$C$1089:$F$1568,4,0)</f>
        <v>-4.9250849207138734E-11</v>
      </c>
    </row>
    <row r="48" spans="3:13" x14ac:dyDescent="0.25">
      <c r="C48" s="135" t="s">
        <v>63</v>
      </c>
      <c r="D48" s="73">
        <f>VLOOKUP($C48,Delta_GIRR!$C$1089:$F$1568,4,0)*VLOOKUP(D$43,Delta_GIRR!$C$1089:$F$1568,4,0)</f>
        <v>7.52823692746143</v>
      </c>
      <c r="E48" s="14">
        <f>VLOOKUP($C48,Delta_GIRR!$C$1089:$F$1568,4,0)*VLOOKUP(E$43,Delta_GIRR!$C$1089:$F$1568,4,0)</f>
        <v>664.62763803253983</v>
      </c>
      <c r="F48" s="14">
        <f>VLOOKUP($C48,Delta_GIRR!$C$1089:$F$1568,4,0)*VLOOKUP(F$43,Delta_GIRR!$C$1089:$F$1568,4,0)</f>
        <v>100.51793537536965</v>
      </c>
      <c r="G48" s="14">
        <f>VLOOKUP($C48,Delta_GIRR!$C$1089:$F$1568,4,0)*VLOOKUP(G$43,Delta_GIRR!$C$1089:$F$1568,4,0)</f>
        <v>173.76586353177211</v>
      </c>
      <c r="H48" s="5"/>
      <c r="I48" s="14">
        <f>VLOOKUP($C48,Delta_GIRR!$C$1089:$F$1568,4,0)*VLOOKUP(I$43,Delta_GIRR!$C$1089:$F$1568,4,0)</f>
        <v>1595.2255659249915</v>
      </c>
      <c r="J48" s="14">
        <f>VLOOKUP($C48,Delta_GIRR!$C$1089:$F$1568,4,0)*VLOOKUP(J$43,Delta_GIRR!$C$1089:$F$1568,4,0)</f>
        <v>40215.087286797017</v>
      </c>
      <c r="K48" s="14">
        <f>VLOOKUP($C48,Delta_GIRR!$C$1089:$F$1568,4,0)*VLOOKUP(K$43,Delta_GIRR!$C$1089:$F$1568,4,0)</f>
        <v>-1.1300207940931532E-10</v>
      </c>
      <c r="L48" s="14">
        <f>VLOOKUP($C48,Delta_GIRR!$C$1089:$F$1568,4,0)*VLOOKUP(L$43,Delta_GIRR!$C$1089:$F$1568,4,0)</f>
        <v>-1.1300207940931532E-10</v>
      </c>
      <c r="M48" s="14">
        <f>VLOOKUP($C48,Delta_GIRR!$C$1089:$F$1568,4,0)*VLOOKUP(M$43,Delta_GIRR!$C$1089:$F$1568,4,0)</f>
        <v>-1.1300207940931532E-10</v>
      </c>
    </row>
    <row r="49" spans="3:13" x14ac:dyDescent="0.25">
      <c r="C49" s="135" t="s">
        <v>64</v>
      </c>
      <c r="D49" s="73">
        <f>VLOOKUP($C49,Delta_GIRR!$C$1089:$F$1568,4,0)*VLOOKUP(D$43,Delta_GIRR!$C$1089:$F$1568,4,0)</f>
        <v>30.121611650687552</v>
      </c>
      <c r="E49" s="14">
        <f>VLOOKUP($C49,Delta_GIRR!$C$1089:$F$1568,4,0)*VLOOKUP(E$43,Delta_GIRR!$C$1089:$F$1568,4,0)</f>
        <v>2659.2754449720351</v>
      </c>
      <c r="F49" s="14">
        <f>VLOOKUP($C49,Delta_GIRR!$C$1089:$F$1568,4,0)*VLOOKUP(F$43,Delta_GIRR!$C$1089:$F$1568,4,0)</f>
        <v>402.18742349369353</v>
      </c>
      <c r="G49" s="14">
        <f>VLOOKUP($C49,Delta_GIRR!$C$1089:$F$1568,4,0)*VLOOKUP(G$43,Delta_GIRR!$C$1089:$F$1568,4,0)</f>
        <v>695.26343417241321</v>
      </c>
      <c r="H49" s="14">
        <f>VLOOKUP($C49,Delta_GIRR!$C$1089:$F$1568,4,0)*VLOOKUP(H$43,Delta_GIRR!$C$1089:$F$1568,4,0)</f>
        <v>1595.2255659249915</v>
      </c>
      <c r="I49" s="5"/>
      <c r="J49" s="14">
        <f>VLOOKUP($C49,Delta_GIRR!$C$1089:$F$1568,4,0)*VLOOKUP(J$43,Delta_GIRR!$C$1089:$F$1568,4,0)</f>
        <v>160906.63105098027</v>
      </c>
      <c r="K49" s="14">
        <f>VLOOKUP($C49,Delta_GIRR!$C$1089:$F$1568,4,0)*VLOOKUP(K$43,Delta_GIRR!$C$1089:$F$1568,4,0)</f>
        <v>-4.5213836712168106E-10</v>
      </c>
      <c r="L49" s="14">
        <f>VLOOKUP($C49,Delta_GIRR!$C$1089:$F$1568,4,0)*VLOOKUP(L$43,Delta_GIRR!$C$1089:$F$1568,4,0)</f>
        <v>-4.5213836712168106E-10</v>
      </c>
      <c r="M49" s="14">
        <f>VLOOKUP($C49,Delta_GIRR!$C$1089:$F$1568,4,0)*VLOOKUP(M$43,Delta_GIRR!$C$1089:$F$1568,4,0)</f>
        <v>-4.5213836712168106E-10</v>
      </c>
    </row>
    <row r="50" spans="3:13" x14ac:dyDescent="0.25">
      <c r="C50" s="135" t="s">
        <v>65</v>
      </c>
      <c r="D50" s="73">
        <f>VLOOKUP($C50,Delta_GIRR!$C$1089:$F$1568,4,0)*VLOOKUP(D$43,Delta_GIRR!$C$1089:$F$1568,4,0)</f>
        <v>759.35545895605333</v>
      </c>
      <c r="E50" s="14">
        <f>VLOOKUP($C50,Delta_GIRR!$C$1089:$F$1568,4,0)*VLOOKUP(E$43,Delta_GIRR!$C$1089:$F$1568,4,0)</f>
        <v>67039.4183891953</v>
      </c>
      <c r="F50" s="14">
        <f>VLOOKUP($C50,Delta_GIRR!$C$1089:$F$1568,4,0)*VLOOKUP(F$43,Delta_GIRR!$C$1089:$F$1568,4,0)</f>
        <v>10139.006474656384</v>
      </c>
      <c r="G50" s="14">
        <f>VLOOKUP($C50,Delta_GIRR!$C$1089:$F$1568,4,0)*VLOOKUP(G$43,Delta_GIRR!$C$1089:$F$1568,4,0)</f>
        <v>17527.351798896976</v>
      </c>
      <c r="H50" s="14">
        <f>VLOOKUP($C50,Delta_GIRR!$C$1089:$F$1568,4,0)*VLOOKUP(H$43,Delta_GIRR!$C$1089:$F$1568,4,0)</f>
        <v>40215.087286797017</v>
      </c>
      <c r="I50" s="14">
        <f>VLOOKUP($C50,Delta_GIRR!$C$1089:$F$1568,4,0)*VLOOKUP(I$43,Delta_GIRR!$C$1089:$F$1568,4,0)</f>
        <v>160906.63105098027</v>
      </c>
      <c r="J50" s="5"/>
      <c r="K50" s="14">
        <f>VLOOKUP($C50,Delta_GIRR!$C$1089:$F$1568,4,0)*VLOOKUP(K$43,Delta_GIRR!$C$1089:$F$1568,4,0)</f>
        <v>-1.1398252565595631E-8</v>
      </c>
      <c r="L50" s="14">
        <f>VLOOKUP($C50,Delta_GIRR!$C$1089:$F$1568,4,0)*VLOOKUP(L$43,Delta_GIRR!$C$1089:$F$1568,4,0)</f>
        <v>-1.1398252565595631E-8</v>
      </c>
      <c r="M50" s="14">
        <f>VLOOKUP($C50,Delta_GIRR!$C$1089:$F$1568,4,0)*VLOOKUP(M$43,Delta_GIRR!$C$1089:$F$1568,4,0)</f>
        <v>-1.1398252565595631E-8</v>
      </c>
    </row>
    <row r="51" spans="3:13" x14ac:dyDescent="0.25">
      <c r="C51" s="135" t="s">
        <v>1134</v>
      </c>
      <c r="D51" s="73">
        <f>VLOOKUP($C51,Delta_GIRR!$C$1089:$F$1568,4,0)*VLOOKUP(D$43,Delta_GIRR!$C$1089:$F$1568,4,0)</f>
        <v>-2.133745110657035E-12</v>
      </c>
      <c r="E51" s="14">
        <f>VLOOKUP($C51,Delta_GIRR!$C$1089:$F$1568,4,0)*VLOOKUP(E$43,Delta_GIRR!$C$1089:$F$1568,4,0)</f>
        <v>-1.8837690507406406E-10</v>
      </c>
      <c r="F51" s="14">
        <f>VLOOKUP($C51,Delta_GIRR!$C$1089:$F$1568,4,0)*VLOOKUP(F$43,Delta_GIRR!$C$1089:$F$1568,4,0)</f>
        <v>-2.8490024318729658E-11</v>
      </c>
      <c r="G51" s="14">
        <f>VLOOKUP($C51,Delta_GIRR!$C$1089:$F$1568,4,0)*VLOOKUP(G$43,Delta_GIRR!$C$1089:$F$1568,4,0)</f>
        <v>-4.9250849207138734E-11</v>
      </c>
      <c r="H51" s="14">
        <f>VLOOKUP($C51,Delta_GIRR!$C$1089:$F$1568,4,0)*VLOOKUP(H$43,Delta_GIRR!$C$1089:$F$1568,4,0)</f>
        <v>-1.1300207940931532E-10</v>
      </c>
      <c r="I51" s="14">
        <f>VLOOKUP($C51,Delta_GIRR!$C$1089:$F$1568,4,0)*VLOOKUP(I$43,Delta_GIRR!$C$1089:$F$1568,4,0)</f>
        <v>-4.5213836712168106E-10</v>
      </c>
      <c r="J51" s="14">
        <f>VLOOKUP($C51,Delta_GIRR!$C$1089:$F$1568,4,0)*VLOOKUP(J$43,Delta_GIRR!$C$1089:$F$1568,4,0)</f>
        <v>-1.1398252565595631E-8</v>
      </c>
      <c r="K51" s="5"/>
      <c r="L51" s="14">
        <f>VLOOKUP($C51,Delta_GIRR!$C$1089:$F$1568,4,0)*VLOOKUP(L$43,Delta_GIRR!$C$1089:$F$1568,4,0)</f>
        <v>3.202843331805326E-23</v>
      </c>
      <c r="M51" s="14">
        <f>VLOOKUP($C51,Delta_GIRR!$C$1089:$F$1568,4,0)*VLOOKUP(M$43,Delta_GIRR!$C$1089:$F$1568,4,0)</f>
        <v>3.202843331805326E-23</v>
      </c>
    </row>
    <row r="52" spans="3:13" x14ac:dyDescent="0.25">
      <c r="C52" s="135" t="s">
        <v>1136</v>
      </c>
      <c r="D52" s="73">
        <f>VLOOKUP($C52,Delta_GIRR!$C$1089:$F$1568,4,0)*VLOOKUP(D$43,Delta_GIRR!$C$1089:$F$1568,4,0)</f>
        <v>-2.133745110657035E-12</v>
      </c>
      <c r="E52" s="14">
        <f>VLOOKUP($C52,Delta_GIRR!$C$1089:$F$1568,4,0)*VLOOKUP(E$43,Delta_GIRR!$C$1089:$F$1568,4,0)</f>
        <v>-1.8837690507406406E-10</v>
      </c>
      <c r="F52" s="14">
        <f>VLOOKUP($C52,Delta_GIRR!$C$1089:$F$1568,4,0)*VLOOKUP(F$43,Delta_GIRR!$C$1089:$F$1568,4,0)</f>
        <v>-2.8490024318729658E-11</v>
      </c>
      <c r="G52" s="14">
        <f>VLOOKUP($C52,Delta_GIRR!$C$1089:$F$1568,4,0)*VLOOKUP(G$43,Delta_GIRR!$C$1089:$F$1568,4,0)</f>
        <v>-4.9250849207138734E-11</v>
      </c>
      <c r="H52" s="14">
        <f>VLOOKUP($C52,Delta_GIRR!$C$1089:$F$1568,4,0)*VLOOKUP(H$43,Delta_GIRR!$C$1089:$F$1568,4,0)</f>
        <v>-1.1300207940931532E-10</v>
      </c>
      <c r="I52" s="14">
        <f>VLOOKUP($C52,Delta_GIRR!$C$1089:$F$1568,4,0)*VLOOKUP(I$43,Delta_GIRR!$C$1089:$F$1568,4,0)</f>
        <v>-4.5213836712168106E-10</v>
      </c>
      <c r="J52" s="14">
        <f>VLOOKUP($C52,Delta_GIRR!$C$1089:$F$1568,4,0)*VLOOKUP(J$43,Delta_GIRR!$C$1089:$F$1568,4,0)</f>
        <v>-1.1398252565595631E-8</v>
      </c>
      <c r="K52" s="14">
        <f>VLOOKUP($C52,Delta_GIRR!$C$1089:$F$1568,4,0)*VLOOKUP(K$43,Delta_GIRR!$C$1089:$F$1568,4,0)</f>
        <v>3.202843331805326E-23</v>
      </c>
      <c r="L52" s="5"/>
      <c r="M52" s="14">
        <f>VLOOKUP($C52,Delta_GIRR!$C$1089:$F$1568,4,0)*VLOOKUP(M$43,Delta_GIRR!$C$1089:$F$1568,4,0)</f>
        <v>3.202843331805326E-23</v>
      </c>
    </row>
    <row r="53" spans="3:13" x14ac:dyDescent="0.25">
      <c r="C53" s="145" t="s">
        <v>1137</v>
      </c>
      <c r="D53" s="73">
        <f>VLOOKUP($C53,Delta_GIRR!$C$1089:$F$1568,4,0)*VLOOKUP(D$43,Delta_GIRR!$C$1089:$F$1568,4,0)</f>
        <v>-2.133745110657035E-12</v>
      </c>
      <c r="E53" s="14">
        <f>VLOOKUP($C53,Delta_GIRR!$C$1089:$F$1568,4,0)*VLOOKUP(E$43,Delta_GIRR!$C$1089:$F$1568,4,0)</f>
        <v>-1.8837690507406406E-10</v>
      </c>
      <c r="F53" s="14">
        <f>VLOOKUP($C53,Delta_GIRR!$C$1089:$F$1568,4,0)*VLOOKUP(F$43,Delta_GIRR!$C$1089:$F$1568,4,0)</f>
        <v>-2.8490024318729658E-11</v>
      </c>
      <c r="G53" s="14">
        <f>VLOOKUP($C53,Delta_GIRR!$C$1089:$F$1568,4,0)*VLOOKUP(G$43,Delta_GIRR!$C$1089:$F$1568,4,0)</f>
        <v>-4.9250849207138734E-11</v>
      </c>
      <c r="H53" s="14">
        <f>VLOOKUP($C53,Delta_GIRR!$C$1089:$F$1568,4,0)*VLOOKUP(H$43,Delta_GIRR!$C$1089:$F$1568,4,0)</f>
        <v>-1.1300207940931532E-10</v>
      </c>
      <c r="I53" s="14">
        <f>VLOOKUP($C53,Delta_GIRR!$C$1089:$F$1568,4,0)*VLOOKUP(I$43,Delta_GIRR!$C$1089:$F$1568,4,0)</f>
        <v>-4.5213836712168106E-10</v>
      </c>
      <c r="J53" s="14">
        <f>VLOOKUP($C53,Delta_GIRR!$C$1089:$F$1568,4,0)*VLOOKUP(J$43,Delta_GIRR!$C$1089:$F$1568,4,0)</f>
        <v>-1.1398252565595631E-8</v>
      </c>
      <c r="K53" s="14">
        <f>VLOOKUP($C53,Delta_GIRR!$C$1089:$F$1568,4,0)*VLOOKUP(K$43,Delta_GIRR!$C$1089:$F$1568,4,0)</f>
        <v>3.202843331805326E-23</v>
      </c>
      <c r="L53" s="14">
        <f>VLOOKUP($C53,Delta_GIRR!$C$1089:$F$1568,4,0)*VLOOKUP(L$43,Delta_GIRR!$C$1089:$F$1568,4,0)</f>
        <v>3.202843331805326E-23</v>
      </c>
      <c r="M53" s="5"/>
    </row>
    <row r="54" spans="3:13" ht="15.75" thickBot="1" x14ac:dyDescent="0.3"/>
    <row r="55" spans="3:13" ht="30.75" customHeight="1" thickTop="1" x14ac:dyDescent="0.25">
      <c r="C55" s="120"/>
      <c r="D55" s="146" t="s">
        <v>1133</v>
      </c>
      <c r="E55" s="147" t="s">
        <v>61</v>
      </c>
      <c r="F55" s="147" t="s">
        <v>62</v>
      </c>
      <c r="G55" s="147" t="s">
        <v>1135</v>
      </c>
      <c r="H55" s="147" t="s">
        <v>63</v>
      </c>
      <c r="I55" s="147" t="s">
        <v>64</v>
      </c>
      <c r="J55" s="147" t="s">
        <v>65</v>
      </c>
      <c r="K55" s="147" t="s">
        <v>1134</v>
      </c>
      <c r="L55" s="147" t="s">
        <v>1136</v>
      </c>
      <c r="M55" s="148" t="s">
        <v>1137</v>
      </c>
    </row>
    <row r="56" spans="3:13" x14ac:dyDescent="0.25">
      <c r="C56" s="135" t="s">
        <v>1133</v>
      </c>
      <c r="D56" s="61">
        <f>D44*D18</f>
        <v>0</v>
      </c>
      <c r="E56" s="71">
        <f t="shared" ref="E56:M56" si="2">E44*E18</f>
        <v>12.549733425016608</v>
      </c>
      <c r="F56" s="71">
        <f t="shared" si="2"/>
        <v>1.8980151007987041</v>
      </c>
      <c r="G56" s="71">
        <f t="shared" si="2"/>
        <v>3.2811083092286153</v>
      </c>
      <c r="H56" s="71">
        <f t="shared" si="2"/>
        <v>6.7652852475633303</v>
      </c>
      <c r="I56" s="71">
        <f t="shared" si="2"/>
        <v>21.293172053865206</v>
      </c>
      <c r="J56" s="71">
        <f t="shared" si="2"/>
        <v>379.67772947802666</v>
      </c>
      <c r="K56" s="71">
        <f t="shared" si="2"/>
        <v>-1.0668725553285175E-12</v>
      </c>
      <c r="L56" s="71">
        <f t="shared" si="2"/>
        <v>-1.0668725553285175E-12</v>
      </c>
      <c r="M56" s="71">
        <f t="shared" si="2"/>
        <v>-1.0668725553285175E-12</v>
      </c>
    </row>
    <row r="57" spans="3:13" x14ac:dyDescent="0.25">
      <c r="C57" s="135" t="s">
        <v>61</v>
      </c>
      <c r="D57" s="73">
        <f t="shared" ref="D57:M65" si="3">D45*D19</f>
        <v>12.549733425016608</v>
      </c>
      <c r="E57" s="5">
        <f t="shared" si="3"/>
        <v>0</v>
      </c>
      <c r="F57" s="14">
        <f t="shared" si="3"/>
        <v>167.56556754906924</v>
      </c>
      <c r="G57" s="14">
        <f t="shared" si="3"/>
        <v>289.67144454988693</v>
      </c>
      <c r="H57" s="14">
        <f t="shared" si="3"/>
        <v>664.62763803253983</v>
      </c>
      <c r="I57" s="14">
        <f t="shared" si="3"/>
        <v>2537.545430606453</v>
      </c>
      <c r="J57" s="14">
        <f t="shared" si="3"/>
        <v>47390.620618389359</v>
      </c>
      <c r="K57" s="14">
        <f t="shared" si="3"/>
        <v>-9.8650995279068213E-11</v>
      </c>
      <c r="L57" s="14">
        <f t="shared" si="3"/>
        <v>-9.4188452537032031E-11</v>
      </c>
      <c r="M57" s="14">
        <f t="shared" si="3"/>
        <v>-9.4188452537032031E-11</v>
      </c>
    </row>
    <row r="58" spans="3:13" x14ac:dyDescent="0.25">
      <c r="C58" s="135" t="s">
        <v>62</v>
      </c>
      <c r="D58" s="73">
        <f t="shared" si="3"/>
        <v>1.8980151007987041</v>
      </c>
      <c r="E58" s="14">
        <f t="shared" si="3"/>
        <v>167.56556754906924</v>
      </c>
      <c r="F58" s="5">
        <f t="shared" si="3"/>
        <v>0</v>
      </c>
      <c r="G58" s="14">
        <f t="shared" si="3"/>
        <v>43.809757339537455</v>
      </c>
      <c r="H58" s="14">
        <f t="shared" si="3"/>
        <v>100.51793537536965</v>
      </c>
      <c r="I58" s="14">
        <f t="shared" si="3"/>
        <v>402.18742349369353</v>
      </c>
      <c r="J58" s="14">
        <f t="shared" si="3"/>
        <v>9674.8870446265882</v>
      </c>
      <c r="K58" s="14">
        <f t="shared" si="3"/>
        <v>-2.3399099843843689E-11</v>
      </c>
      <c r="L58" s="14">
        <f t="shared" si="3"/>
        <v>-2.0139791876762587E-11</v>
      </c>
      <c r="M58" s="14">
        <f t="shared" si="3"/>
        <v>-1.4919924783043376E-11</v>
      </c>
    </row>
    <row r="59" spans="3:13" x14ac:dyDescent="0.25">
      <c r="C59" s="135" t="s">
        <v>1135</v>
      </c>
      <c r="D59" s="73">
        <f t="shared" si="3"/>
        <v>3.2811083092286153</v>
      </c>
      <c r="E59" s="14">
        <f t="shared" si="3"/>
        <v>289.67144454988693</v>
      </c>
      <c r="F59" s="14">
        <f t="shared" si="3"/>
        <v>43.809757339537455</v>
      </c>
      <c r="G59" s="5">
        <f t="shared" si="3"/>
        <v>0</v>
      </c>
      <c r="H59" s="14">
        <f t="shared" si="3"/>
        <v>173.76586353177211</v>
      </c>
      <c r="I59" s="14">
        <f t="shared" si="3"/>
        <v>695.26343417241321</v>
      </c>
      <c r="J59" s="14">
        <f t="shared" si="3"/>
        <v>17527.351798896976</v>
      </c>
      <c r="K59" s="14">
        <f t="shared" si="3"/>
        <v>-4.9250849207138734E-11</v>
      </c>
      <c r="L59" s="14">
        <f t="shared" si="3"/>
        <v>-4.6996360454257715E-11</v>
      </c>
      <c r="M59" s="14">
        <f t="shared" si="3"/>
        <v>-4.045014230592677E-11</v>
      </c>
    </row>
    <row r="60" spans="3:13" x14ac:dyDescent="0.25">
      <c r="C60" s="135" t="s">
        <v>63</v>
      </c>
      <c r="D60" s="73">
        <f t="shared" si="3"/>
        <v>6.7652852475633303</v>
      </c>
      <c r="E60" s="14">
        <f t="shared" si="3"/>
        <v>664.62763803253983</v>
      </c>
      <c r="F60" s="14">
        <f t="shared" si="3"/>
        <v>100.51793537536965</v>
      </c>
      <c r="G60" s="14">
        <f t="shared" si="3"/>
        <v>173.76586353177211</v>
      </c>
      <c r="H60" s="5">
        <f t="shared" si="3"/>
        <v>0</v>
      </c>
      <c r="I60" s="14">
        <f t="shared" si="3"/>
        <v>1595.2255659249915</v>
      </c>
      <c r="J60" s="14">
        <f t="shared" si="3"/>
        <v>40215.087286797017</v>
      </c>
      <c r="K60" s="14">
        <f t="shared" si="3"/>
        <v>-1.1300207940931532E-10</v>
      </c>
      <c r="L60" s="14">
        <f t="shared" si="3"/>
        <v>-1.1300207940931532E-10</v>
      </c>
      <c r="M60" s="14">
        <f t="shared" si="3"/>
        <v>-1.0782933779812008E-10</v>
      </c>
    </row>
    <row r="61" spans="3:13" x14ac:dyDescent="0.25">
      <c r="C61" s="135" t="s">
        <v>64</v>
      </c>
      <c r="D61" s="73">
        <f t="shared" si="3"/>
        <v>21.293172053865206</v>
      </c>
      <c r="E61" s="14">
        <f t="shared" si="3"/>
        <v>2537.545430606453</v>
      </c>
      <c r="F61" s="14">
        <f t="shared" si="3"/>
        <v>402.18742349369353</v>
      </c>
      <c r="G61" s="14">
        <f t="shared" si="3"/>
        <v>695.26343417241321</v>
      </c>
      <c r="H61" s="14">
        <f t="shared" si="3"/>
        <v>1595.2255659249915</v>
      </c>
      <c r="I61" s="5">
        <f t="shared" si="3"/>
        <v>0</v>
      </c>
      <c r="J61" s="14">
        <f t="shared" si="3"/>
        <v>160906.63105098027</v>
      </c>
      <c r="K61" s="14">
        <f t="shared" si="3"/>
        <v>-4.5213836712168106E-10</v>
      </c>
      <c r="L61" s="14">
        <f t="shared" si="3"/>
        <v>-4.5213836712168106E-10</v>
      </c>
      <c r="M61" s="14">
        <f t="shared" si="3"/>
        <v>-4.5213836712168106E-10</v>
      </c>
    </row>
    <row r="62" spans="3:13" x14ac:dyDescent="0.25">
      <c r="C62" s="135" t="s">
        <v>65</v>
      </c>
      <c r="D62" s="73">
        <f t="shared" si="3"/>
        <v>379.67772947802666</v>
      </c>
      <c r="E62" s="14">
        <f t="shared" si="3"/>
        <v>47390.620618389359</v>
      </c>
      <c r="F62" s="14">
        <f t="shared" si="3"/>
        <v>9674.8870446265882</v>
      </c>
      <c r="G62" s="14">
        <f t="shared" si="3"/>
        <v>17527.351798896976</v>
      </c>
      <c r="H62" s="14">
        <f t="shared" si="3"/>
        <v>40215.087286797017</v>
      </c>
      <c r="I62" s="14">
        <f t="shared" si="3"/>
        <v>160906.63105098027</v>
      </c>
      <c r="J62" s="5">
        <f t="shared" si="3"/>
        <v>0</v>
      </c>
      <c r="K62" s="14">
        <f t="shared" si="3"/>
        <v>-1.1398252565595631E-8</v>
      </c>
      <c r="L62" s="14">
        <f t="shared" si="3"/>
        <v>-1.1398252565595631E-8</v>
      </c>
      <c r="M62" s="14">
        <f t="shared" si="3"/>
        <v>-1.1398252565595631E-8</v>
      </c>
    </row>
    <row r="63" spans="3:13" x14ac:dyDescent="0.25">
      <c r="C63" s="135" t="s">
        <v>1134</v>
      </c>
      <c r="D63" s="73">
        <f t="shared" si="3"/>
        <v>-1.0668725553285175E-12</v>
      </c>
      <c r="E63" s="14">
        <f t="shared" si="3"/>
        <v>-9.8650995279068213E-11</v>
      </c>
      <c r="F63" s="14">
        <f t="shared" si="3"/>
        <v>-2.3399099843843689E-11</v>
      </c>
      <c r="G63" s="14">
        <f t="shared" si="3"/>
        <v>-4.9250849207138734E-11</v>
      </c>
      <c r="H63" s="14">
        <f t="shared" si="3"/>
        <v>-1.1300207940931532E-10</v>
      </c>
      <c r="I63" s="14">
        <f t="shared" si="3"/>
        <v>-4.5213836712168106E-10</v>
      </c>
      <c r="J63" s="14">
        <f t="shared" si="3"/>
        <v>-1.1398252565595631E-8</v>
      </c>
      <c r="K63" s="5">
        <f t="shared" si="3"/>
        <v>0</v>
      </c>
      <c r="L63" s="14">
        <f t="shared" si="3"/>
        <v>3.202843331805326E-23</v>
      </c>
      <c r="M63" s="14">
        <f t="shared" si="3"/>
        <v>3.202843331805326E-23</v>
      </c>
    </row>
    <row r="64" spans="3:13" x14ac:dyDescent="0.25">
      <c r="C64" s="135" t="s">
        <v>1136</v>
      </c>
      <c r="D64" s="73">
        <f t="shared" si="3"/>
        <v>-1.0668725553285175E-12</v>
      </c>
      <c r="E64" s="14">
        <f t="shared" si="3"/>
        <v>-9.4188452537032031E-11</v>
      </c>
      <c r="F64" s="14">
        <f t="shared" si="3"/>
        <v>-2.0139791876762587E-11</v>
      </c>
      <c r="G64" s="14">
        <f t="shared" si="3"/>
        <v>-4.6996360454257715E-11</v>
      </c>
      <c r="H64" s="14">
        <f t="shared" si="3"/>
        <v>-1.1300207940931532E-10</v>
      </c>
      <c r="I64" s="14">
        <f t="shared" si="3"/>
        <v>-4.5213836712168106E-10</v>
      </c>
      <c r="J64" s="14">
        <f t="shared" si="3"/>
        <v>-1.1398252565595631E-8</v>
      </c>
      <c r="K64" s="14">
        <f t="shared" si="3"/>
        <v>3.202843331805326E-23</v>
      </c>
      <c r="L64" s="5">
        <f t="shared" si="3"/>
        <v>0</v>
      </c>
      <c r="M64" s="14">
        <f t="shared" si="3"/>
        <v>3.202843331805326E-23</v>
      </c>
    </row>
    <row r="65" spans="3:13" x14ac:dyDescent="0.25">
      <c r="C65" s="145" t="s">
        <v>1137</v>
      </c>
      <c r="D65" s="73">
        <f t="shared" si="3"/>
        <v>-1.0668725553285175E-12</v>
      </c>
      <c r="E65" s="14">
        <f t="shared" si="3"/>
        <v>-9.4188452537032031E-11</v>
      </c>
      <c r="F65" s="14">
        <f t="shared" si="3"/>
        <v>-1.4919924783043376E-11</v>
      </c>
      <c r="G65" s="14">
        <f t="shared" si="3"/>
        <v>-4.045014230592677E-11</v>
      </c>
      <c r="H65" s="14">
        <f t="shared" si="3"/>
        <v>-1.0782933779812008E-10</v>
      </c>
      <c r="I65" s="14">
        <f t="shared" si="3"/>
        <v>-4.5213836712168106E-10</v>
      </c>
      <c r="J65" s="14">
        <f t="shared" si="3"/>
        <v>-1.1398252565595631E-8</v>
      </c>
      <c r="K65" s="14">
        <f t="shared" si="3"/>
        <v>3.202843331805326E-23</v>
      </c>
      <c r="L65" s="14">
        <f t="shared" si="3"/>
        <v>3.202843331805326E-23</v>
      </c>
      <c r="M65" s="5">
        <f t="shared" si="3"/>
        <v>0</v>
      </c>
    </row>
  </sheetData>
  <mergeCells count="2">
    <mergeCell ref="C9:D14"/>
    <mergeCell ref="E9:E15"/>
  </mergeCells>
  <hyperlinks>
    <hyperlink ref="A3" location="'Delta_GIRR_USDHigh'!A1" display="'Delta_GIRR_USDHigh'!A1" xr:uid="{00000000-0004-0000-4F00-000000000000}"/>
    <hyperlink ref="A5" location="'Delta_GIRR_JPYHigh'!A1" display="'Delta_GIRR_JPYHigh'!A1" xr:uid="{00000000-0004-0000-4F00-000001000000}"/>
    <hyperlink ref="D32" location="Delta_GIRR!$C$1089:$F$1568" display="Delta_GIRR!$C$1089:$F$1568" xr:uid="{00000000-0004-0000-4F00-000002000000}"/>
    <hyperlink ref="D33" location="Delta_GIRR!$C$1089:$F$1568" display="Delta_GIRR!$C$1089:$F$1568" xr:uid="{00000000-0004-0000-4F00-000003000000}"/>
    <hyperlink ref="D34" location="Delta_GIRR!$C$1089:$F$1568" display="Delta_GIRR!$C$1089:$F$1568" xr:uid="{00000000-0004-0000-4F00-000004000000}"/>
    <hyperlink ref="D35" location="Delta_GIRR!$C$1089:$F$1568" display="Delta_GIRR!$C$1089:$F$1568" xr:uid="{00000000-0004-0000-4F00-000005000000}"/>
    <hyperlink ref="D36" location="Delta_GIRR!$C$1089:$F$1568" display="Delta_GIRR!$C$1089:$F$1568" xr:uid="{00000000-0004-0000-4F00-000006000000}"/>
    <hyperlink ref="D37" location="Delta_GIRR!$C$1089:$F$1568" display="Delta_GIRR!$C$1089:$F$1568" xr:uid="{00000000-0004-0000-4F00-000007000000}"/>
    <hyperlink ref="D38" location="Delta_GIRR!$C$1089:$F$1568" display="Delta_GIRR!$C$1089:$F$1568" xr:uid="{00000000-0004-0000-4F00-000008000000}"/>
    <hyperlink ref="D39" location="Delta_GIRR!$C$1089:$F$1568" display="Delta_GIRR!$C$1089:$F$1568" xr:uid="{00000000-0004-0000-4F00-000009000000}"/>
    <hyperlink ref="D40" location="Delta_GIRR!$C$1089:$F$1568" display="Delta_GIRR!$C$1089:$F$1568" xr:uid="{00000000-0004-0000-4F00-00000A000000}"/>
    <hyperlink ref="D41" location="Delta_GIRR!$C$1089:$F$1568" display="Delta_GIRR!$C$1089:$F$1568" xr:uid="{00000000-0004-0000-4F00-00000B000000}"/>
    <hyperlink ref="E44" location="Delta_GIRR!$C$1089:$F$1568" display="Delta_GIRR!$C$1089:$F$1568" xr:uid="{00000000-0004-0000-4F00-00000C000000}"/>
    <hyperlink ref="F44" location="Delta_GIRR!$C$1089:$F$1568" display="Delta_GIRR!$C$1089:$F$1568" xr:uid="{00000000-0004-0000-4F00-00000D000000}"/>
    <hyperlink ref="G44" location="Delta_GIRR!$C$1089:$F$1568" display="Delta_GIRR!$C$1089:$F$1568" xr:uid="{00000000-0004-0000-4F00-00000E000000}"/>
    <hyperlink ref="H44" location="Delta_GIRR!$C$1089:$F$1568" display="Delta_GIRR!$C$1089:$F$1568" xr:uid="{00000000-0004-0000-4F00-00000F000000}"/>
    <hyperlink ref="I44" location="Delta_GIRR!$C$1089:$F$1568" display="Delta_GIRR!$C$1089:$F$1568" xr:uid="{00000000-0004-0000-4F00-000010000000}"/>
    <hyperlink ref="J44" location="Delta_GIRR!$C$1089:$F$1568" display="Delta_GIRR!$C$1089:$F$1568" xr:uid="{00000000-0004-0000-4F00-000011000000}"/>
    <hyperlink ref="K44" location="Delta_GIRR!$C$1089:$F$1568" display="Delta_GIRR!$C$1089:$F$1568" xr:uid="{00000000-0004-0000-4F00-000012000000}"/>
    <hyperlink ref="L44" location="Delta_GIRR!$C$1089:$F$1568" display="Delta_GIRR!$C$1089:$F$1568" xr:uid="{00000000-0004-0000-4F00-000013000000}"/>
    <hyperlink ref="M44" location="Delta_GIRR!$C$1089:$F$1568" display="Delta_GIRR!$C$1089:$F$1568" xr:uid="{00000000-0004-0000-4F00-000014000000}"/>
    <hyperlink ref="D45" location="Delta_GIRR!$C$1089:$F$1568" display="Delta_GIRR!$C$1089:$F$1568" xr:uid="{00000000-0004-0000-4F00-000015000000}"/>
    <hyperlink ref="F45" location="Delta_GIRR!$C$1089:$F$1568" display="Delta_GIRR!$C$1089:$F$1568" xr:uid="{00000000-0004-0000-4F00-000016000000}"/>
    <hyperlink ref="G45" location="Delta_GIRR!$C$1089:$F$1568" display="Delta_GIRR!$C$1089:$F$1568" xr:uid="{00000000-0004-0000-4F00-000017000000}"/>
    <hyperlink ref="H45" location="Delta_GIRR!$C$1089:$F$1568" display="Delta_GIRR!$C$1089:$F$1568" xr:uid="{00000000-0004-0000-4F00-000018000000}"/>
    <hyperlink ref="I45" location="Delta_GIRR!$C$1089:$F$1568" display="Delta_GIRR!$C$1089:$F$1568" xr:uid="{00000000-0004-0000-4F00-000019000000}"/>
    <hyperlink ref="J45" location="Delta_GIRR!$C$1089:$F$1568" display="Delta_GIRR!$C$1089:$F$1568" xr:uid="{00000000-0004-0000-4F00-00001A000000}"/>
    <hyperlink ref="K45" location="Delta_GIRR!$C$1089:$F$1568" display="Delta_GIRR!$C$1089:$F$1568" xr:uid="{00000000-0004-0000-4F00-00001B000000}"/>
    <hyperlink ref="L45" location="Delta_GIRR!$C$1089:$F$1568" display="Delta_GIRR!$C$1089:$F$1568" xr:uid="{00000000-0004-0000-4F00-00001C000000}"/>
    <hyperlink ref="M45" location="Delta_GIRR!$C$1089:$F$1568" display="Delta_GIRR!$C$1089:$F$1568" xr:uid="{00000000-0004-0000-4F00-00001D000000}"/>
    <hyperlink ref="D46" location="Delta_GIRR!$C$1089:$F$1568" display="Delta_GIRR!$C$1089:$F$1568" xr:uid="{00000000-0004-0000-4F00-00001E000000}"/>
    <hyperlink ref="E46" location="Delta_GIRR!$C$1089:$F$1568" display="Delta_GIRR!$C$1089:$F$1568" xr:uid="{00000000-0004-0000-4F00-00001F000000}"/>
    <hyperlink ref="G46" location="Delta_GIRR!$C$1089:$F$1568" display="Delta_GIRR!$C$1089:$F$1568" xr:uid="{00000000-0004-0000-4F00-000020000000}"/>
    <hyperlink ref="H46" location="Delta_GIRR!$C$1089:$F$1568" display="Delta_GIRR!$C$1089:$F$1568" xr:uid="{00000000-0004-0000-4F00-000021000000}"/>
    <hyperlink ref="I46" location="Delta_GIRR!$C$1089:$F$1568" display="Delta_GIRR!$C$1089:$F$1568" xr:uid="{00000000-0004-0000-4F00-000022000000}"/>
    <hyperlink ref="J46" location="Delta_GIRR!$C$1089:$F$1568" display="Delta_GIRR!$C$1089:$F$1568" xr:uid="{00000000-0004-0000-4F00-000023000000}"/>
    <hyperlink ref="K46" location="Delta_GIRR!$C$1089:$F$1568" display="Delta_GIRR!$C$1089:$F$1568" xr:uid="{00000000-0004-0000-4F00-000024000000}"/>
    <hyperlink ref="L46" location="Delta_GIRR!$C$1089:$F$1568" display="Delta_GIRR!$C$1089:$F$1568" xr:uid="{00000000-0004-0000-4F00-000025000000}"/>
    <hyperlink ref="M46" location="Delta_GIRR!$C$1089:$F$1568" display="Delta_GIRR!$C$1089:$F$1568" xr:uid="{00000000-0004-0000-4F00-000026000000}"/>
    <hyperlink ref="D47" location="Delta_GIRR!$C$1089:$F$1568" display="Delta_GIRR!$C$1089:$F$1568" xr:uid="{00000000-0004-0000-4F00-000027000000}"/>
    <hyperlink ref="E47" location="Delta_GIRR!$C$1089:$F$1568" display="Delta_GIRR!$C$1089:$F$1568" xr:uid="{00000000-0004-0000-4F00-000028000000}"/>
    <hyperlink ref="F47" location="Delta_GIRR!$C$1089:$F$1568" display="Delta_GIRR!$C$1089:$F$1568" xr:uid="{00000000-0004-0000-4F00-000029000000}"/>
    <hyperlink ref="H47" location="Delta_GIRR!$C$1089:$F$1568" display="Delta_GIRR!$C$1089:$F$1568" xr:uid="{00000000-0004-0000-4F00-00002A000000}"/>
    <hyperlink ref="I47" location="Delta_GIRR!$C$1089:$F$1568" display="Delta_GIRR!$C$1089:$F$1568" xr:uid="{00000000-0004-0000-4F00-00002B000000}"/>
    <hyperlink ref="J47" location="Delta_GIRR!$C$1089:$F$1568" display="Delta_GIRR!$C$1089:$F$1568" xr:uid="{00000000-0004-0000-4F00-00002C000000}"/>
    <hyperlink ref="K47" location="Delta_GIRR!$C$1089:$F$1568" display="Delta_GIRR!$C$1089:$F$1568" xr:uid="{00000000-0004-0000-4F00-00002D000000}"/>
    <hyperlink ref="L47" location="Delta_GIRR!$C$1089:$F$1568" display="Delta_GIRR!$C$1089:$F$1568" xr:uid="{00000000-0004-0000-4F00-00002E000000}"/>
    <hyperlink ref="M47" location="Delta_GIRR!$C$1089:$F$1568" display="Delta_GIRR!$C$1089:$F$1568" xr:uid="{00000000-0004-0000-4F00-00002F000000}"/>
    <hyperlink ref="D48" location="Delta_GIRR!$C$1089:$F$1568" display="Delta_GIRR!$C$1089:$F$1568" xr:uid="{00000000-0004-0000-4F00-000030000000}"/>
    <hyperlink ref="E48" location="Delta_GIRR!$C$1089:$F$1568" display="Delta_GIRR!$C$1089:$F$1568" xr:uid="{00000000-0004-0000-4F00-000031000000}"/>
    <hyperlink ref="F48" location="Delta_GIRR!$C$1089:$F$1568" display="Delta_GIRR!$C$1089:$F$1568" xr:uid="{00000000-0004-0000-4F00-000032000000}"/>
    <hyperlink ref="G48" location="Delta_GIRR!$C$1089:$F$1568" display="Delta_GIRR!$C$1089:$F$1568" xr:uid="{00000000-0004-0000-4F00-000033000000}"/>
    <hyperlink ref="I48" location="Delta_GIRR!$C$1089:$F$1568" display="Delta_GIRR!$C$1089:$F$1568" xr:uid="{00000000-0004-0000-4F00-000034000000}"/>
    <hyperlink ref="J48" location="Delta_GIRR!$C$1089:$F$1568" display="Delta_GIRR!$C$1089:$F$1568" xr:uid="{00000000-0004-0000-4F00-000035000000}"/>
    <hyperlink ref="K48" location="Delta_GIRR!$C$1089:$F$1568" display="Delta_GIRR!$C$1089:$F$1568" xr:uid="{00000000-0004-0000-4F00-000036000000}"/>
    <hyperlink ref="L48" location="Delta_GIRR!$C$1089:$F$1568" display="Delta_GIRR!$C$1089:$F$1568" xr:uid="{00000000-0004-0000-4F00-000037000000}"/>
    <hyperlink ref="M48" location="Delta_GIRR!$C$1089:$F$1568" display="Delta_GIRR!$C$1089:$F$1568" xr:uid="{00000000-0004-0000-4F00-000038000000}"/>
    <hyperlink ref="D49" location="Delta_GIRR!$C$1089:$F$1568" display="Delta_GIRR!$C$1089:$F$1568" xr:uid="{00000000-0004-0000-4F00-000039000000}"/>
    <hyperlink ref="E49" location="Delta_GIRR!$C$1089:$F$1568" display="Delta_GIRR!$C$1089:$F$1568" xr:uid="{00000000-0004-0000-4F00-00003A000000}"/>
    <hyperlink ref="F49" location="Delta_GIRR!$C$1089:$F$1568" display="Delta_GIRR!$C$1089:$F$1568" xr:uid="{00000000-0004-0000-4F00-00003B000000}"/>
    <hyperlink ref="G49" location="Delta_GIRR!$C$1089:$F$1568" display="Delta_GIRR!$C$1089:$F$1568" xr:uid="{00000000-0004-0000-4F00-00003C000000}"/>
    <hyperlink ref="H49" location="Delta_GIRR!$C$1089:$F$1568" display="Delta_GIRR!$C$1089:$F$1568" xr:uid="{00000000-0004-0000-4F00-00003D000000}"/>
    <hyperlink ref="J49" location="Delta_GIRR!$C$1089:$F$1568" display="Delta_GIRR!$C$1089:$F$1568" xr:uid="{00000000-0004-0000-4F00-00003E000000}"/>
    <hyperlink ref="K49" location="Delta_GIRR!$C$1089:$F$1568" display="Delta_GIRR!$C$1089:$F$1568" xr:uid="{00000000-0004-0000-4F00-00003F000000}"/>
    <hyperlink ref="L49" location="Delta_GIRR!$C$1089:$F$1568" display="Delta_GIRR!$C$1089:$F$1568" xr:uid="{00000000-0004-0000-4F00-000040000000}"/>
    <hyperlink ref="M49" location="Delta_GIRR!$C$1089:$F$1568" display="Delta_GIRR!$C$1089:$F$1568" xr:uid="{00000000-0004-0000-4F00-000041000000}"/>
    <hyperlink ref="D50" location="Delta_GIRR!$C$1089:$F$1568" display="Delta_GIRR!$C$1089:$F$1568" xr:uid="{00000000-0004-0000-4F00-000042000000}"/>
    <hyperlink ref="E50" location="Delta_GIRR!$C$1089:$F$1568" display="Delta_GIRR!$C$1089:$F$1568" xr:uid="{00000000-0004-0000-4F00-000043000000}"/>
    <hyperlink ref="F50" location="Delta_GIRR!$C$1089:$F$1568" display="Delta_GIRR!$C$1089:$F$1568" xr:uid="{00000000-0004-0000-4F00-000044000000}"/>
    <hyperlink ref="G50" location="Delta_GIRR!$C$1089:$F$1568" display="Delta_GIRR!$C$1089:$F$1568" xr:uid="{00000000-0004-0000-4F00-000045000000}"/>
    <hyperlink ref="H50" location="Delta_GIRR!$C$1089:$F$1568" display="Delta_GIRR!$C$1089:$F$1568" xr:uid="{00000000-0004-0000-4F00-000046000000}"/>
    <hyperlink ref="I50" location="Delta_GIRR!$C$1089:$F$1568" display="Delta_GIRR!$C$1089:$F$1568" xr:uid="{00000000-0004-0000-4F00-000047000000}"/>
    <hyperlink ref="K50" location="Delta_GIRR!$C$1089:$F$1568" display="Delta_GIRR!$C$1089:$F$1568" xr:uid="{00000000-0004-0000-4F00-000048000000}"/>
    <hyperlink ref="L50" location="Delta_GIRR!$C$1089:$F$1568" display="Delta_GIRR!$C$1089:$F$1568" xr:uid="{00000000-0004-0000-4F00-000049000000}"/>
    <hyperlink ref="M50" location="Delta_GIRR!$C$1089:$F$1568" display="Delta_GIRR!$C$1089:$F$1568" xr:uid="{00000000-0004-0000-4F00-00004A000000}"/>
    <hyperlink ref="D51" location="Delta_GIRR!$C$1089:$F$1568" display="Delta_GIRR!$C$1089:$F$1568" xr:uid="{00000000-0004-0000-4F00-00004B000000}"/>
    <hyperlink ref="E51" location="Delta_GIRR!$C$1089:$F$1568" display="Delta_GIRR!$C$1089:$F$1568" xr:uid="{00000000-0004-0000-4F00-00004C000000}"/>
    <hyperlink ref="F51" location="Delta_GIRR!$C$1089:$F$1568" display="Delta_GIRR!$C$1089:$F$1568" xr:uid="{00000000-0004-0000-4F00-00004D000000}"/>
    <hyperlink ref="G51" location="Delta_GIRR!$C$1089:$F$1568" display="Delta_GIRR!$C$1089:$F$1568" xr:uid="{00000000-0004-0000-4F00-00004E000000}"/>
    <hyperlink ref="H51" location="Delta_GIRR!$C$1089:$F$1568" display="Delta_GIRR!$C$1089:$F$1568" xr:uid="{00000000-0004-0000-4F00-00004F000000}"/>
    <hyperlink ref="I51" location="Delta_GIRR!$C$1089:$F$1568" display="Delta_GIRR!$C$1089:$F$1568" xr:uid="{00000000-0004-0000-4F00-000050000000}"/>
    <hyperlink ref="J51" location="Delta_GIRR!$C$1089:$F$1568" display="Delta_GIRR!$C$1089:$F$1568" xr:uid="{00000000-0004-0000-4F00-000051000000}"/>
    <hyperlink ref="L51" location="Delta_GIRR!$C$1089:$F$1568" display="Delta_GIRR!$C$1089:$F$1568" xr:uid="{00000000-0004-0000-4F00-000052000000}"/>
    <hyperlink ref="M51" location="Delta_GIRR!$C$1089:$F$1568" display="Delta_GIRR!$C$1089:$F$1568" xr:uid="{00000000-0004-0000-4F00-000053000000}"/>
    <hyperlink ref="D52" location="Delta_GIRR!$C$1089:$F$1568" display="Delta_GIRR!$C$1089:$F$1568" xr:uid="{00000000-0004-0000-4F00-000054000000}"/>
    <hyperlink ref="E52" location="Delta_GIRR!$C$1089:$F$1568" display="Delta_GIRR!$C$1089:$F$1568" xr:uid="{00000000-0004-0000-4F00-000055000000}"/>
    <hyperlink ref="F52" location="Delta_GIRR!$C$1089:$F$1568" display="Delta_GIRR!$C$1089:$F$1568" xr:uid="{00000000-0004-0000-4F00-000056000000}"/>
    <hyperlink ref="G52" location="Delta_GIRR!$C$1089:$F$1568" display="Delta_GIRR!$C$1089:$F$1568" xr:uid="{00000000-0004-0000-4F00-000057000000}"/>
    <hyperlink ref="H52" location="Delta_GIRR!$C$1089:$F$1568" display="Delta_GIRR!$C$1089:$F$1568" xr:uid="{00000000-0004-0000-4F00-000058000000}"/>
    <hyperlink ref="I52" location="Delta_GIRR!$C$1089:$F$1568" display="Delta_GIRR!$C$1089:$F$1568" xr:uid="{00000000-0004-0000-4F00-000059000000}"/>
    <hyperlink ref="J52" location="Delta_GIRR!$C$1089:$F$1568" display="Delta_GIRR!$C$1089:$F$1568" xr:uid="{00000000-0004-0000-4F00-00005A000000}"/>
    <hyperlink ref="K52" location="Delta_GIRR!$C$1089:$F$1568" display="Delta_GIRR!$C$1089:$F$1568" xr:uid="{00000000-0004-0000-4F00-00005B000000}"/>
    <hyperlink ref="M52" location="Delta_GIRR!$C$1089:$F$1568" display="Delta_GIRR!$C$1089:$F$1568" xr:uid="{00000000-0004-0000-4F00-00005C000000}"/>
    <hyperlink ref="D53" location="Delta_GIRR!$C$1089:$F$1568" display="Delta_GIRR!$C$1089:$F$1568" xr:uid="{00000000-0004-0000-4F00-00005D000000}"/>
    <hyperlink ref="E53" location="Delta_GIRR!$C$1089:$F$1568" display="Delta_GIRR!$C$1089:$F$1568" xr:uid="{00000000-0004-0000-4F00-00005E000000}"/>
    <hyperlink ref="F53" location="Delta_GIRR!$C$1089:$F$1568" display="Delta_GIRR!$C$1089:$F$1568" xr:uid="{00000000-0004-0000-4F00-00005F000000}"/>
    <hyperlink ref="G53" location="Delta_GIRR!$C$1089:$F$1568" display="Delta_GIRR!$C$1089:$F$1568" xr:uid="{00000000-0004-0000-4F00-000060000000}"/>
    <hyperlink ref="H53" location="Delta_GIRR!$C$1089:$F$1568" display="Delta_GIRR!$C$1089:$F$1568" xr:uid="{00000000-0004-0000-4F00-000061000000}"/>
    <hyperlink ref="I53" location="Delta_GIRR!$C$1089:$F$1568" display="Delta_GIRR!$C$1089:$F$1568" xr:uid="{00000000-0004-0000-4F00-000062000000}"/>
    <hyperlink ref="J53" location="Delta_GIRR!$C$1089:$F$1568" display="Delta_GIRR!$C$1089:$F$1568" xr:uid="{00000000-0004-0000-4F00-000063000000}"/>
    <hyperlink ref="K53" location="Delta_GIRR!$C$1089:$F$1568" display="Delta_GIRR!$C$1089:$F$1568" xr:uid="{00000000-0004-0000-4F00-000064000000}"/>
    <hyperlink ref="L53" location="Delta_GIRR!$C$1089:$F$1568" display="Delta_GIRR!$C$1089:$F$1568" xr:uid="{00000000-0004-0000-4F00-000065000000}"/>
    <hyperlink ref="A4" location="BucketHigh!A1" display="One level Up" xr:uid="{00000000-0004-0000-4F00-00006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B579BAC7-8197-47BE-905A-B2B839E71BF4}"/>
  </hyperlinks>
  <pageMargins left="0.7" right="0.7" top="0.75" bottom="0.75" header="0.3" footer="0.3"/>
  <pageSetup orientation="portrait" r:id="rId2"/>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02"/>
  <dimension ref="A1:M6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1.85546875" customWidth="1"/>
    <col min="4" max="4" width="40.570312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1149</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0" t="s">
        <v>1235</v>
      </c>
    </row>
    <row r="10" spans="1:5" ht="25.5" customHeight="1" x14ac:dyDescent="0.25">
      <c r="A10" s="18"/>
      <c r="C10" s="172"/>
      <c r="D10" s="173"/>
      <c r="E10" s="170"/>
    </row>
    <row r="11" spans="1:5" ht="51.75" customHeight="1" x14ac:dyDescent="0.25">
      <c r="C11" s="172"/>
      <c r="D11" s="173"/>
      <c r="E11" s="170"/>
    </row>
    <row r="12" spans="1:5" x14ac:dyDescent="0.25">
      <c r="A12" s="18"/>
      <c r="C12" s="172"/>
      <c r="D12" s="173"/>
      <c r="E12" s="170"/>
    </row>
    <row r="13" spans="1:5" ht="21.75" customHeight="1" x14ac:dyDescent="0.25">
      <c r="A13" s="18"/>
      <c r="C13" s="172"/>
      <c r="D13" s="173"/>
      <c r="E13" s="170"/>
    </row>
    <row r="14" spans="1:5" x14ac:dyDescent="0.25">
      <c r="C14" s="174"/>
      <c r="D14" s="175"/>
      <c r="E14" s="170"/>
    </row>
    <row r="15" spans="1:5" x14ac:dyDescent="0.25">
      <c r="C15" s="23"/>
      <c r="D15" s="24">
        <v>0.03</v>
      </c>
      <c r="E15" s="171"/>
    </row>
    <row r="16" spans="1:5" ht="18.75" x14ac:dyDescent="0.3">
      <c r="C16" s="6"/>
    </row>
    <row r="17" spans="3:13" x14ac:dyDescent="0.25">
      <c r="C17" s="67" t="s">
        <v>86</v>
      </c>
      <c r="D17" s="66">
        <v>0.25</v>
      </c>
      <c r="E17" s="66">
        <v>0.5</v>
      </c>
      <c r="F17" s="66">
        <v>1</v>
      </c>
      <c r="G17" s="66">
        <v>2</v>
      </c>
      <c r="H17" s="66">
        <v>3</v>
      </c>
      <c r="I17" s="66">
        <v>5</v>
      </c>
      <c r="J17" s="66">
        <v>10</v>
      </c>
      <c r="K17" s="66">
        <v>15</v>
      </c>
      <c r="L17" s="66">
        <v>20</v>
      </c>
      <c r="M17" s="65">
        <v>30</v>
      </c>
    </row>
    <row r="18" spans="3:13" x14ac:dyDescent="0.25">
      <c r="C18" s="70">
        <v>0.25</v>
      </c>
      <c r="D18" s="61"/>
      <c r="E18" s="41">
        <f t="shared" ref="E18:M21" si="0">MIN(1,MAX(EXP(-$D$15*ABS($C18-E$17)/MIN($C18,E$17)),40%)*1.25)</f>
        <v>1</v>
      </c>
      <c r="F18" s="41">
        <f t="shared" si="0"/>
        <v>1</v>
      </c>
      <c r="G18" s="41">
        <f t="shared" si="0"/>
        <v>1</v>
      </c>
      <c r="H18" s="41">
        <f t="shared" si="0"/>
        <v>0.89865466678990769</v>
      </c>
      <c r="I18" s="41">
        <f t="shared" si="0"/>
        <v>0.70690679837442139</v>
      </c>
      <c r="J18" s="41">
        <f t="shared" si="0"/>
        <v>0.5</v>
      </c>
      <c r="K18" s="41">
        <f t="shared" si="0"/>
        <v>0.5</v>
      </c>
      <c r="L18" s="41">
        <f t="shared" si="0"/>
        <v>0.5</v>
      </c>
      <c r="M18" s="41">
        <f t="shared" si="0"/>
        <v>0.5</v>
      </c>
    </row>
    <row r="19" spans="3:13" x14ac:dyDescent="0.25">
      <c r="C19" s="70">
        <v>0.5</v>
      </c>
      <c r="D19" s="69">
        <f t="shared" ref="D19:G27" si="1">MIN(1,MAX(EXP(-$D$15*ABS($C19-D$17)/MIN($C19,D$17)),40%)*1.25)</f>
        <v>1</v>
      </c>
      <c r="E19" s="5"/>
      <c r="F19" s="20">
        <f t="shared" si="0"/>
        <v>1</v>
      </c>
      <c r="G19" s="20">
        <f t="shared" si="0"/>
        <v>1</v>
      </c>
      <c r="H19" s="20">
        <f t="shared" si="0"/>
        <v>1</v>
      </c>
      <c r="I19" s="20">
        <f t="shared" si="0"/>
        <v>0.95422436792106646</v>
      </c>
      <c r="J19" s="20">
        <f t="shared" si="0"/>
        <v>0.70690679837442139</v>
      </c>
      <c r="K19" s="20">
        <f t="shared" si="0"/>
        <v>0.5236894365595488</v>
      </c>
      <c r="L19" s="20">
        <f t="shared" si="0"/>
        <v>0.5</v>
      </c>
      <c r="M19" s="20">
        <f t="shared" si="0"/>
        <v>0.5</v>
      </c>
    </row>
    <row r="20" spans="3:13" x14ac:dyDescent="0.25">
      <c r="C20" s="70">
        <v>1</v>
      </c>
      <c r="D20" s="69">
        <f t="shared" si="1"/>
        <v>1</v>
      </c>
      <c r="E20" s="20">
        <f t="shared" si="1"/>
        <v>1</v>
      </c>
      <c r="F20" s="5"/>
      <c r="G20" s="20">
        <f t="shared" si="0"/>
        <v>1</v>
      </c>
      <c r="H20" s="20">
        <f t="shared" si="0"/>
        <v>1</v>
      </c>
      <c r="I20" s="20">
        <f t="shared" si="0"/>
        <v>1</v>
      </c>
      <c r="J20" s="20">
        <f t="shared" si="0"/>
        <v>0.95422436792106646</v>
      </c>
      <c r="K20" s="20">
        <f t="shared" si="0"/>
        <v>0.82130852476882099</v>
      </c>
      <c r="L20" s="20">
        <f t="shared" si="0"/>
        <v>0.70690679837442139</v>
      </c>
      <c r="M20" s="20">
        <f t="shared" si="0"/>
        <v>0.5236894365595488</v>
      </c>
    </row>
    <row r="21" spans="3:13" x14ac:dyDescent="0.25">
      <c r="C21" s="70">
        <v>2</v>
      </c>
      <c r="D21" s="69">
        <f t="shared" si="1"/>
        <v>1</v>
      </c>
      <c r="E21" s="20">
        <f t="shared" si="1"/>
        <v>1</v>
      </c>
      <c r="F21" s="20">
        <f t="shared" si="1"/>
        <v>1</v>
      </c>
      <c r="G21" s="5"/>
      <c r="H21" s="20">
        <f t="shared" si="0"/>
        <v>1</v>
      </c>
      <c r="I21" s="20">
        <f t="shared" si="0"/>
        <v>1</v>
      </c>
      <c r="J21" s="20">
        <f t="shared" si="0"/>
        <v>1</v>
      </c>
      <c r="K21" s="20">
        <f t="shared" si="0"/>
        <v>1</v>
      </c>
      <c r="L21" s="20">
        <f t="shared" si="0"/>
        <v>0.95422436792106646</v>
      </c>
      <c r="M21" s="20">
        <f t="shared" si="0"/>
        <v>0.82130852476882099</v>
      </c>
    </row>
    <row r="22" spans="3:13" x14ac:dyDescent="0.25">
      <c r="C22" s="70">
        <v>3</v>
      </c>
      <c r="D22" s="69">
        <f t="shared" si="1"/>
        <v>0.89865466678990769</v>
      </c>
      <c r="E22" s="20">
        <f t="shared" si="1"/>
        <v>1</v>
      </c>
      <c r="F22" s="20">
        <f t="shared" si="1"/>
        <v>1</v>
      </c>
      <c r="G22" s="20">
        <f t="shared" si="1"/>
        <v>1</v>
      </c>
      <c r="H22" s="5"/>
      <c r="I22" s="20">
        <f>MIN(1,MAX(EXP(-$D$15*ABS($C22-I$17)/MIN($C22,I$17)),40%)*1.25)</f>
        <v>1</v>
      </c>
      <c r="J22" s="20">
        <f>MIN(1,MAX(EXP(-$D$15*ABS($C22-J$17)/MIN($C22,J$17)),40%)*1.25)</f>
        <v>1</v>
      </c>
      <c r="K22" s="20">
        <f>MIN(1,MAX(EXP(-$D$15*ABS($C22-K$17)/MIN($C22,K$17)),40%)*1.25)</f>
        <v>1</v>
      </c>
      <c r="L22" s="20">
        <f>MIN(1,MAX(EXP(-$D$15*ABS($C22-L$17)/MIN($C22,L$17)),40%)*1.25)</f>
        <v>1</v>
      </c>
      <c r="M22" s="20">
        <f>MIN(1,MAX(EXP(-$D$15*ABS($C22-M$17)/MIN($C22,M$17)),40%)*1.25)</f>
        <v>0.95422436792106657</v>
      </c>
    </row>
    <row r="23" spans="3:13" x14ac:dyDescent="0.25">
      <c r="C23" s="70">
        <v>5</v>
      </c>
      <c r="D23" s="69">
        <f t="shared" si="1"/>
        <v>0.70690679837442139</v>
      </c>
      <c r="E23" s="20">
        <f t="shared" si="1"/>
        <v>0.95422436792106646</v>
      </c>
      <c r="F23" s="20">
        <f t="shared" si="1"/>
        <v>1</v>
      </c>
      <c r="G23" s="20">
        <f t="shared" si="1"/>
        <v>1</v>
      </c>
      <c r="H23" s="20">
        <f>MIN(1,MAX(EXP(-$D$15*ABS($C23-H$17)/MIN($C23,H$17)),40%)*1.25)</f>
        <v>1</v>
      </c>
      <c r="I23" s="5"/>
      <c r="J23" s="20">
        <f>MIN(1,MAX(EXP(-$D$15*ABS($C23-J$17)/MIN($C23,J$17)),40%)*1.25)</f>
        <v>1</v>
      </c>
      <c r="K23" s="20">
        <f>MIN(1,MAX(EXP(-$D$15*ABS($C23-K$17)/MIN($C23,K$17)),40%)*1.25)</f>
        <v>1</v>
      </c>
      <c r="L23" s="20">
        <f>MIN(1,MAX(EXP(-$D$15*ABS($C23-L$17)/MIN($C23,L$17)),40%)*1.25)</f>
        <v>1</v>
      </c>
      <c r="M23" s="20">
        <f>MIN(1,MAX(EXP(-$D$15*ABS($C23-M$17)/MIN($C23,M$17)),40%)*1.25)</f>
        <v>1</v>
      </c>
    </row>
    <row r="24" spans="3:13" x14ac:dyDescent="0.25">
      <c r="C24" s="70">
        <v>10</v>
      </c>
      <c r="D24" s="69">
        <f t="shared" si="1"/>
        <v>0.5</v>
      </c>
      <c r="E24" s="20">
        <f t="shared" si="1"/>
        <v>0.70690679837442139</v>
      </c>
      <c r="F24" s="20">
        <f t="shared" si="1"/>
        <v>0.95422436792106646</v>
      </c>
      <c r="G24" s="20">
        <f t="shared" si="1"/>
        <v>1</v>
      </c>
      <c r="H24" s="20">
        <f>MIN(1,MAX(EXP(-$D$15*ABS($C24-H$17)/MIN($C24,H$17)),40%)*1.25)</f>
        <v>1</v>
      </c>
      <c r="I24" s="20">
        <f>MIN(1,MAX(EXP(-$D$15*ABS($C24-I$17)/MIN($C24,I$17)),40%)*1.25)</f>
        <v>1</v>
      </c>
      <c r="J24" s="5"/>
      <c r="K24" s="20">
        <f>MIN(1,MAX(EXP(-$D$15*ABS($C24-K$17)/MIN($C24,K$17)),40%)*1.25)</f>
        <v>1</v>
      </c>
      <c r="L24" s="20">
        <f>MIN(1,MAX(EXP(-$D$15*ABS($C24-L$17)/MIN($C24,L$17)),40%)*1.25)</f>
        <v>1</v>
      </c>
      <c r="M24" s="20">
        <f>MIN(1,MAX(EXP(-$D$15*ABS($C24-M$17)/MIN($C24,M$17)),40%)*1.25)</f>
        <v>1</v>
      </c>
    </row>
    <row r="25" spans="3:13" x14ac:dyDescent="0.25">
      <c r="C25" s="70">
        <v>15</v>
      </c>
      <c r="D25" s="69">
        <f t="shared" si="1"/>
        <v>0.5</v>
      </c>
      <c r="E25" s="20">
        <f t="shared" si="1"/>
        <v>0.5236894365595488</v>
      </c>
      <c r="F25" s="20">
        <f t="shared" si="1"/>
        <v>0.82130852476882099</v>
      </c>
      <c r="G25" s="20">
        <f t="shared" si="1"/>
        <v>1</v>
      </c>
      <c r="H25" s="20">
        <f>MIN(1,MAX(EXP(-$D$15*ABS($C25-H$17)/MIN($C25,H$17)),40%)*1.25)</f>
        <v>1</v>
      </c>
      <c r="I25" s="20">
        <f>MIN(1,MAX(EXP(-$D$15*ABS($C25-I$17)/MIN($C25,I$17)),40%)*1.25)</f>
        <v>1</v>
      </c>
      <c r="J25" s="20">
        <f>MIN(1,MAX(EXP(-$D$15*ABS($C25-J$17)/MIN($C25,J$17)),40%)*1.25)</f>
        <v>1</v>
      </c>
      <c r="K25" s="5"/>
      <c r="L25" s="20">
        <f>MIN(1,MAX(EXP(-$D$15*ABS($C25-L$17)/MIN($C25,L$17)),40%)*1.25)</f>
        <v>1</v>
      </c>
      <c r="M25" s="20">
        <f>MIN(1,MAX(EXP(-$D$15*ABS($C25-M$17)/MIN($C25,M$17)),40%)*1.25)</f>
        <v>1</v>
      </c>
    </row>
    <row r="26" spans="3:13" x14ac:dyDescent="0.25">
      <c r="C26" s="70">
        <v>20</v>
      </c>
      <c r="D26" s="69">
        <f t="shared" si="1"/>
        <v>0.5</v>
      </c>
      <c r="E26" s="20">
        <f t="shared" si="1"/>
        <v>0.5</v>
      </c>
      <c r="F26" s="20">
        <f t="shared" si="1"/>
        <v>0.70690679837442139</v>
      </c>
      <c r="G26" s="20">
        <f t="shared" si="1"/>
        <v>0.95422436792106646</v>
      </c>
      <c r="H26" s="20">
        <f>MIN(1,MAX(EXP(-$D$15*ABS($C26-H$17)/MIN($C26,H$17)),40%)*1.25)</f>
        <v>1</v>
      </c>
      <c r="I26" s="20">
        <f>MIN(1,MAX(EXP(-$D$15*ABS($C26-I$17)/MIN($C26,I$17)),40%)*1.25)</f>
        <v>1</v>
      </c>
      <c r="J26" s="20">
        <f>MIN(1,MAX(EXP(-$D$15*ABS($C26-J$17)/MIN($C26,J$17)),40%)*1.25)</f>
        <v>1</v>
      </c>
      <c r="K26" s="20">
        <f>MIN(1,MAX(EXP(-$D$15*ABS($C26-K$17)/MIN($C26,K$17)),40%)*1.25)</f>
        <v>1</v>
      </c>
      <c r="L26" s="5"/>
      <c r="M26" s="20">
        <f>MIN(1,MAX(EXP(-$D$15*ABS($C26-M$17)/MIN($C26,M$17)),40%)*1.25)</f>
        <v>1</v>
      </c>
    </row>
    <row r="27" spans="3:13" x14ac:dyDescent="0.25">
      <c r="C27" s="68">
        <v>30</v>
      </c>
      <c r="D27" s="69">
        <f t="shared" si="1"/>
        <v>0.5</v>
      </c>
      <c r="E27" s="20">
        <f t="shared" si="1"/>
        <v>0.5</v>
      </c>
      <c r="F27" s="20">
        <f t="shared" si="1"/>
        <v>0.5236894365595488</v>
      </c>
      <c r="G27" s="20">
        <f t="shared" si="1"/>
        <v>0.82130852476882099</v>
      </c>
      <c r="H27" s="20">
        <f>MIN(1,MAX(EXP(-$D$15*ABS($C27-H$17)/MIN($C27,H$17)),40%)*1.25)</f>
        <v>0.95422436792106657</v>
      </c>
      <c r="I27" s="20">
        <f>MIN(1,MAX(EXP(-$D$15*ABS($C27-I$17)/MIN($C27,I$17)),40%)*1.25)</f>
        <v>1</v>
      </c>
      <c r="J27" s="20">
        <f>MIN(1,MAX(EXP(-$D$15*ABS($C27-J$17)/MIN($C27,J$17)),40%)*1.25)</f>
        <v>1</v>
      </c>
      <c r="K27" s="20">
        <f>MIN(1,MAX(EXP(-$D$15*ABS($C27-K$17)/MIN($C27,K$17)),40%)*1.25)</f>
        <v>1</v>
      </c>
      <c r="L27" s="20">
        <f>MIN(1,MAX(EXP(-$D$15*ABS($C27-L$17)/MIN($C27,L$17)),40%)*1.25)</f>
        <v>1</v>
      </c>
      <c r="M27" s="5"/>
    </row>
    <row r="29" spans="3:13" ht="18.75" x14ac:dyDescent="0.3">
      <c r="C29" s="6" t="s">
        <v>76</v>
      </c>
    </row>
    <row r="30" spans="3:13" ht="15.75" thickBot="1" x14ac:dyDescent="0.3"/>
    <row r="31" spans="3:13" ht="28.5" customHeight="1" thickTop="1" thickBot="1" x14ac:dyDescent="0.3">
      <c r="D31" s="119"/>
    </row>
    <row r="32" spans="3:13" ht="15.75" thickTop="1" x14ac:dyDescent="0.25">
      <c r="C32" s="70" t="s">
        <v>1133</v>
      </c>
      <c r="D32" s="83">
        <f>VLOOKUP(C32,Delta_GIRR!$C$1622:$F$2101,4,0)^2</f>
        <v>8177.9109286875464</v>
      </c>
    </row>
    <row r="33" spans="3:13" x14ac:dyDescent="0.25">
      <c r="C33" s="70" t="s">
        <v>61</v>
      </c>
      <c r="D33" s="50">
        <f>VLOOKUP(C33,Delta_GIRR!$C$1622:$F$2101,4,0)^2</f>
        <v>238.60766840777515</v>
      </c>
    </row>
    <row r="34" spans="3:13" x14ac:dyDescent="0.25">
      <c r="C34" s="70" t="s">
        <v>62</v>
      </c>
      <c r="D34" s="50">
        <f>VLOOKUP(C34,Delta_GIRR!$C$1622:$F$2101,4,0)^2</f>
        <v>198.34263889738179</v>
      </c>
    </row>
    <row r="35" spans="3:13" x14ac:dyDescent="0.25">
      <c r="C35" s="70" t="s">
        <v>1135</v>
      </c>
      <c r="D35" s="50">
        <f>VLOOKUP(C35,Delta_GIRR!$C$1622:$F$2101,4,0)^2</f>
        <v>75682.977209226912</v>
      </c>
    </row>
    <row r="36" spans="3:13" x14ac:dyDescent="0.25">
      <c r="C36" s="70" t="s">
        <v>63</v>
      </c>
      <c r="D36" s="50">
        <f>VLOOKUP(C36,Delta_GIRR!$C$1622:$F$2101,4,0)^2</f>
        <v>36037.513430461862</v>
      </c>
    </row>
    <row r="37" spans="3:13" x14ac:dyDescent="0.25">
      <c r="C37" s="70" t="s">
        <v>64</v>
      </c>
      <c r="D37" s="50">
        <f>VLOOKUP(C37,Delta_GIRR!$C$1622:$F$2101,4,0)^2</f>
        <v>46203.103420330575</v>
      </c>
    </row>
    <row r="38" spans="3:13" x14ac:dyDescent="0.25">
      <c r="C38" s="70" t="s">
        <v>65</v>
      </c>
      <c r="D38" s="50">
        <f>VLOOKUP(C38,Delta_GIRR!$C$1622:$F$2101,4,0)^2</f>
        <v>166066.7936807457</v>
      </c>
    </row>
    <row r="39" spans="3:13" x14ac:dyDescent="0.25">
      <c r="C39" s="70" t="s">
        <v>1134</v>
      </c>
      <c r="D39" s="50">
        <f>VLOOKUP(C39,Delta_GIRR!$C$1622:$F$2101,4,0)^2</f>
        <v>5.3536544022877554E-7</v>
      </c>
    </row>
    <row r="40" spans="3:13" x14ac:dyDescent="0.25">
      <c r="C40" s="70" t="s">
        <v>1136</v>
      </c>
      <c r="D40" s="50">
        <f>VLOOKUP(C40,Delta_GIRR!$C$1622:$F$2101,4,0)^2</f>
        <v>3.2636994205666309E-6</v>
      </c>
    </row>
    <row r="41" spans="3:13" x14ac:dyDescent="0.25">
      <c r="C41" s="68" t="s">
        <v>1137</v>
      </c>
      <c r="D41" s="48">
        <f>VLOOKUP(C41,Delta_GIRR!$C$1622:$F$2101,4,0)^2</f>
        <v>3.2636994205666309E-6</v>
      </c>
    </row>
    <row r="42" spans="3:13" ht="15.75" thickBot="1" x14ac:dyDescent="0.3"/>
    <row r="43" spans="3:13" ht="30" customHeight="1" thickTop="1" x14ac:dyDescent="0.25">
      <c r="C43" s="120"/>
      <c r="D43" s="146" t="s">
        <v>1133</v>
      </c>
      <c r="E43" s="147" t="s">
        <v>61</v>
      </c>
      <c r="F43" s="147" t="s">
        <v>62</v>
      </c>
      <c r="G43" s="147" t="s">
        <v>1135</v>
      </c>
      <c r="H43" s="147" t="s">
        <v>63</v>
      </c>
      <c r="I43" s="147" t="s">
        <v>64</v>
      </c>
      <c r="J43" s="147" t="s">
        <v>65</v>
      </c>
      <c r="K43" s="147" t="s">
        <v>1134</v>
      </c>
      <c r="L43" s="147" t="s">
        <v>1136</v>
      </c>
      <c r="M43" s="148" t="s">
        <v>1137</v>
      </c>
    </row>
    <row r="44" spans="3:13" x14ac:dyDescent="0.25">
      <c r="C44" s="135" t="s">
        <v>1133</v>
      </c>
      <c r="D44" s="61"/>
      <c r="E44" s="71">
        <f>VLOOKUP($C44,Delta_GIRR!$C$1622:$F$2101,4,0)*VLOOKUP(E$43,Delta_GIRR!$C$1622:$F$2101,4,0)</f>
        <v>1396.8937894989006</v>
      </c>
      <c r="F44" s="71">
        <f>VLOOKUP($C44,Delta_GIRR!$C$1622:$F$2101,4,0)*VLOOKUP(F$43,Delta_GIRR!$C$1622:$F$2101,4,0)</f>
        <v>-1273.588801090692</v>
      </c>
      <c r="G44" s="71">
        <f>VLOOKUP($C44,Delta_GIRR!$C$1622:$F$2101,4,0)*VLOOKUP(G$43,Delta_GIRR!$C$1622:$F$2101,4,0)</f>
        <v>-24878.276596962001</v>
      </c>
      <c r="H44" s="71">
        <f>VLOOKUP($C44,Delta_GIRR!$C$1622:$F$2101,4,0)*VLOOKUP(H$43,Delta_GIRR!$C$1622:$F$2101,4,0)</f>
        <v>17167.165605471928</v>
      </c>
      <c r="I44" s="71">
        <f>VLOOKUP($C44,Delta_GIRR!$C$1622:$F$2101,4,0)*VLOOKUP(I$43,Delta_GIRR!$C$1622:$F$2101,4,0)</f>
        <v>-19438.232028669747</v>
      </c>
      <c r="J44" s="71">
        <f>VLOOKUP($C44,Delta_GIRR!$C$1622:$F$2101,4,0)*VLOOKUP(J$43,Delta_GIRR!$C$1622:$F$2101,4,0)</f>
        <v>36852.129476244249</v>
      </c>
      <c r="K44" s="71">
        <f>VLOOKUP($C44,Delta_GIRR!$C$1622:$F$2101,4,0)*VLOOKUP(K$43,Delta_GIRR!$C$1622:$F$2101,4,0)</f>
        <v>6.6167748068742094E-2</v>
      </c>
      <c r="L44" s="71">
        <f>VLOOKUP($C44,Delta_GIRR!$C$1622:$F$2101,4,0)*VLOOKUP(L$43,Delta_GIRR!$C$1622:$F$2101,4,0)</f>
        <v>0.16337148820832559</v>
      </c>
      <c r="M44" s="71">
        <f>VLOOKUP($C44,Delta_GIRR!$C$1622:$F$2101,4,0)*VLOOKUP(M$43,Delta_GIRR!$C$1622:$F$2101,4,0)</f>
        <v>0.16337148820832559</v>
      </c>
    </row>
    <row r="45" spans="3:13" x14ac:dyDescent="0.25">
      <c r="C45" s="135" t="s">
        <v>61</v>
      </c>
      <c r="D45" s="73">
        <f>VLOOKUP($C45,Delta_GIRR!$C$1622:$F$2101,4,0)*VLOOKUP(D$43,Delta_GIRR!$C$1622:$F$2101,4,0)</f>
        <v>1396.8937894989006</v>
      </c>
      <c r="E45" s="5"/>
      <c r="F45" s="14">
        <f>VLOOKUP($C45,Delta_GIRR!$C$1622:$F$2101,4,0)*VLOOKUP(F$43,Delta_GIRR!$C$1622:$F$2101,4,0)</f>
        <v>-217.54556904968109</v>
      </c>
      <c r="G45" s="14">
        <f>VLOOKUP($C45,Delta_GIRR!$C$1622:$F$2101,4,0)*VLOOKUP(G$43,Delta_GIRR!$C$1622:$F$2101,4,0)</f>
        <v>-4249.5339426874116</v>
      </c>
      <c r="H45" s="14">
        <f>VLOOKUP($C45,Delta_GIRR!$C$1622:$F$2101,4,0)*VLOOKUP(H$43,Delta_GIRR!$C$1622:$F$2101,4,0)</f>
        <v>2932.3756674165038</v>
      </c>
      <c r="I45" s="14">
        <f>VLOOKUP($C45,Delta_GIRR!$C$1622:$F$2101,4,0)*VLOOKUP(I$43,Delta_GIRR!$C$1622:$F$2101,4,0)</f>
        <v>-3320.3034169076145</v>
      </c>
      <c r="J45" s="14">
        <f>VLOOKUP($C45,Delta_GIRR!$C$1622:$F$2101,4,0)*VLOOKUP(J$43,Delta_GIRR!$C$1622:$F$2101,4,0)</f>
        <v>6294.8240992197534</v>
      </c>
      <c r="K45" s="14">
        <f>VLOOKUP($C45,Delta_GIRR!$C$1622:$F$2101,4,0)*VLOOKUP(K$43,Delta_GIRR!$C$1622:$F$2101,4,0)</f>
        <v>1.130231389756497E-2</v>
      </c>
      <c r="L45" s="14">
        <f>VLOOKUP($C45,Delta_GIRR!$C$1622:$F$2101,4,0)*VLOOKUP(L$43,Delta_GIRR!$C$1622:$F$2101,4,0)</f>
        <v>2.7905979809446049E-2</v>
      </c>
      <c r="M45" s="14">
        <f>VLOOKUP($C45,Delta_GIRR!$C$1622:$F$2101,4,0)*VLOOKUP(M$43,Delta_GIRR!$C$1622:$F$2101,4,0)</f>
        <v>2.7905979809446049E-2</v>
      </c>
    </row>
    <row r="46" spans="3:13" x14ac:dyDescent="0.25">
      <c r="C46" s="135" t="s">
        <v>62</v>
      </c>
      <c r="D46" s="73">
        <f>VLOOKUP($C46,Delta_GIRR!$C$1622:$F$2101,4,0)*VLOOKUP(D$43,Delta_GIRR!$C$1622:$F$2101,4,0)</f>
        <v>-1273.588801090692</v>
      </c>
      <c r="E46" s="14">
        <f>VLOOKUP($C46,Delta_GIRR!$C$1622:$F$2101,4,0)*VLOOKUP(E$43,Delta_GIRR!$C$1622:$F$2101,4,0)</f>
        <v>-217.54556904968109</v>
      </c>
      <c r="F46" s="5"/>
      <c r="G46" s="14">
        <f>VLOOKUP($C46,Delta_GIRR!$C$1622:$F$2101,4,0)*VLOOKUP(G$43,Delta_GIRR!$C$1622:$F$2101,4,0)</f>
        <v>3874.42401129361</v>
      </c>
      <c r="H46" s="14">
        <f>VLOOKUP($C46,Delta_GIRR!$C$1622:$F$2101,4,0)*VLOOKUP(H$43,Delta_GIRR!$C$1622:$F$2101,4,0)</f>
        <v>-2673.5324035997101</v>
      </c>
      <c r="I46" s="14">
        <f>VLOOKUP($C46,Delta_GIRR!$C$1622:$F$2101,4,0)*VLOOKUP(I$43,Delta_GIRR!$C$1622:$F$2101,4,0)</f>
        <v>3027.217444723291</v>
      </c>
      <c r="J46" s="14">
        <f>VLOOKUP($C46,Delta_GIRR!$C$1622:$F$2101,4,0)*VLOOKUP(J$43,Delta_GIRR!$C$1622:$F$2101,4,0)</f>
        <v>-5739.1746873453985</v>
      </c>
      <c r="K46" s="14">
        <f>VLOOKUP($C46,Delta_GIRR!$C$1622:$F$2101,4,0)*VLOOKUP(K$43,Delta_GIRR!$C$1622:$F$2101,4,0)</f>
        <v>-1.0304649154116498E-2</v>
      </c>
      <c r="L46" s="14">
        <f>VLOOKUP($C46,Delta_GIRR!$C$1622:$F$2101,4,0)*VLOOKUP(L$43,Delta_GIRR!$C$1622:$F$2101,4,0)</f>
        <v>-2.5442695526281044E-2</v>
      </c>
      <c r="M46" s="14">
        <f>VLOOKUP($C46,Delta_GIRR!$C$1622:$F$2101,4,0)*VLOOKUP(M$43,Delta_GIRR!$C$1622:$F$2101,4,0)</f>
        <v>-2.5442695526281044E-2</v>
      </c>
    </row>
    <row r="47" spans="3:13" x14ac:dyDescent="0.25">
      <c r="C47" s="135" t="s">
        <v>1135</v>
      </c>
      <c r="D47" s="73">
        <f>VLOOKUP($C47,Delta_GIRR!$C$1622:$F$2101,4,0)*VLOOKUP(D$43,Delta_GIRR!$C$1622:$F$2101,4,0)</f>
        <v>-24878.276596962001</v>
      </c>
      <c r="E47" s="14">
        <f>VLOOKUP($C47,Delta_GIRR!$C$1622:$F$2101,4,0)*VLOOKUP(E$43,Delta_GIRR!$C$1622:$F$2101,4,0)</f>
        <v>-4249.5339426874116</v>
      </c>
      <c r="F47" s="14">
        <f>VLOOKUP($C47,Delta_GIRR!$C$1622:$F$2101,4,0)*VLOOKUP(F$43,Delta_GIRR!$C$1622:$F$2101,4,0)</f>
        <v>3874.42401129361</v>
      </c>
      <c r="G47" s="5"/>
      <c r="H47" s="14">
        <f>VLOOKUP($C47,Delta_GIRR!$C$1622:$F$2101,4,0)*VLOOKUP(H$43,Delta_GIRR!$C$1622:$F$2101,4,0)</f>
        <v>-52224.767186028257</v>
      </c>
      <c r="I47" s="14">
        <f>VLOOKUP($C47,Delta_GIRR!$C$1622:$F$2101,4,0)*VLOOKUP(I$43,Delta_GIRR!$C$1622:$F$2101,4,0)</f>
        <v>59133.648823292075</v>
      </c>
      <c r="J47" s="14">
        <f>VLOOKUP($C47,Delta_GIRR!$C$1622:$F$2101,4,0)*VLOOKUP(J$43,Delta_GIRR!$C$1622:$F$2101,4,0)</f>
        <v>-112109.00660227645</v>
      </c>
      <c r="K47" s="14">
        <f>VLOOKUP($C47,Delta_GIRR!$C$1622:$F$2101,4,0)*VLOOKUP(K$43,Delta_GIRR!$C$1622:$F$2101,4,0)</f>
        <v>-0.20129095958696741</v>
      </c>
      <c r="L47" s="14">
        <f>VLOOKUP($C47,Delta_GIRR!$C$1622:$F$2101,4,0)*VLOOKUP(L$43,Delta_GIRR!$C$1622:$F$2101,4,0)</f>
        <v>-0.4969974737003312</v>
      </c>
      <c r="M47" s="14">
        <f>VLOOKUP($C47,Delta_GIRR!$C$1622:$F$2101,4,0)*VLOOKUP(M$43,Delta_GIRR!$C$1622:$F$2101,4,0)</f>
        <v>-0.4969974737003312</v>
      </c>
    </row>
    <row r="48" spans="3:13" x14ac:dyDescent="0.25">
      <c r="C48" s="135" t="s">
        <v>63</v>
      </c>
      <c r="D48" s="73">
        <f>VLOOKUP($C48,Delta_GIRR!$C$1622:$F$2101,4,0)*VLOOKUP(D$43,Delta_GIRR!$C$1622:$F$2101,4,0)</f>
        <v>17167.165605471928</v>
      </c>
      <c r="E48" s="14">
        <f>VLOOKUP($C48,Delta_GIRR!$C$1622:$F$2101,4,0)*VLOOKUP(E$43,Delta_GIRR!$C$1622:$F$2101,4,0)</f>
        <v>2932.3756674165038</v>
      </c>
      <c r="F48" s="14">
        <f>VLOOKUP($C48,Delta_GIRR!$C$1622:$F$2101,4,0)*VLOOKUP(F$43,Delta_GIRR!$C$1622:$F$2101,4,0)</f>
        <v>-2673.5324035997101</v>
      </c>
      <c r="G48" s="14">
        <f>VLOOKUP($C48,Delta_GIRR!$C$1622:$F$2101,4,0)*VLOOKUP(G$43,Delta_GIRR!$C$1622:$F$2101,4,0)</f>
        <v>-52224.767186028257</v>
      </c>
      <c r="H48" s="5"/>
      <c r="I48" s="14">
        <f>VLOOKUP($C48,Delta_GIRR!$C$1622:$F$2101,4,0)*VLOOKUP(I$43,Delta_GIRR!$C$1622:$F$2101,4,0)</f>
        <v>-40804.962443790842</v>
      </c>
      <c r="J48" s="14">
        <f>VLOOKUP($C48,Delta_GIRR!$C$1622:$F$2101,4,0)*VLOOKUP(J$43,Delta_GIRR!$C$1622:$F$2101,4,0)</f>
        <v>77360.418222910434</v>
      </c>
      <c r="K48" s="14">
        <f>VLOOKUP($C48,Delta_GIRR!$C$1622:$F$2101,4,0)*VLOOKUP(K$43,Delta_GIRR!$C$1622:$F$2101,4,0)</f>
        <v>0.13890010526435762</v>
      </c>
      <c r="L48" s="14">
        <f>VLOOKUP($C48,Delta_GIRR!$C$1622:$F$2101,4,0)*VLOOKUP(L$43,Delta_GIRR!$C$1622:$F$2101,4,0)</f>
        <v>0.34295132555752073</v>
      </c>
      <c r="M48" s="14">
        <f>VLOOKUP($C48,Delta_GIRR!$C$1622:$F$2101,4,0)*VLOOKUP(M$43,Delta_GIRR!$C$1622:$F$2101,4,0)</f>
        <v>0.34295132555752073</v>
      </c>
    </row>
    <row r="49" spans="3:13" x14ac:dyDescent="0.25">
      <c r="C49" s="135" t="s">
        <v>64</v>
      </c>
      <c r="D49" s="73">
        <f>VLOOKUP($C49,Delta_GIRR!$C$1622:$F$2101,4,0)*VLOOKUP(D$43,Delta_GIRR!$C$1622:$F$2101,4,0)</f>
        <v>-19438.232028669747</v>
      </c>
      <c r="E49" s="14">
        <f>VLOOKUP($C49,Delta_GIRR!$C$1622:$F$2101,4,0)*VLOOKUP(E$43,Delta_GIRR!$C$1622:$F$2101,4,0)</f>
        <v>-3320.3034169076145</v>
      </c>
      <c r="F49" s="14">
        <f>VLOOKUP($C49,Delta_GIRR!$C$1622:$F$2101,4,0)*VLOOKUP(F$43,Delta_GIRR!$C$1622:$F$2101,4,0)</f>
        <v>3027.217444723291</v>
      </c>
      <c r="G49" s="14">
        <f>VLOOKUP($C49,Delta_GIRR!$C$1622:$F$2101,4,0)*VLOOKUP(G$43,Delta_GIRR!$C$1622:$F$2101,4,0)</f>
        <v>59133.648823292075</v>
      </c>
      <c r="H49" s="14">
        <f>VLOOKUP($C49,Delta_GIRR!$C$1622:$F$2101,4,0)*VLOOKUP(H$43,Delta_GIRR!$C$1622:$F$2101,4,0)</f>
        <v>-40804.962443790842</v>
      </c>
      <c r="I49" s="5"/>
      <c r="J49" s="14">
        <f>VLOOKUP($C49,Delta_GIRR!$C$1622:$F$2101,4,0)*VLOOKUP(J$43,Delta_GIRR!$C$1622:$F$2101,4,0)</f>
        <v>-87594.527472406597</v>
      </c>
      <c r="K49" s="14">
        <f>VLOOKUP($C49,Delta_GIRR!$C$1622:$F$2101,4,0)*VLOOKUP(K$43,Delta_GIRR!$C$1622:$F$2101,4,0)</f>
        <v>-0.15727537888226792</v>
      </c>
      <c r="L49" s="14">
        <f>VLOOKUP($C49,Delta_GIRR!$C$1622:$F$2101,4,0)*VLOOKUP(L$43,Delta_GIRR!$C$1622:$F$2101,4,0)</f>
        <v>-0.38832079761624028</v>
      </c>
      <c r="M49" s="14">
        <f>VLOOKUP($C49,Delta_GIRR!$C$1622:$F$2101,4,0)*VLOOKUP(M$43,Delta_GIRR!$C$1622:$F$2101,4,0)</f>
        <v>-0.38832079761624028</v>
      </c>
    </row>
    <row r="50" spans="3:13" x14ac:dyDescent="0.25">
      <c r="C50" s="135" t="s">
        <v>65</v>
      </c>
      <c r="D50" s="73">
        <f>VLOOKUP($C50,Delta_GIRR!$C$1622:$F$2101,4,0)*VLOOKUP(D$43,Delta_GIRR!$C$1622:$F$2101,4,0)</f>
        <v>36852.129476244249</v>
      </c>
      <c r="E50" s="14">
        <f>VLOOKUP($C50,Delta_GIRR!$C$1622:$F$2101,4,0)*VLOOKUP(E$43,Delta_GIRR!$C$1622:$F$2101,4,0)</f>
        <v>6294.8240992197534</v>
      </c>
      <c r="F50" s="14">
        <f>VLOOKUP($C50,Delta_GIRR!$C$1622:$F$2101,4,0)*VLOOKUP(F$43,Delta_GIRR!$C$1622:$F$2101,4,0)</f>
        <v>-5739.1746873453985</v>
      </c>
      <c r="G50" s="14">
        <f>VLOOKUP($C50,Delta_GIRR!$C$1622:$F$2101,4,0)*VLOOKUP(G$43,Delta_GIRR!$C$1622:$F$2101,4,0)</f>
        <v>-112109.00660227645</v>
      </c>
      <c r="H50" s="14">
        <f>VLOOKUP($C50,Delta_GIRR!$C$1622:$F$2101,4,0)*VLOOKUP(H$43,Delta_GIRR!$C$1622:$F$2101,4,0)</f>
        <v>77360.418222910434</v>
      </c>
      <c r="I50" s="14">
        <f>VLOOKUP($C50,Delta_GIRR!$C$1622:$F$2101,4,0)*VLOOKUP(I$43,Delta_GIRR!$C$1622:$F$2101,4,0)</f>
        <v>-87594.527472406597</v>
      </c>
      <c r="J50" s="5"/>
      <c r="K50" s="14">
        <f>VLOOKUP($C50,Delta_GIRR!$C$1622:$F$2101,4,0)*VLOOKUP(K$43,Delta_GIRR!$C$1622:$F$2101,4,0)</f>
        <v>0.29817179964958734</v>
      </c>
      <c r="L50" s="14">
        <f>VLOOKUP($C50,Delta_GIRR!$C$1622:$F$2101,4,0)*VLOOKUP(L$43,Delta_GIRR!$C$1622:$F$2101,4,0)</f>
        <v>0.73620112626320267</v>
      </c>
      <c r="M50" s="14">
        <f>VLOOKUP($C50,Delta_GIRR!$C$1622:$F$2101,4,0)*VLOOKUP(M$43,Delta_GIRR!$C$1622:$F$2101,4,0)</f>
        <v>0.73620112626320267</v>
      </c>
    </row>
    <row r="51" spans="3:13" x14ac:dyDescent="0.25">
      <c r="C51" s="135" t="s">
        <v>1134</v>
      </c>
      <c r="D51" s="73">
        <f>VLOOKUP($C51,Delta_GIRR!$C$1622:$F$2101,4,0)*VLOOKUP(D$43,Delta_GIRR!$C$1622:$F$2101,4,0)</f>
        <v>6.6167748068742094E-2</v>
      </c>
      <c r="E51" s="14">
        <f>VLOOKUP($C51,Delta_GIRR!$C$1622:$F$2101,4,0)*VLOOKUP(E$43,Delta_GIRR!$C$1622:$F$2101,4,0)</f>
        <v>1.130231389756497E-2</v>
      </c>
      <c r="F51" s="14">
        <f>VLOOKUP($C51,Delta_GIRR!$C$1622:$F$2101,4,0)*VLOOKUP(F$43,Delta_GIRR!$C$1622:$F$2101,4,0)</f>
        <v>-1.0304649154116498E-2</v>
      </c>
      <c r="G51" s="14">
        <f>VLOOKUP($C51,Delta_GIRR!$C$1622:$F$2101,4,0)*VLOOKUP(G$43,Delta_GIRR!$C$1622:$F$2101,4,0)</f>
        <v>-0.20129095958696741</v>
      </c>
      <c r="H51" s="14">
        <f>VLOOKUP($C51,Delta_GIRR!$C$1622:$F$2101,4,0)*VLOOKUP(H$43,Delta_GIRR!$C$1622:$F$2101,4,0)</f>
        <v>0.13890010526435762</v>
      </c>
      <c r="I51" s="14">
        <f>VLOOKUP($C51,Delta_GIRR!$C$1622:$F$2101,4,0)*VLOOKUP(I$43,Delta_GIRR!$C$1622:$F$2101,4,0)</f>
        <v>-0.15727537888226792</v>
      </c>
      <c r="J51" s="14">
        <f>VLOOKUP($C51,Delta_GIRR!$C$1622:$F$2101,4,0)*VLOOKUP(J$43,Delta_GIRR!$C$1622:$F$2101,4,0)</f>
        <v>0.29817179964958734</v>
      </c>
      <c r="K51" s="5"/>
      <c r="L51" s="14">
        <f>VLOOKUP($C51,Delta_GIRR!$C$1622:$F$2101,4,0)*VLOOKUP(L$43,Delta_GIRR!$C$1622:$F$2101,4,0)</f>
        <v>1.3218441198061344E-6</v>
      </c>
      <c r="M51" s="14">
        <f>VLOOKUP($C51,Delta_GIRR!$C$1622:$F$2101,4,0)*VLOOKUP(M$43,Delta_GIRR!$C$1622:$F$2101,4,0)</f>
        <v>1.3218441198061344E-6</v>
      </c>
    </row>
    <row r="52" spans="3:13" x14ac:dyDescent="0.25">
      <c r="C52" s="135" t="s">
        <v>1136</v>
      </c>
      <c r="D52" s="73">
        <f>VLOOKUP($C52,Delta_GIRR!$C$1622:$F$2101,4,0)*VLOOKUP(D$43,Delta_GIRR!$C$1622:$F$2101,4,0)</f>
        <v>0.16337148820832559</v>
      </c>
      <c r="E52" s="14">
        <f>VLOOKUP($C52,Delta_GIRR!$C$1622:$F$2101,4,0)*VLOOKUP(E$43,Delta_GIRR!$C$1622:$F$2101,4,0)</f>
        <v>2.7905979809446049E-2</v>
      </c>
      <c r="F52" s="14">
        <f>VLOOKUP($C52,Delta_GIRR!$C$1622:$F$2101,4,0)*VLOOKUP(F$43,Delta_GIRR!$C$1622:$F$2101,4,0)</f>
        <v>-2.5442695526281044E-2</v>
      </c>
      <c r="G52" s="14">
        <f>VLOOKUP($C52,Delta_GIRR!$C$1622:$F$2101,4,0)*VLOOKUP(G$43,Delta_GIRR!$C$1622:$F$2101,4,0)</f>
        <v>-0.4969974737003312</v>
      </c>
      <c r="H52" s="14">
        <f>VLOOKUP($C52,Delta_GIRR!$C$1622:$F$2101,4,0)*VLOOKUP(H$43,Delta_GIRR!$C$1622:$F$2101,4,0)</f>
        <v>0.34295132555752073</v>
      </c>
      <c r="I52" s="14">
        <f>VLOOKUP($C52,Delta_GIRR!$C$1622:$F$2101,4,0)*VLOOKUP(I$43,Delta_GIRR!$C$1622:$F$2101,4,0)</f>
        <v>-0.38832079761624028</v>
      </c>
      <c r="J52" s="14">
        <f>VLOOKUP($C52,Delta_GIRR!$C$1622:$F$2101,4,0)*VLOOKUP(J$43,Delta_GIRR!$C$1622:$F$2101,4,0)</f>
        <v>0.73620112626320267</v>
      </c>
      <c r="K52" s="14">
        <f>VLOOKUP($C52,Delta_GIRR!$C$1622:$F$2101,4,0)*VLOOKUP(K$43,Delta_GIRR!$C$1622:$F$2101,4,0)</f>
        <v>1.3218441198061344E-6</v>
      </c>
      <c r="L52" s="5"/>
      <c r="M52" s="14">
        <f>VLOOKUP($C52,Delta_GIRR!$C$1622:$F$2101,4,0)*VLOOKUP(M$43,Delta_GIRR!$C$1622:$F$2101,4,0)</f>
        <v>3.2636994205666309E-6</v>
      </c>
    </row>
    <row r="53" spans="3:13" x14ac:dyDescent="0.25">
      <c r="C53" s="145" t="s">
        <v>1137</v>
      </c>
      <c r="D53" s="73">
        <f>VLOOKUP($C53,Delta_GIRR!$C$1622:$F$2101,4,0)*VLOOKUP(D$43,Delta_GIRR!$C$1622:$F$2101,4,0)</f>
        <v>0.16337148820832559</v>
      </c>
      <c r="E53" s="14">
        <f>VLOOKUP($C53,Delta_GIRR!$C$1622:$F$2101,4,0)*VLOOKUP(E$43,Delta_GIRR!$C$1622:$F$2101,4,0)</f>
        <v>2.7905979809446049E-2</v>
      </c>
      <c r="F53" s="14">
        <f>VLOOKUP($C53,Delta_GIRR!$C$1622:$F$2101,4,0)*VLOOKUP(F$43,Delta_GIRR!$C$1622:$F$2101,4,0)</f>
        <v>-2.5442695526281044E-2</v>
      </c>
      <c r="G53" s="14">
        <f>VLOOKUP($C53,Delta_GIRR!$C$1622:$F$2101,4,0)*VLOOKUP(G$43,Delta_GIRR!$C$1622:$F$2101,4,0)</f>
        <v>-0.4969974737003312</v>
      </c>
      <c r="H53" s="14">
        <f>VLOOKUP($C53,Delta_GIRR!$C$1622:$F$2101,4,0)*VLOOKUP(H$43,Delta_GIRR!$C$1622:$F$2101,4,0)</f>
        <v>0.34295132555752073</v>
      </c>
      <c r="I53" s="14">
        <f>VLOOKUP($C53,Delta_GIRR!$C$1622:$F$2101,4,0)*VLOOKUP(I$43,Delta_GIRR!$C$1622:$F$2101,4,0)</f>
        <v>-0.38832079761624028</v>
      </c>
      <c r="J53" s="14">
        <f>VLOOKUP($C53,Delta_GIRR!$C$1622:$F$2101,4,0)*VLOOKUP(J$43,Delta_GIRR!$C$1622:$F$2101,4,0)</f>
        <v>0.73620112626320267</v>
      </c>
      <c r="K53" s="14">
        <f>VLOOKUP($C53,Delta_GIRR!$C$1622:$F$2101,4,0)*VLOOKUP(K$43,Delta_GIRR!$C$1622:$F$2101,4,0)</f>
        <v>1.3218441198061344E-6</v>
      </c>
      <c r="L53" s="14">
        <f>VLOOKUP($C53,Delta_GIRR!$C$1622:$F$2101,4,0)*VLOOKUP(L$43,Delta_GIRR!$C$1622:$F$2101,4,0)</f>
        <v>3.2636994205666309E-6</v>
      </c>
      <c r="M53" s="5"/>
    </row>
    <row r="54" spans="3:13" ht="15.75" thickBot="1" x14ac:dyDescent="0.3"/>
    <row r="55" spans="3:13" ht="30.75" customHeight="1" thickTop="1" x14ac:dyDescent="0.25">
      <c r="C55" s="120"/>
      <c r="D55" s="146" t="s">
        <v>1133</v>
      </c>
      <c r="E55" s="147" t="s">
        <v>61</v>
      </c>
      <c r="F55" s="147" t="s">
        <v>62</v>
      </c>
      <c r="G55" s="147" t="s">
        <v>1135</v>
      </c>
      <c r="H55" s="147" t="s">
        <v>63</v>
      </c>
      <c r="I55" s="147" t="s">
        <v>64</v>
      </c>
      <c r="J55" s="147" t="s">
        <v>65</v>
      </c>
      <c r="K55" s="147" t="s">
        <v>1134</v>
      </c>
      <c r="L55" s="147" t="s">
        <v>1136</v>
      </c>
      <c r="M55" s="148" t="s">
        <v>1137</v>
      </c>
    </row>
    <row r="56" spans="3:13" x14ac:dyDescent="0.25">
      <c r="C56" s="135" t="s">
        <v>1133</v>
      </c>
      <c r="D56" s="61">
        <f>D44*D18</f>
        <v>0</v>
      </c>
      <c r="E56" s="71">
        <f t="shared" ref="E56:M56" si="2">E44*E18</f>
        <v>1396.8937894989006</v>
      </c>
      <c r="F56" s="71">
        <f t="shared" si="2"/>
        <v>-1273.588801090692</v>
      </c>
      <c r="G56" s="71">
        <f t="shared" si="2"/>
        <v>-24878.276596962001</v>
      </c>
      <c r="H56" s="71">
        <f t="shared" si="2"/>
        <v>15427.35348691254</v>
      </c>
      <c r="I56" s="71">
        <f t="shared" si="2"/>
        <v>-13741.018369446065</v>
      </c>
      <c r="J56" s="71">
        <f t="shared" si="2"/>
        <v>18426.064738122124</v>
      </c>
      <c r="K56" s="71">
        <f t="shared" si="2"/>
        <v>3.3083874034371047E-2</v>
      </c>
      <c r="L56" s="71">
        <f t="shared" si="2"/>
        <v>8.1685744104162794E-2</v>
      </c>
      <c r="M56" s="71">
        <f t="shared" si="2"/>
        <v>8.1685744104162794E-2</v>
      </c>
    </row>
    <row r="57" spans="3:13" x14ac:dyDescent="0.25">
      <c r="C57" s="135" t="s">
        <v>61</v>
      </c>
      <c r="D57" s="73">
        <f t="shared" ref="D57:M65" si="3">D45*D19</f>
        <v>1396.8937894989006</v>
      </c>
      <c r="E57" s="5">
        <f t="shared" si="3"/>
        <v>0</v>
      </c>
      <c r="F57" s="14">
        <f t="shared" si="3"/>
        <v>-217.54556904968109</v>
      </c>
      <c r="G57" s="14">
        <f t="shared" si="3"/>
        <v>-4249.5339426874116</v>
      </c>
      <c r="H57" s="14">
        <f t="shared" si="3"/>
        <v>2932.3756674165038</v>
      </c>
      <c r="I57" s="14">
        <f t="shared" si="3"/>
        <v>-3168.3144293048258</v>
      </c>
      <c r="J57" s="14">
        <f t="shared" si="3"/>
        <v>4449.8539503095872</v>
      </c>
      <c r="K57" s="14">
        <f t="shared" si="3"/>
        <v>5.9189023968349574E-3</v>
      </c>
      <c r="L57" s="14">
        <f t="shared" si="3"/>
        <v>1.3952989904723025E-2</v>
      </c>
      <c r="M57" s="14">
        <f t="shared" si="3"/>
        <v>1.3952989904723025E-2</v>
      </c>
    </row>
    <row r="58" spans="3:13" x14ac:dyDescent="0.25">
      <c r="C58" s="135" t="s">
        <v>62</v>
      </c>
      <c r="D58" s="73">
        <f t="shared" si="3"/>
        <v>-1273.588801090692</v>
      </c>
      <c r="E58" s="14">
        <f t="shared" si="3"/>
        <v>-217.54556904968109</v>
      </c>
      <c r="F58" s="5">
        <f t="shared" si="3"/>
        <v>0</v>
      </c>
      <c r="G58" s="14">
        <f t="shared" si="3"/>
        <v>3874.42401129361</v>
      </c>
      <c r="H58" s="14">
        <f t="shared" si="3"/>
        <v>-2673.5324035997101</v>
      </c>
      <c r="I58" s="14">
        <f t="shared" si="3"/>
        <v>3027.217444723291</v>
      </c>
      <c r="J58" s="14">
        <f t="shared" si="3"/>
        <v>-5476.4603384207476</v>
      </c>
      <c r="K58" s="14">
        <f t="shared" si="3"/>
        <v>-8.4632961950277009E-3</v>
      </c>
      <c r="L58" s="14">
        <f t="shared" si="3"/>
        <v>-1.7985614436498546E-2</v>
      </c>
      <c r="M58" s="14">
        <f t="shared" si="3"/>
        <v>-1.3324070884714273E-2</v>
      </c>
    </row>
    <row r="59" spans="3:13" x14ac:dyDescent="0.25">
      <c r="C59" s="135" t="s">
        <v>1135</v>
      </c>
      <c r="D59" s="73">
        <f t="shared" si="3"/>
        <v>-24878.276596962001</v>
      </c>
      <c r="E59" s="14">
        <f t="shared" si="3"/>
        <v>-4249.5339426874116</v>
      </c>
      <c r="F59" s="14">
        <f t="shared" si="3"/>
        <v>3874.42401129361</v>
      </c>
      <c r="G59" s="5">
        <f t="shared" si="3"/>
        <v>0</v>
      </c>
      <c r="H59" s="14">
        <f t="shared" si="3"/>
        <v>-52224.767186028257</v>
      </c>
      <c r="I59" s="14">
        <f t="shared" si="3"/>
        <v>59133.648823292075</v>
      </c>
      <c r="J59" s="14">
        <f t="shared" si="3"/>
        <v>-112109.00660227645</v>
      </c>
      <c r="K59" s="14">
        <f t="shared" si="3"/>
        <v>-0.20129095958696741</v>
      </c>
      <c r="L59" s="14">
        <f t="shared" si="3"/>
        <v>-0.47424710020006539</v>
      </c>
      <c r="M59" s="14">
        <f t="shared" si="3"/>
        <v>-0.40818826193864993</v>
      </c>
    </row>
    <row r="60" spans="3:13" x14ac:dyDescent="0.25">
      <c r="C60" s="135" t="s">
        <v>63</v>
      </c>
      <c r="D60" s="73">
        <f t="shared" si="3"/>
        <v>15427.35348691254</v>
      </c>
      <c r="E60" s="14">
        <f t="shared" si="3"/>
        <v>2932.3756674165038</v>
      </c>
      <c r="F60" s="14">
        <f t="shared" si="3"/>
        <v>-2673.5324035997101</v>
      </c>
      <c r="G60" s="14">
        <f t="shared" si="3"/>
        <v>-52224.767186028257</v>
      </c>
      <c r="H60" s="5">
        <f t="shared" si="3"/>
        <v>0</v>
      </c>
      <c r="I60" s="14">
        <f t="shared" si="3"/>
        <v>-40804.962443790842</v>
      </c>
      <c r="J60" s="14">
        <f t="shared" si="3"/>
        <v>77360.418222910434</v>
      </c>
      <c r="K60" s="14">
        <f t="shared" si="3"/>
        <v>0.13890010526435762</v>
      </c>
      <c r="L60" s="14">
        <f t="shared" si="3"/>
        <v>0.34295132555752073</v>
      </c>
      <c r="M60" s="14">
        <f t="shared" si="3"/>
        <v>0.32725251185781712</v>
      </c>
    </row>
    <row r="61" spans="3:13" x14ac:dyDescent="0.25">
      <c r="C61" s="135" t="s">
        <v>64</v>
      </c>
      <c r="D61" s="73">
        <f t="shared" si="3"/>
        <v>-13741.018369446065</v>
      </c>
      <c r="E61" s="14">
        <f t="shared" si="3"/>
        <v>-3168.3144293048258</v>
      </c>
      <c r="F61" s="14">
        <f t="shared" si="3"/>
        <v>3027.217444723291</v>
      </c>
      <c r="G61" s="14">
        <f t="shared" si="3"/>
        <v>59133.648823292075</v>
      </c>
      <c r="H61" s="14">
        <f t="shared" si="3"/>
        <v>-40804.962443790842</v>
      </c>
      <c r="I61" s="5">
        <f t="shared" si="3"/>
        <v>0</v>
      </c>
      <c r="J61" s="14">
        <f t="shared" si="3"/>
        <v>-87594.527472406597</v>
      </c>
      <c r="K61" s="14">
        <f t="shared" si="3"/>
        <v>-0.15727537888226792</v>
      </c>
      <c r="L61" s="14">
        <f t="shared" si="3"/>
        <v>-0.38832079761624028</v>
      </c>
      <c r="M61" s="14">
        <f t="shared" si="3"/>
        <v>-0.38832079761624028</v>
      </c>
    </row>
    <row r="62" spans="3:13" x14ac:dyDescent="0.25">
      <c r="C62" s="135" t="s">
        <v>65</v>
      </c>
      <c r="D62" s="73">
        <f t="shared" si="3"/>
        <v>18426.064738122124</v>
      </c>
      <c r="E62" s="14">
        <f t="shared" si="3"/>
        <v>4449.8539503095872</v>
      </c>
      <c r="F62" s="14">
        <f t="shared" si="3"/>
        <v>-5476.4603384207476</v>
      </c>
      <c r="G62" s="14">
        <f t="shared" si="3"/>
        <v>-112109.00660227645</v>
      </c>
      <c r="H62" s="14">
        <f t="shared" si="3"/>
        <v>77360.418222910434</v>
      </c>
      <c r="I62" s="14">
        <f t="shared" si="3"/>
        <v>-87594.527472406597</v>
      </c>
      <c r="J62" s="5">
        <f t="shared" si="3"/>
        <v>0</v>
      </c>
      <c r="K62" s="14">
        <f t="shared" si="3"/>
        <v>0.29817179964958734</v>
      </c>
      <c r="L62" s="14">
        <f t="shared" si="3"/>
        <v>0.73620112626320267</v>
      </c>
      <c r="M62" s="14">
        <f t="shared" si="3"/>
        <v>0.73620112626320267</v>
      </c>
    </row>
    <row r="63" spans="3:13" x14ac:dyDescent="0.25">
      <c r="C63" s="135" t="s">
        <v>1134</v>
      </c>
      <c r="D63" s="73">
        <f t="shared" si="3"/>
        <v>3.3083874034371047E-2</v>
      </c>
      <c r="E63" s="14">
        <f t="shared" si="3"/>
        <v>5.9189023968349574E-3</v>
      </c>
      <c r="F63" s="14">
        <f t="shared" si="3"/>
        <v>-8.4632961950277009E-3</v>
      </c>
      <c r="G63" s="14">
        <f t="shared" si="3"/>
        <v>-0.20129095958696741</v>
      </c>
      <c r="H63" s="14">
        <f t="shared" si="3"/>
        <v>0.13890010526435762</v>
      </c>
      <c r="I63" s="14">
        <f t="shared" si="3"/>
        <v>-0.15727537888226792</v>
      </c>
      <c r="J63" s="14">
        <f t="shared" si="3"/>
        <v>0.29817179964958734</v>
      </c>
      <c r="K63" s="5">
        <f t="shared" si="3"/>
        <v>0</v>
      </c>
      <c r="L63" s="14">
        <f t="shared" si="3"/>
        <v>1.3218441198061344E-6</v>
      </c>
      <c r="M63" s="14">
        <f t="shared" si="3"/>
        <v>1.3218441198061344E-6</v>
      </c>
    </row>
    <row r="64" spans="3:13" x14ac:dyDescent="0.25">
      <c r="C64" s="135" t="s">
        <v>1136</v>
      </c>
      <c r="D64" s="73">
        <f t="shared" si="3"/>
        <v>8.1685744104162794E-2</v>
      </c>
      <c r="E64" s="14">
        <f t="shared" si="3"/>
        <v>1.3952989904723025E-2</v>
      </c>
      <c r="F64" s="14">
        <f t="shared" si="3"/>
        <v>-1.7985614436498546E-2</v>
      </c>
      <c r="G64" s="14">
        <f t="shared" si="3"/>
        <v>-0.47424710020006539</v>
      </c>
      <c r="H64" s="14">
        <f t="shared" si="3"/>
        <v>0.34295132555752073</v>
      </c>
      <c r="I64" s="14">
        <f t="shared" si="3"/>
        <v>-0.38832079761624028</v>
      </c>
      <c r="J64" s="14">
        <f t="shared" si="3"/>
        <v>0.73620112626320267</v>
      </c>
      <c r="K64" s="14">
        <f t="shared" si="3"/>
        <v>1.3218441198061344E-6</v>
      </c>
      <c r="L64" s="5">
        <f t="shared" si="3"/>
        <v>0</v>
      </c>
      <c r="M64" s="14">
        <f t="shared" si="3"/>
        <v>3.2636994205666309E-6</v>
      </c>
    </row>
    <row r="65" spans="3:13" x14ac:dyDescent="0.25">
      <c r="C65" s="145" t="s">
        <v>1137</v>
      </c>
      <c r="D65" s="73">
        <f t="shared" si="3"/>
        <v>8.1685744104162794E-2</v>
      </c>
      <c r="E65" s="14">
        <f t="shared" si="3"/>
        <v>1.3952989904723025E-2</v>
      </c>
      <c r="F65" s="14">
        <f t="shared" si="3"/>
        <v>-1.3324070884714273E-2</v>
      </c>
      <c r="G65" s="14">
        <f t="shared" si="3"/>
        <v>-0.40818826193864993</v>
      </c>
      <c r="H65" s="14">
        <f t="shared" si="3"/>
        <v>0.32725251185781712</v>
      </c>
      <c r="I65" s="14">
        <f t="shared" si="3"/>
        <v>-0.38832079761624028</v>
      </c>
      <c r="J65" s="14">
        <f t="shared" si="3"/>
        <v>0.73620112626320267</v>
      </c>
      <c r="K65" s="14">
        <f t="shared" si="3"/>
        <v>1.3218441198061344E-6</v>
      </c>
      <c r="L65" s="14">
        <f t="shared" si="3"/>
        <v>3.2636994205666309E-6</v>
      </c>
      <c r="M65" s="5">
        <f t="shared" si="3"/>
        <v>0</v>
      </c>
    </row>
  </sheetData>
  <mergeCells count="2">
    <mergeCell ref="C9:D14"/>
    <mergeCell ref="E9:E15"/>
  </mergeCells>
  <hyperlinks>
    <hyperlink ref="A3" location="'Delta_GIRR_GBPHigh'!A1" display="'Delta_GIRR_GBPHigh'!A1" xr:uid="{00000000-0004-0000-5000-000000000000}"/>
    <hyperlink ref="A5" location="'Delta_GIRR_AUDHigh'!A1" display="'Delta_GIRR_AUDHigh'!A1" xr:uid="{00000000-0004-0000-5000-000001000000}"/>
    <hyperlink ref="D32" location="Delta_GIRR!$C$1622:$F$2101" display="Delta_GIRR!$C$1622:$F$2101" xr:uid="{00000000-0004-0000-5000-000002000000}"/>
    <hyperlink ref="D33" location="Delta_GIRR!$C$1622:$F$2101" display="Delta_GIRR!$C$1622:$F$2101" xr:uid="{00000000-0004-0000-5000-000003000000}"/>
    <hyperlink ref="D34" location="Delta_GIRR!$C$1622:$F$2101" display="Delta_GIRR!$C$1622:$F$2101" xr:uid="{00000000-0004-0000-5000-000004000000}"/>
    <hyperlink ref="D35" location="Delta_GIRR!$C$1622:$F$2101" display="Delta_GIRR!$C$1622:$F$2101" xr:uid="{00000000-0004-0000-5000-000005000000}"/>
    <hyperlink ref="D36" location="Delta_GIRR!$C$1622:$F$2101" display="Delta_GIRR!$C$1622:$F$2101" xr:uid="{00000000-0004-0000-5000-000006000000}"/>
    <hyperlink ref="D37" location="Delta_GIRR!$C$1622:$F$2101" display="Delta_GIRR!$C$1622:$F$2101" xr:uid="{00000000-0004-0000-5000-000007000000}"/>
    <hyperlink ref="D38" location="Delta_GIRR!$C$1622:$F$2101" display="Delta_GIRR!$C$1622:$F$2101" xr:uid="{00000000-0004-0000-5000-000008000000}"/>
    <hyperlink ref="D39" location="Delta_GIRR!$C$1622:$F$2101" display="Delta_GIRR!$C$1622:$F$2101" xr:uid="{00000000-0004-0000-5000-000009000000}"/>
    <hyperlink ref="D40" location="Delta_GIRR!$C$1622:$F$2101" display="Delta_GIRR!$C$1622:$F$2101" xr:uid="{00000000-0004-0000-5000-00000A000000}"/>
    <hyperlink ref="D41" location="Delta_GIRR!$C$1622:$F$2101" display="Delta_GIRR!$C$1622:$F$2101" xr:uid="{00000000-0004-0000-5000-00000B000000}"/>
    <hyperlink ref="E44" location="Delta_GIRR!$C$1622:$F$2101" display="Delta_GIRR!$C$1622:$F$2101" xr:uid="{00000000-0004-0000-5000-00000C000000}"/>
    <hyperlink ref="F44" location="Delta_GIRR!$C$1622:$F$2101" display="Delta_GIRR!$C$1622:$F$2101" xr:uid="{00000000-0004-0000-5000-00000D000000}"/>
    <hyperlink ref="G44" location="Delta_GIRR!$C$1622:$F$2101" display="Delta_GIRR!$C$1622:$F$2101" xr:uid="{00000000-0004-0000-5000-00000E000000}"/>
    <hyperlink ref="H44" location="Delta_GIRR!$C$1622:$F$2101" display="Delta_GIRR!$C$1622:$F$2101" xr:uid="{00000000-0004-0000-5000-00000F000000}"/>
    <hyperlink ref="I44" location="Delta_GIRR!$C$1622:$F$2101" display="Delta_GIRR!$C$1622:$F$2101" xr:uid="{00000000-0004-0000-5000-000010000000}"/>
    <hyperlink ref="J44" location="Delta_GIRR!$C$1622:$F$2101" display="Delta_GIRR!$C$1622:$F$2101" xr:uid="{00000000-0004-0000-5000-000011000000}"/>
    <hyperlink ref="K44" location="Delta_GIRR!$C$1622:$F$2101" display="Delta_GIRR!$C$1622:$F$2101" xr:uid="{00000000-0004-0000-5000-000012000000}"/>
    <hyperlink ref="L44" location="Delta_GIRR!$C$1622:$F$2101" display="Delta_GIRR!$C$1622:$F$2101" xr:uid="{00000000-0004-0000-5000-000013000000}"/>
    <hyperlink ref="M44" location="Delta_GIRR!$C$1622:$F$2101" display="Delta_GIRR!$C$1622:$F$2101" xr:uid="{00000000-0004-0000-5000-000014000000}"/>
    <hyperlink ref="D45" location="Delta_GIRR!$C$1622:$F$2101" display="Delta_GIRR!$C$1622:$F$2101" xr:uid="{00000000-0004-0000-5000-000015000000}"/>
    <hyperlink ref="F45" location="Delta_GIRR!$C$1622:$F$2101" display="Delta_GIRR!$C$1622:$F$2101" xr:uid="{00000000-0004-0000-5000-000016000000}"/>
    <hyperlink ref="G45" location="Delta_GIRR!$C$1622:$F$2101" display="Delta_GIRR!$C$1622:$F$2101" xr:uid="{00000000-0004-0000-5000-000017000000}"/>
    <hyperlink ref="H45" location="Delta_GIRR!$C$1622:$F$2101" display="Delta_GIRR!$C$1622:$F$2101" xr:uid="{00000000-0004-0000-5000-000018000000}"/>
    <hyperlink ref="I45" location="Delta_GIRR!$C$1622:$F$2101" display="Delta_GIRR!$C$1622:$F$2101" xr:uid="{00000000-0004-0000-5000-000019000000}"/>
    <hyperlink ref="J45" location="Delta_GIRR!$C$1622:$F$2101" display="Delta_GIRR!$C$1622:$F$2101" xr:uid="{00000000-0004-0000-5000-00001A000000}"/>
    <hyperlink ref="K45" location="Delta_GIRR!$C$1622:$F$2101" display="Delta_GIRR!$C$1622:$F$2101" xr:uid="{00000000-0004-0000-5000-00001B000000}"/>
    <hyperlink ref="L45" location="Delta_GIRR!$C$1622:$F$2101" display="Delta_GIRR!$C$1622:$F$2101" xr:uid="{00000000-0004-0000-5000-00001C000000}"/>
    <hyperlink ref="M45" location="Delta_GIRR!$C$1622:$F$2101" display="Delta_GIRR!$C$1622:$F$2101" xr:uid="{00000000-0004-0000-5000-00001D000000}"/>
    <hyperlink ref="D46" location="Delta_GIRR!$C$1622:$F$2101" display="Delta_GIRR!$C$1622:$F$2101" xr:uid="{00000000-0004-0000-5000-00001E000000}"/>
    <hyperlink ref="E46" location="Delta_GIRR!$C$1622:$F$2101" display="Delta_GIRR!$C$1622:$F$2101" xr:uid="{00000000-0004-0000-5000-00001F000000}"/>
    <hyperlink ref="G46" location="Delta_GIRR!$C$1622:$F$2101" display="Delta_GIRR!$C$1622:$F$2101" xr:uid="{00000000-0004-0000-5000-000020000000}"/>
    <hyperlink ref="H46" location="Delta_GIRR!$C$1622:$F$2101" display="Delta_GIRR!$C$1622:$F$2101" xr:uid="{00000000-0004-0000-5000-000021000000}"/>
    <hyperlink ref="I46" location="Delta_GIRR!$C$1622:$F$2101" display="Delta_GIRR!$C$1622:$F$2101" xr:uid="{00000000-0004-0000-5000-000022000000}"/>
    <hyperlink ref="J46" location="Delta_GIRR!$C$1622:$F$2101" display="Delta_GIRR!$C$1622:$F$2101" xr:uid="{00000000-0004-0000-5000-000023000000}"/>
    <hyperlink ref="K46" location="Delta_GIRR!$C$1622:$F$2101" display="Delta_GIRR!$C$1622:$F$2101" xr:uid="{00000000-0004-0000-5000-000024000000}"/>
    <hyperlink ref="L46" location="Delta_GIRR!$C$1622:$F$2101" display="Delta_GIRR!$C$1622:$F$2101" xr:uid="{00000000-0004-0000-5000-000025000000}"/>
    <hyperlink ref="M46" location="Delta_GIRR!$C$1622:$F$2101" display="Delta_GIRR!$C$1622:$F$2101" xr:uid="{00000000-0004-0000-5000-000026000000}"/>
    <hyperlink ref="D47" location="Delta_GIRR!$C$1622:$F$2101" display="Delta_GIRR!$C$1622:$F$2101" xr:uid="{00000000-0004-0000-5000-000027000000}"/>
    <hyperlink ref="E47" location="Delta_GIRR!$C$1622:$F$2101" display="Delta_GIRR!$C$1622:$F$2101" xr:uid="{00000000-0004-0000-5000-000028000000}"/>
    <hyperlink ref="F47" location="Delta_GIRR!$C$1622:$F$2101" display="Delta_GIRR!$C$1622:$F$2101" xr:uid="{00000000-0004-0000-5000-000029000000}"/>
    <hyperlink ref="H47" location="Delta_GIRR!$C$1622:$F$2101" display="Delta_GIRR!$C$1622:$F$2101" xr:uid="{00000000-0004-0000-5000-00002A000000}"/>
    <hyperlink ref="I47" location="Delta_GIRR!$C$1622:$F$2101" display="Delta_GIRR!$C$1622:$F$2101" xr:uid="{00000000-0004-0000-5000-00002B000000}"/>
    <hyperlink ref="J47" location="Delta_GIRR!$C$1622:$F$2101" display="Delta_GIRR!$C$1622:$F$2101" xr:uid="{00000000-0004-0000-5000-00002C000000}"/>
    <hyperlink ref="K47" location="Delta_GIRR!$C$1622:$F$2101" display="Delta_GIRR!$C$1622:$F$2101" xr:uid="{00000000-0004-0000-5000-00002D000000}"/>
    <hyperlink ref="L47" location="Delta_GIRR!$C$1622:$F$2101" display="Delta_GIRR!$C$1622:$F$2101" xr:uid="{00000000-0004-0000-5000-00002E000000}"/>
    <hyperlink ref="M47" location="Delta_GIRR!$C$1622:$F$2101" display="Delta_GIRR!$C$1622:$F$2101" xr:uid="{00000000-0004-0000-5000-00002F000000}"/>
    <hyperlink ref="D48" location="Delta_GIRR!$C$1622:$F$2101" display="Delta_GIRR!$C$1622:$F$2101" xr:uid="{00000000-0004-0000-5000-000030000000}"/>
    <hyperlink ref="E48" location="Delta_GIRR!$C$1622:$F$2101" display="Delta_GIRR!$C$1622:$F$2101" xr:uid="{00000000-0004-0000-5000-000031000000}"/>
    <hyperlink ref="F48" location="Delta_GIRR!$C$1622:$F$2101" display="Delta_GIRR!$C$1622:$F$2101" xr:uid="{00000000-0004-0000-5000-000032000000}"/>
    <hyperlink ref="G48" location="Delta_GIRR!$C$1622:$F$2101" display="Delta_GIRR!$C$1622:$F$2101" xr:uid="{00000000-0004-0000-5000-000033000000}"/>
    <hyperlink ref="I48" location="Delta_GIRR!$C$1622:$F$2101" display="Delta_GIRR!$C$1622:$F$2101" xr:uid="{00000000-0004-0000-5000-000034000000}"/>
    <hyperlink ref="J48" location="Delta_GIRR!$C$1622:$F$2101" display="Delta_GIRR!$C$1622:$F$2101" xr:uid="{00000000-0004-0000-5000-000035000000}"/>
    <hyperlink ref="K48" location="Delta_GIRR!$C$1622:$F$2101" display="Delta_GIRR!$C$1622:$F$2101" xr:uid="{00000000-0004-0000-5000-000036000000}"/>
    <hyperlink ref="L48" location="Delta_GIRR!$C$1622:$F$2101" display="Delta_GIRR!$C$1622:$F$2101" xr:uid="{00000000-0004-0000-5000-000037000000}"/>
    <hyperlink ref="M48" location="Delta_GIRR!$C$1622:$F$2101" display="Delta_GIRR!$C$1622:$F$2101" xr:uid="{00000000-0004-0000-5000-000038000000}"/>
    <hyperlink ref="D49" location="Delta_GIRR!$C$1622:$F$2101" display="Delta_GIRR!$C$1622:$F$2101" xr:uid="{00000000-0004-0000-5000-000039000000}"/>
    <hyperlink ref="E49" location="Delta_GIRR!$C$1622:$F$2101" display="Delta_GIRR!$C$1622:$F$2101" xr:uid="{00000000-0004-0000-5000-00003A000000}"/>
    <hyperlink ref="F49" location="Delta_GIRR!$C$1622:$F$2101" display="Delta_GIRR!$C$1622:$F$2101" xr:uid="{00000000-0004-0000-5000-00003B000000}"/>
    <hyperlink ref="G49" location="Delta_GIRR!$C$1622:$F$2101" display="Delta_GIRR!$C$1622:$F$2101" xr:uid="{00000000-0004-0000-5000-00003C000000}"/>
    <hyperlink ref="H49" location="Delta_GIRR!$C$1622:$F$2101" display="Delta_GIRR!$C$1622:$F$2101" xr:uid="{00000000-0004-0000-5000-00003D000000}"/>
    <hyperlink ref="J49" location="Delta_GIRR!$C$1622:$F$2101" display="Delta_GIRR!$C$1622:$F$2101" xr:uid="{00000000-0004-0000-5000-00003E000000}"/>
    <hyperlink ref="K49" location="Delta_GIRR!$C$1622:$F$2101" display="Delta_GIRR!$C$1622:$F$2101" xr:uid="{00000000-0004-0000-5000-00003F000000}"/>
    <hyperlink ref="L49" location="Delta_GIRR!$C$1622:$F$2101" display="Delta_GIRR!$C$1622:$F$2101" xr:uid="{00000000-0004-0000-5000-000040000000}"/>
    <hyperlink ref="M49" location="Delta_GIRR!$C$1622:$F$2101" display="Delta_GIRR!$C$1622:$F$2101" xr:uid="{00000000-0004-0000-5000-000041000000}"/>
    <hyperlink ref="D50" location="Delta_GIRR!$C$1622:$F$2101" display="Delta_GIRR!$C$1622:$F$2101" xr:uid="{00000000-0004-0000-5000-000042000000}"/>
    <hyperlink ref="E50" location="Delta_GIRR!$C$1622:$F$2101" display="Delta_GIRR!$C$1622:$F$2101" xr:uid="{00000000-0004-0000-5000-000043000000}"/>
    <hyperlink ref="F50" location="Delta_GIRR!$C$1622:$F$2101" display="Delta_GIRR!$C$1622:$F$2101" xr:uid="{00000000-0004-0000-5000-000044000000}"/>
    <hyperlink ref="G50" location="Delta_GIRR!$C$1622:$F$2101" display="Delta_GIRR!$C$1622:$F$2101" xr:uid="{00000000-0004-0000-5000-000045000000}"/>
    <hyperlink ref="H50" location="Delta_GIRR!$C$1622:$F$2101" display="Delta_GIRR!$C$1622:$F$2101" xr:uid="{00000000-0004-0000-5000-000046000000}"/>
    <hyperlink ref="I50" location="Delta_GIRR!$C$1622:$F$2101" display="Delta_GIRR!$C$1622:$F$2101" xr:uid="{00000000-0004-0000-5000-000047000000}"/>
    <hyperlink ref="K50" location="Delta_GIRR!$C$1622:$F$2101" display="Delta_GIRR!$C$1622:$F$2101" xr:uid="{00000000-0004-0000-5000-000048000000}"/>
    <hyperlink ref="L50" location="Delta_GIRR!$C$1622:$F$2101" display="Delta_GIRR!$C$1622:$F$2101" xr:uid="{00000000-0004-0000-5000-000049000000}"/>
    <hyperlink ref="M50" location="Delta_GIRR!$C$1622:$F$2101" display="Delta_GIRR!$C$1622:$F$2101" xr:uid="{00000000-0004-0000-5000-00004A000000}"/>
    <hyperlink ref="D51" location="Delta_GIRR!$C$1622:$F$2101" display="Delta_GIRR!$C$1622:$F$2101" xr:uid="{00000000-0004-0000-5000-00004B000000}"/>
    <hyperlink ref="E51" location="Delta_GIRR!$C$1622:$F$2101" display="Delta_GIRR!$C$1622:$F$2101" xr:uid="{00000000-0004-0000-5000-00004C000000}"/>
    <hyperlink ref="F51" location="Delta_GIRR!$C$1622:$F$2101" display="Delta_GIRR!$C$1622:$F$2101" xr:uid="{00000000-0004-0000-5000-00004D000000}"/>
    <hyperlink ref="G51" location="Delta_GIRR!$C$1622:$F$2101" display="Delta_GIRR!$C$1622:$F$2101" xr:uid="{00000000-0004-0000-5000-00004E000000}"/>
    <hyperlink ref="H51" location="Delta_GIRR!$C$1622:$F$2101" display="Delta_GIRR!$C$1622:$F$2101" xr:uid="{00000000-0004-0000-5000-00004F000000}"/>
    <hyperlink ref="I51" location="Delta_GIRR!$C$1622:$F$2101" display="Delta_GIRR!$C$1622:$F$2101" xr:uid="{00000000-0004-0000-5000-000050000000}"/>
    <hyperlink ref="J51" location="Delta_GIRR!$C$1622:$F$2101" display="Delta_GIRR!$C$1622:$F$2101" xr:uid="{00000000-0004-0000-5000-000051000000}"/>
    <hyperlink ref="L51" location="Delta_GIRR!$C$1622:$F$2101" display="Delta_GIRR!$C$1622:$F$2101" xr:uid="{00000000-0004-0000-5000-000052000000}"/>
    <hyperlink ref="M51" location="Delta_GIRR!$C$1622:$F$2101" display="Delta_GIRR!$C$1622:$F$2101" xr:uid="{00000000-0004-0000-5000-000053000000}"/>
    <hyperlink ref="D52" location="Delta_GIRR!$C$1622:$F$2101" display="Delta_GIRR!$C$1622:$F$2101" xr:uid="{00000000-0004-0000-5000-000054000000}"/>
    <hyperlink ref="E52" location="Delta_GIRR!$C$1622:$F$2101" display="Delta_GIRR!$C$1622:$F$2101" xr:uid="{00000000-0004-0000-5000-000055000000}"/>
    <hyperlink ref="F52" location="Delta_GIRR!$C$1622:$F$2101" display="Delta_GIRR!$C$1622:$F$2101" xr:uid="{00000000-0004-0000-5000-000056000000}"/>
    <hyperlink ref="G52" location="Delta_GIRR!$C$1622:$F$2101" display="Delta_GIRR!$C$1622:$F$2101" xr:uid="{00000000-0004-0000-5000-000057000000}"/>
    <hyperlink ref="H52" location="Delta_GIRR!$C$1622:$F$2101" display="Delta_GIRR!$C$1622:$F$2101" xr:uid="{00000000-0004-0000-5000-000058000000}"/>
    <hyperlink ref="I52" location="Delta_GIRR!$C$1622:$F$2101" display="Delta_GIRR!$C$1622:$F$2101" xr:uid="{00000000-0004-0000-5000-000059000000}"/>
    <hyperlink ref="J52" location="Delta_GIRR!$C$1622:$F$2101" display="Delta_GIRR!$C$1622:$F$2101" xr:uid="{00000000-0004-0000-5000-00005A000000}"/>
    <hyperlink ref="K52" location="Delta_GIRR!$C$1622:$F$2101" display="Delta_GIRR!$C$1622:$F$2101" xr:uid="{00000000-0004-0000-5000-00005B000000}"/>
    <hyperlink ref="M52" location="Delta_GIRR!$C$1622:$F$2101" display="Delta_GIRR!$C$1622:$F$2101" xr:uid="{00000000-0004-0000-5000-00005C000000}"/>
    <hyperlink ref="D53" location="Delta_GIRR!$C$1622:$F$2101" display="Delta_GIRR!$C$1622:$F$2101" xr:uid="{00000000-0004-0000-5000-00005D000000}"/>
    <hyperlink ref="E53" location="Delta_GIRR!$C$1622:$F$2101" display="Delta_GIRR!$C$1622:$F$2101" xr:uid="{00000000-0004-0000-5000-00005E000000}"/>
    <hyperlink ref="F53" location="Delta_GIRR!$C$1622:$F$2101" display="Delta_GIRR!$C$1622:$F$2101" xr:uid="{00000000-0004-0000-5000-00005F000000}"/>
    <hyperlink ref="G53" location="Delta_GIRR!$C$1622:$F$2101" display="Delta_GIRR!$C$1622:$F$2101" xr:uid="{00000000-0004-0000-5000-000060000000}"/>
    <hyperlink ref="H53" location="Delta_GIRR!$C$1622:$F$2101" display="Delta_GIRR!$C$1622:$F$2101" xr:uid="{00000000-0004-0000-5000-000061000000}"/>
    <hyperlink ref="I53" location="Delta_GIRR!$C$1622:$F$2101" display="Delta_GIRR!$C$1622:$F$2101" xr:uid="{00000000-0004-0000-5000-000062000000}"/>
    <hyperlink ref="J53" location="Delta_GIRR!$C$1622:$F$2101" display="Delta_GIRR!$C$1622:$F$2101" xr:uid="{00000000-0004-0000-5000-000063000000}"/>
    <hyperlink ref="K53" location="Delta_GIRR!$C$1622:$F$2101" display="Delta_GIRR!$C$1622:$F$2101" xr:uid="{00000000-0004-0000-5000-000064000000}"/>
    <hyperlink ref="L53" location="Delta_GIRR!$C$1622:$F$2101" display="Delta_GIRR!$C$1622:$F$2101" xr:uid="{00000000-0004-0000-5000-000065000000}"/>
    <hyperlink ref="A4" location="BucketHigh!A1" display="One level Up" xr:uid="{00000000-0004-0000-5000-00006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B944EFCC-1641-4907-9937-13619285874F}"/>
  </hyperlinks>
  <pageMargins left="0.7" right="0.7" top="0.75" bottom="0.75" header="0.3" footer="0.3"/>
  <pageSetup orientation="portrait" r:id="rId2"/>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03"/>
  <dimension ref="A1:M6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37.2851562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1150</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0" t="s">
        <v>1235</v>
      </c>
    </row>
    <row r="10" spans="1:5" x14ac:dyDescent="0.25">
      <c r="A10" s="18"/>
      <c r="C10" s="172"/>
      <c r="D10" s="173"/>
      <c r="E10" s="170"/>
    </row>
    <row r="11" spans="1:5" ht="62.25" customHeight="1" x14ac:dyDescent="0.25">
      <c r="A11" s="18"/>
      <c r="C11" s="172"/>
      <c r="D11" s="173"/>
      <c r="E11" s="170"/>
    </row>
    <row r="12" spans="1:5" x14ac:dyDescent="0.25">
      <c r="A12" s="18"/>
      <c r="C12" s="172"/>
      <c r="D12" s="173"/>
      <c r="E12" s="170"/>
    </row>
    <row r="13" spans="1:5" ht="21.75" customHeight="1" x14ac:dyDescent="0.25">
      <c r="A13" s="18"/>
      <c r="C13" s="172"/>
      <c r="D13" s="173"/>
      <c r="E13" s="170"/>
    </row>
    <row r="14" spans="1:5" x14ac:dyDescent="0.25">
      <c r="C14" s="174"/>
      <c r="D14" s="175"/>
      <c r="E14" s="170"/>
    </row>
    <row r="15" spans="1:5" x14ac:dyDescent="0.25">
      <c r="C15" s="23"/>
      <c r="D15" s="24">
        <v>0.03</v>
      </c>
      <c r="E15" s="171"/>
    </row>
    <row r="16" spans="1:5" ht="18.75" x14ac:dyDescent="0.3">
      <c r="C16" s="6"/>
    </row>
    <row r="17" spans="3:13" x14ac:dyDescent="0.25">
      <c r="C17" s="67" t="s">
        <v>86</v>
      </c>
      <c r="D17" s="66">
        <v>0.25</v>
      </c>
      <c r="E17" s="66">
        <v>0.5</v>
      </c>
      <c r="F17" s="66">
        <v>1</v>
      </c>
      <c r="G17" s="66">
        <v>2</v>
      </c>
      <c r="H17" s="66">
        <v>3</v>
      </c>
      <c r="I17" s="66">
        <v>5</v>
      </c>
      <c r="J17" s="66">
        <v>10</v>
      </c>
      <c r="K17" s="66">
        <v>15</v>
      </c>
      <c r="L17" s="66">
        <v>20</v>
      </c>
      <c r="M17" s="65">
        <v>30</v>
      </c>
    </row>
    <row r="18" spans="3:13" x14ac:dyDescent="0.25">
      <c r="C18" s="70">
        <v>0.25</v>
      </c>
      <c r="D18" s="61"/>
      <c r="E18" s="41">
        <f t="shared" ref="E18:M21" si="0">MIN(1,MAX(EXP(-$D$15*ABS($C18-E$17)/MIN($C18,E$17)),40%)*1.25)</f>
        <v>1</v>
      </c>
      <c r="F18" s="41">
        <f t="shared" si="0"/>
        <v>1</v>
      </c>
      <c r="G18" s="41">
        <f t="shared" si="0"/>
        <v>1</v>
      </c>
      <c r="H18" s="41">
        <f t="shared" si="0"/>
        <v>0.89865466678990769</v>
      </c>
      <c r="I18" s="41">
        <f t="shared" si="0"/>
        <v>0.70690679837442139</v>
      </c>
      <c r="J18" s="41">
        <f t="shared" si="0"/>
        <v>0.5</v>
      </c>
      <c r="K18" s="41">
        <f t="shared" si="0"/>
        <v>0.5</v>
      </c>
      <c r="L18" s="41">
        <f t="shared" si="0"/>
        <v>0.5</v>
      </c>
      <c r="M18" s="41">
        <f t="shared" si="0"/>
        <v>0.5</v>
      </c>
    </row>
    <row r="19" spans="3:13" x14ac:dyDescent="0.25">
      <c r="C19" s="70">
        <v>0.5</v>
      </c>
      <c r="D19" s="69">
        <f t="shared" ref="D19:G27" si="1">MIN(1,MAX(EXP(-$D$15*ABS($C19-D$17)/MIN($C19,D$17)),40%)*1.25)</f>
        <v>1</v>
      </c>
      <c r="E19" s="5"/>
      <c r="F19" s="20">
        <f t="shared" si="0"/>
        <v>1</v>
      </c>
      <c r="G19" s="20">
        <f t="shared" si="0"/>
        <v>1</v>
      </c>
      <c r="H19" s="20">
        <f t="shared" si="0"/>
        <v>1</v>
      </c>
      <c r="I19" s="20">
        <f t="shared" si="0"/>
        <v>0.95422436792106646</v>
      </c>
      <c r="J19" s="20">
        <f t="shared" si="0"/>
        <v>0.70690679837442139</v>
      </c>
      <c r="K19" s="20">
        <f t="shared" si="0"/>
        <v>0.5236894365595488</v>
      </c>
      <c r="L19" s="20">
        <f t="shared" si="0"/>
        <v>0.5</v>
      </c>
      <c r="M19" s="20">
        <f t="shared" si="0"/>
        <v>0.5</v>
      </c>
    </row>
    <row r="20" spans="3:13" x14ac:dyDescent="0.25">
      <c r="C20" s="70">
        <v>1</v>
      </c>
      <c r="D20" s="69">
        <f t="shared" si="1"/>
        <v>1</v>
      </c>
      <c r="E20" s="20">
        <f t="shared" si="1"/>
        <v>1</v>
      </c>
      <c r="F20" s="5"/>
      <c r="G20" s="20">
        <f t="shared" si="0"/>
        <v>1</v>
      </c>
      <c r="H20" s="20">
        <f t="shared" si="0"/>
        <v>1</v>
      </c>
      <c r="I20" s="20">
        <f t="shared" si="0"/>
        <v>1</v>
      </c>
      <c r="J20" s="20">
        <f t="shared" si="0"/>
        <v>0.95422436792106646</v>
      </c>
      <c r="K20" s="20">
        <f t="shared" si="0"/>
        <v>0.82130852476882099</v>
      </c>
      <c r="L20" s="20">
        <f t="shared" si="0"/>
        <v>0.70690679837442139</v>
      </c>
      <c r="M20" s="20">
        <f t="shared" si="0"/>
        <v>0.5236894365595488</v>
      </c>
    </row>
    <row r="21" spans="3:13" x14ac:dyDescent="0.25">
      <c r="C21" s="70">
        <v>2</v>
      </c>
      <c r="D21" s="69">
        <f t="shared" si="1"/>
        <v>1</v>
      </c>
      <c r="E21" s="20">
        <f t="shared" si="1"/>
        <v>1</v>
      </c>
      <c r="F21" s="20">
        <f t="shared" si="1"/>
        <v>1</v>
      </c>
      <c r="G21" s="5"/>
      <c r="H21" s="20">
        <f t="shared" si="0"/>
        <v>1</v>
      </c>
      <c r="I21" s="20">
        <f t="shared" si="0"/>
        <v>1</v>
      </c>
      <c r="J21" s="20">
        <f t="shared" si="0"/>
        <v>1</v>
      </c>
      <c r="K21" s="20">
        <f t="shared" si="0"/>
        <v>1</v>
      </c>
      <c r="L21" s="20">
        <f t="shared" si="0"/>
        <v>0.95422436792106646</v>
      </c>
      <c r="M21" s="20">
        <f t="shared" si="0"/>
        <v>0.82130852476882099</v>
      </c>
    </row>
    <row r="22" spans="3:13" x14ac:dyDescent="0.25">
      <c r="C22" s="70">
        <v>3</v>
      </c>
      <c r="D22" s="69">
        <f t="shared" si="1"/>
        <v>0.89865466678990769</v>
      </c>
      <c r="E22" s="20">
        <f t="shared" si="1"/>
        <v>1</v>
      </c>
      <c r="F22" s="20">
        <f t="shared" si="1"/>
        <v>1</v>
      </c>
      <c r="G22" s="20">
        <f t="shared" si="1"/>
        <v>1</v>
      </c>
      <c r="H22" s="5"/>
      <c r="I22" s="20">
        <f>MIN(1,MAX(EXP(-$D$15*ABS($C22-I$17)/MIN($C22,I$17)),40%)*1.25)</f>
        <v>1</v>
      </c>
      <c r="J22" s="20">
        <f>MIN(1,MAX(EXP(-$D$15*ABS($C22-J$17)/MIN($C22,J$17)),40%)*1.25)</f>
        <v>1</v>
      </c>
      <c r="K22" s="20">
        <f>MIN(1,MAX(EXP(-$D$15*ABS($C22-K$17)/MIN($C22,K$17)),40%)*1.25)</f>
        <v>1</v>
      </c>
      <c r="L22" s="20">
        <f>MIN(1,MAX(EXP(-$D$15*ABS($C22-L$17)/MIN($C22,L$17)),40%)*1.25)</f>
        <v>1</v>
      </c>
      <c r="M22" s="20">
        <f>MIN(1,MAX(EXP(-$D$15*ABS($C22-M$17)/MIN($C22,M$17)),40%)*1.25)</f>
        <v>0.95422436792106657</v>
      </c>
    </row>
    <row r="23" spans="3:13" x14ac:dyDescent="0.25">
      <c r="C23" s="70">
        <v>5</v>
      </c>
      <c r="D23" s="69">
        <f t="shared" si="1"/>
        <v>0.70690679837442139</v>
      </c>
      <c r="E23" s="20">
        <f t="shared" si="1"/>
        <v>0.95422436792106646</v>
      </c>
      <c r="F23" s="20">
        <f t="shared" si="1"/>
        <v>1</v>
      </c>
      <c r="G23" s="20">
        <f t="shared" si="1"/>
        <v>1</v>
      </c>
      <c r="H23" s="20">
        <f>MIN(1,MAX(EXP(-$D$15*ABS($C23-H$17)/MIN($C23,H$17)),40%)*1.25)</f>
        <v>1</v>
      </c>
      <c r="I23" s="5"/>
      <c r="J23" s="20">
        <f>MIN(1,MAX(EXP(-$D$15*ABS($C23-J$17)/MIN($C23,J$17)),40%)*1.25)</f>
        <v>1</v>
      </c>
      <c r="K23" s="20">
        <f>MIN(1,MAX(EXP(-$D$15*ABS($C23-K$17)/MIN($C23,K$17)),40%)*1.25)</f>
        <v>1</v>
      </c>
      <c r="L23" s="20">
        <f>MIN(1,MAX(EXP(-$D$15*ABS($C23-L$17)/MIN($C23,L$17)),40%)*1.25)</f>
        <v>1</v>
      </c>
      <c r="M23" s="20">
        <f>MIN(1,MAX(EXP(-$D$15*ABS($C23-M$17)/MIN($C23,M$17)),40%)*1.25)</f>
        <v>1</v>
      </c>
    </row>
    <row r="24" spans="3:13" x14ac:dyDescent="0.25">
      <c r="C24" s="70">
        <v>10</v>
      </c>
      <c r="D24" s="69">
        <f t="shared" si="1"/>
        <v>0.5</v>
      </c>
      <c r="E24" s="20">
        <f t="shared" si="1"/>
        <v>0.70690679837442139</v>
      </c>
      <c r="F24" s="20">
        <f t="shared" si="1"/>
        <v>0.95422436792106646</v>
      </c>
      <c r="G24" s="20">
        <f t="shared" si="1"/>
        <v>1</v>
      </c>
      <c r="H24" s="20">
        <f>MIN(1,MAX(EXP(-$D$15*ABS($C24-H$17)/MIN($C24,H$17)),40%)*1.25)</f>
        <v>1</v>
      </c>
      <c r="I24" s="20">
        <f>MIN(1,MAX(EXP(-$D$15*ABS($C24-I$17)/MIN($C24,I$17)),40%)*1.25)</f>
        <v>1</v>
      </c>
      <c r="J24" s="5"/>
      <c r="K24" s="20">
        <f>MIN(1,MAX(EXP(-$D$15*ABS($C24-K$17)/MIN($C24,K$17)),40%)*1.25)</f>
        <v>1</v>
      </c>
      <c r="L24" s="20">
        <f>MIN(1,MAX(EXP(-$D$15*ABS($C24-L$17)/MIN($C24,L$17)),40%)*1.25)</f>
        <v>1</v>
      </c>
      <c r="M24" s="20">
        <f>MIN(1,MAX(EXP(-$D$15*ABS($C24-M$17)/MIN($C24,M$17)),40%)*1.25)</f>
        <v>1</v>
      </c>
    </row>
    <row r="25" spans="3:13" x14ac:dyDescent="0.25">
      <c r="C25" s="70">
        <v>15</v>
      </c>
      <c r="D25" s="69">
        <f t="shared" si="1"/>
        <v>0.5</v>
      </c>
      <c r="E25" s="20">
        <f t="shared" si="1"/>
        <v>0.5236894365595488</v>
      </c>
      <c r="F25" s="20">
        <f t="shared" si="1"/>
        <v>0.82130852476882099</v>
      </c>
      <c r="G25" s="20">
        <f t="shared" si="1"/>
        <v>1</v>
      </c>
      <c r="H25" s="20">
        <f>MIN(1,MAX(EXP(-$D$15*ABS($C25-H$17)/MIN($C25,H$17)),40%)*1.25)</f>
        <v>1</v>
      </c>
      <c r="I25" s="20">
        <f>MIN(1,MAX(EXP(-$D$15*ABS($C25-I$17)/MIN($C25,I$17)),40%)*1.25)</f>
        <v>1</v>
      </c>
      <c r="J25" s="20">
        <f>MIN(1,MAX(EXP(-$D$15*ABS($C25-J$17)/MIN($C25,J$17)),40%)*1.25)</f>
        <v>1</v>
      </c>
      <c r="K25" s="5"/>
      <c r="L25" s="20">
        <f>MIN(1,MAX(EXP(-$D$15*ABS($C25-L$17)/MIN($C25,L$17)),40%)*1.25)</f>
        <v>1</v>
      </c>
      <c r="M25" s="20">
        <f>MIN(1,MAX(EXP(-$D$15*ABS($C25-M$17)/MIN($C25,M$17)),40%)*1.25)</f>
        <v>1</v>
      </c>
    </row>
    <row r="26" spans="3:13" x14ac:dyDescent="0.25">
      <c r="C26" s="70">
        <v>20</v>
      </c>
      <c r="D26" s="69">
        <f t="shared" si="1"/>
        <v>0.5</v>
      </c>
      <c r="E26" s="20">
        <f t="shared" si="1"/>
        <v>0.5</v>
      </c>
      <c r="F26" s="20">
        <f t="shared" si="1"/>
        <v>0.70690679837442139</v>
      </c>
      <c r="G26" s="20">
        <f t="shared" si="1"/>
        <v>0.95422436792106646</v>
      </c>
      <c r="H26" s="20">
        <f>MIN(1,MAX(EXP(-$D$15*ABS($C26-H$17)/MIN($C26,H$17)),40%)*1.25)</f>
        <v>1</v>
      </c>
      <c r="I26" s="20">
        <f>MIN(1,MAX(EXP(-$D$15*ABS($C26-I$17)/MIN($C26,I$17)),40%)*1.25)</f>
        <v>1</v>
      </c>
      <c r="J26" s="20">
        <f>MIN(1,MAX(EXP(-$D$15*ABS($C26-J$17)/MIN($C26,J$17)),40%)*1.25)</f>
        <v>1</v>
      </c>
      <c r="K26" s="20">
        <f>MIN(1,MAX(EXP(-$D$15*ABS($C26-K$17)/MIN($C26,K$17)),40%)*1.25)</f>
        <v>1</v>
      </c>
      <c r="L26" s="5"/>
      <c r="M26" s="20">
        <f>MIN(1,MAX(EXP(-$D$15*ABS($C26-M$17)/MIN($C26,M$17)),40%)*1.25)</f>
        <v>1</v>
      </c>
    </row>
    <row r="27" spans="3:13" x14ac:dyDescent="0.25">
      <c r="C27" s="68">
        <v>30</v>
      </c>
      <c r="D27" s="69">
        <f t="shared" si="1"/>
        <v>0.5</v>
      </c>
      <c r="E27" s="20">
        <f t="shared" si="1"/>
        <v>0.5</v>
      </c>
      <c r="F27" s="20">
        <f t="shared" si="1"/>
        <v>0.5236894365595488</v>
      </c>
      <c r="G27" s="20">
        <f t="shared" si="1"/>
        <v>0.82130852476882099</v>
      </c>
      <c r="H27" s="20">
        <f>MIN(1,MAX(EXP(-$D$15*ABS($C27-H$17)/MIN($C27,H$17)),40%)*1.25)</f>
        <v>0.95422436792106657</v>
      </c>
      <c r="I27" s="20">
        <f>MIN(1,MAX(EXP(-$D$15*ABS($C27-I$17)/MIN($C27,I$17)),40%)*1.25)</f>
        <v>1</v>
      </c>
      <c r="J27" s="20">
        <f>MIN(1,MAX(EXP(-$D$15*ABS($C27-J$17)/MIN($C27,J$17)),40%)*1.25)</f>
        <v>1</v>
      </c>
      <c r="K27" s="20">
        <f>MIN(1,MAX(EXP(-$D$15*ABS($C27-K$17)/MIN($C27,K$17)),40%)*1.25)</f>
        <v>1</v>
      </c>
      <c r="L27" s="20">
        <f>MIN(1,MAX(EXP(-$D$15*ABS($C27-L$17)/MIN($C27,L$17)),40%)*1.25)</f>
        <v>1</v>
      </c>
      <c r="M27" s="5"/>
    </row>
    <row r="29" spans="3:13" ht="18.75" x14ac:dyDescent="0.3">
      <c r="C29" s="6" t="s">
        <v>76</v>
      </c>
    </row>
    <row r="30" spans="3:13" ht="15.75" thickBot="1" x14ac:dyDescent="0.3"/>
    <row r="31" spans="3:13" ht="28.5" customHeight="1" thickTop="1" thickBot="1" x14ac:dyDescent="0.3">
      <c r="D31" s="119"/>
    </row>
    <row r="32" spans="3:13" ht="15.75" thickTop="1" x14ac:dyDescent="0.25">
      <c r="C32" s="70" t="s">
        <v>1133</v>
      </c>
      <c r="D32" s="83">
        <f>VLOOKUP(C32,Delta_GIRR!$C$2155:$F$2634,4,0)^2</f>
        <v>5.6814452379454906E-2</v>
      </c>
    </row>
    <row r="33" spans="3:13" x14ac:dyDescent="0.25">
      <c r="C33" s="70" t="s">
        <v>61</v>
      </c>
      <c r="D33" s="50">
        <f>VLOOKUP(C33,Delta_GIRR!$C$2155:$F$2634,4,0)^2</f>
        <v>6791977.8743437957</v>
      </c>
    </row>
    <row r="34" spans="3:13" x14ac:dyDescent="0.25">
      <c r="C34" s="70" t="s">
        <v>62</v>
      </c>
      <c r="D34" s="50">
        <f>VLOOKUP(C34,Delta_GIRR!$C$2155:$F$2634,4,0)^2</f>
        <v>1510753.9904911416</v>
      </c>
    </row>
    <row r="35" spans="3:13" x14ac:dyDescent="0.25">
      <c r="C35" s="70" t="s">
        <v>1135</v>
      </c>
      <c r="D35" s="50">
        <f>VLOOKUP(C35,Delta_GIRR!$C$2155:$F$2634,4,0)^2</f>
        <v>31.601235714994012</v>
      </c>
    </row>
    <row r="36" spans="3:13" x14ac:dyDescent="0.25">
      <c r="C36" s="70" t="s">
        <v>63</v>
      </c>
      <c r="D36" s="50">
        <f>VLOOKUP(C36,Delta_GIRR!$C$2155:$F$2634,4,0)^2</f>
        <v>164.33699904880709</v>
      </c>
    </row>
    <row r="37" spans="3:13" x14ac:dyDescent="0.25">
      <c r="C37" s="70" t="s">
        <v>64</v>
      </c>
      <c r="D37" s="50">
        <f>VLOOKUP(C37,Delta_GIRR!$C$2155:$F$2634,4,0)^2</f>
        <v>658593.42459316936</v>
      </c>
    </row>
    <row r="38" spans="3:13" x14ac:dyDescent="0.25">
      <c r="C38" s="70" t="s">
        <v>65</v>
      </c>
      <c r="D38" s="50">
        <f>VLOOKUP(C38,Delta_GIRR!$C$2155:$F$2634,4,0)^2</f>
        <v>1370050.6731482104</v>
      </c>
    </row>
    <row r="39" spans="3:13" x14ac:dyDescent="0.25">
      <c r="C39" s="70" t="s">
        <v>1134</v>
      </c>
      <c r="D39" s="50">
        <f>VLOOKUP(C39,Delta_GIRR!$C$2155:$F$2634,4,0)^2</f>
        <v>3.2349518362066691E-19</v>
      </c>
    </row>
    <row r="40" spans="3:13" x14ac:dyDescent="0.25">
      <c r="C40" s="70" t="s">
        <v>1136</v>
      </c>
      <c r="D40" s="50">
        <f>VLOOKUP(C40,Delta_GIRR!$C$2155:$F$2634,4,0)^2</f>
        <v>3.2349518362066691E-19</v>
      </c>
    </row>
    <row r="41" spans="3:13" x14ac:dyDescent="0.25">
      <c r="C41" s="68" t="s">
        <v>1137</v>
      </c>
      <c r="D41" s="48">
        <f>VLOOKUP(C41,Delta_GIRR!$C$2155:$F$2634,4,0)^2</f>
        <v>3.2349518362066691E-19</v>
      </c>
    </row>
    <row r="42" spans="3:13" ht="15.75" thickBot="1" x14ac:dyDescent="0.3"/>
    <row r="43" spans="3:13" ht="30" customHeight="1" thickTop="1" x14ac:dyDescent="0.25">
      <c r="C43" s="120"/>
      <c r="D43" s="146" t="s">
        <v>1133</v>
      </c>
      <c r="E43" s="147" t="s">
        <v>61</v>
      </c>
      <c r="F43" s="147" t="s">
        <v>62</v>
      </c>
      <c r="G43" s="147" t="s">
        <v>1135</v>
      </c>
      <c r="H43" s="147" t="s">
        <v>63</v>
      </c>
      <c r="I43" s="147" t="s">
        <v>64</v>
      </c>
      <c r="J43" s="147" t="s">
        <v>65</v>
      </c>
      <c r="K43" s="147" t="s">
        <v>1134</v>
      </c>
      <c r="L43" s="147" t="s">
        <v>1136</v>
      </c>
      <c r="M43" s="148" t="s">
        <v>1137</v>
      </c>
    </row>
    <row r="44" spans="3:13" x14ac:dyDescent="0.25">
      <c r="C44" s="135" t="s">
        <v>1133</v>
      </c>
      <c r="D44" s="61"/>
      <c r="E44" s="71">
        <f>VLOOKUP($C44,Delta_GIRR!$C$2155:$F$2634,4,0)*VLOOKUP(E$43,Delta_GIRR!$C$2155:$F$2634,4,0)</f>
        <v>621.19441683277944</v>
      </c>
      <c r="F44" s="71">
        <f>VLOOKUP($C44,Delta_GIRR!$C$2155:$F$2634,4,0)*VLOOKUP(F$43,Delta_GIRR!$C$2155:$F$2634,4,0)</f>
        <v>292.97211582304283</v>
      </c>
      <c r="G44" s="71">
        <f>VLOOKUP($C44,Delta_GIRR!$C$2155:$F$2634,4,0)*VLOOKUP(G$43,Delta_GIRR!$C$2155:$F$2634,4,0)</f>
        <v>1.3399279464439335</v>
      </c>
      <c r="H44" s="71">
        <f>VLOOKUP($C44,Delta_GIRR!$C$2155:$F$2634,4,0)*VLOOKUP(H$43,Delta_GIRR!$C$2155:$F$2634,4,0)</f>
        <v>3.0556041312056403</v>
      </c>
      <c r="I44" s="71">
        <f>VLOOKUP($C44,Delta_GIRR!$C$2155:$F$2634,4,0)*VLOOKUP(I$43,Delta_GIRR!$C$2155:$F$2634,4,0)</f>
        <v>193.43635842046535</v>
      </c>
      <c r="J44" s="71">
        <f>VLOOKUP($C44,Delta_GIRR!$C$2155:$F$2634,4,0)*VLOOKUP(J$43,Delta_GIRR!$C$2155:$F$2634,4,0)</f>
        <v>278.99583998156521</v>
      </c>
      <c r="K44" s="71">
        <f>VLOOKUP($C44,Delta_GIRR!$C$2155:$F$2634,4,0)*VLOOKUP(K$43,Delta_GIRR!$C$2155:$F$2634,4,0)</f>
        <v>-1.3556991445302089E-10</v>
      </c>
      <c r="L44" s="71">
        <f>VLOOKUP($C44,Delta_GIRR!$C$2155:$F$2634,4,0)*VLOOKUP(L$43,Delta_GIRR!$C$2155:$F$2634,4,0)</f>
        <v>-1.3556991445302089E-10</v>
      </c>
      <c r="M44" s="71">
        <f>VLOOKUP($C44,Delta_GIRR!$C$2155:$F$2634,4,0)*VLOOKUP(M$43,Delta_GIRR!$C$2155:$F$2634,4,0)</f>
        <v>-1.3556991445302089E-10</v>
      </c>
    </row>
    <row r="45" spans="3:13" x14ac:dyDescent="0.25">
      <c r="C45" s="135" t="s">
        <v>61</v>
      </c>
      <c r="D45" s="73">
        <f>VLOOKUP($C45,Delta_GIRR!$C$2155:$F$2634,4,0)*VLOOKUP(D$43,Delta_GIRR!$C$2155:$F$2634,4,0)</f>
        <v>621.19441683277944</v>
      </c>
      <c r="E45" s="5"/>
      <c r="F45" s="14">
        <f>VLOOKUP($C45,Delta_GIRR!$C$2155:$F$2634,4,0)*VLOOKUP(F$43,Delta_GIRR!$C$2155:$F$2634,4,0)</f>
        <v>3203280.7677430385</v>
      </c>
      <c r="G45" s="14">
        <f>VLOOKUP($C45,Delta_GIRR!$C$2155:$F$2634,4,0)*VLOOKUP(G$43,Delta_GIRR!$C$2155:$F$2634,4,0)</f>
        <v>14650.42298973522</v>
      </c>
      <c r="H45" s="14">
        <f>VLOOKUP($C45,Delta_GIRR!$C$2155:$F$2634,4,0)*VLOOKUP(H$43,Delta_GIRR!$C$2155:$F$2634,4,0)</f>
        <v>33409.17929964092</v>
      </c>
      <c r="I45" s="14">
        <f>VLOOKUP($C45,Delta_GIRR!$C$2155:$F$2634,4,0)*VLOOKUP(I$43,Delta_GIRR!$C$2155:$F$2634,4,0)</f>
        <v>2114982.7346872399</v>
      </c>
      <c r="J45" s="14">
        <f>VLOOKUP($C45,Delta_GIRR!$C$2155:$F$2634,4,0)*VLOOKUP(J$43,Delta_GIRR!$C$2155:$F$2634,4,0)</f>
        <v>3050467.8098207279</v>
      </c>
      <c r="K45" s="14">
        <f>VLOOKUP($C45,Delta_GIRR!$C$2155:$F$2634,4,0)*VLOOKUP(K$43,Delta_GIRR!$C$2155:$F$2634,4,0)</f>
        <v>-1.4822861159736852E-6</v>
      </c>
      <c r="L45" s="14">
        <f>VLOOKUP($C45,Delta_GIRR!$C$2155:$F$2634,4,0)*VLOOKUP(L$43,Delta_GIRR!$C$2155:$F$2634,4,0)</f>
        <v>-1.4822861159736852E-6</v>
      </c>
      <c r="M45" s="14">
        <f>VLOOKUP($C45,Delta_GIRR!$C$2155:$F$2634,4,0)*VLOOKUP(M$43,Delta_GIRR!$C$2155:$F$2634,4,0)</f>
        <v>-1.4822861159736852E-6</v>
      </c>
    </row>
    <row r="46" spans="3:13" x14ac:dyDescent="0.25">
      <c r="C46" s="135" t="s">
        <v>62</v>
      </c>
      <c r="D46" s="73">
        <f>VLOOKUP($C46,Delta_GIRR!$C$2155:$F$2634,4,0)*VLOOKUP(D$43,Delta_GIRR!$C$2155:$F$2634,4,0)</f>
        <v>292.97211582304283</v>
      </c>
      <c r="E46" s="14">
        <f>VLOOKUP($C46,Delta_GIRR!$C$2155:$F$2634,4,0)*VLOOKUP(E$43,Delta_GIRR!$C$2155:$F$2634,4,0)</f>
        <v>3203280.7677430385</v>
      </c>
      <c r="F46" s="5"/>
      <c r="G46" s="14">
        <f>VLOOKUP($C46,Delta_GIRR!$C$2155:$F$2634,4,0)*VLOOKUP(G$43,Delta_GIRR!$C$2155:$F$2634,4,0)</f>
        <v>6909.5363781427759</v>
      </c>
      <c r="H46" s="14">
        <f>VLOOKUP($C46,Delta_GIRR!$C$2155:$F$2634,4,0)*VLOOKUP(H$43,Delta_GIRR!$C$2155:$F$2634,4,0)</f>
        <v>15756.674049377434</v>
      </c>
      <c r="I46" s="14">
        <f>VLOOKUP($C46,Delta_GIRR!$C$2155:$F$2634,4,0)*VLOOKUP(I$43,Delta_GIRR!$C$2155:$F$2634,4,0)</f>
        <v>997483.15490305761</v>
      </c>
      <c r="J46" s="14">
        <f>VLOOKUP($C46,Delta_GIRR!$C$2155:$F$2634,4,0)*VLOOKUP(J$43,Delta_GIRR!$C$2155:$F$2634,4,0)</f>
        <v>1438683.2596627146</v>
      </c>
      <c r="K46" s="14">
        <f>VLOOKUP($C46,Delta_GIRR!$C$2155:$F$2634,4,0)*VLOOKUP(K$43,Delta_GIRR!$C$2155:$F$2634,4,0)</f>
        <v>-6.9908628906565398E-7</v>
      </c>
      <c r="L46" s="14">
        <f>VLOOKUP($C46,Delta_GIRR!$C$2155:$F$2634,4,0)*VLOOKUP(L$43,Delta_GIRR!$C$2155:$F$2634,4,0)</f>
        <v>-6.9908628906565398E-7</v>
      </c>
      <c r="M46" s="14">
        <f>VLOOKUP($C46,Delta_GIRR!$C$2155:$F$2634,4,0)*VLOOKUP(M$43,Delta_GIRR!$C$2155:$F$2634,4,0)</f>
        <v>-6.9908628906565398E-7</v>
      </c>
    </row>
    <row r="47" spans="3:13" x14ac:dyDescent="0.25">
      <c r="C47" s="135" t="s">
        <v>1135</v>
      </c>
      <c r="D47" s="73">
        <f>VLOOKUP($C47,Delta_GIRR!$C$2155:$F$2634,4,0)*VLOOKUP(D$43,Delta_GIRR!$C$2155:$F$2634,4,0)</f>
        <v>1.3399279464439335</v>
      </c>
      <c r="E47" s="14">
        <f>VLOOKUP($C47,Delta_GIRR!$C$2155:$F$2634,4,0)*VLOOKUP(E$43,Delta_GIRR!$C$2155:$F$2634,4,0)</f>
        <v>14650.42298973522</v>
      </c>
      <c r="F47" s="14">
        <f>VLOOKUP($C47,Delta_GIRR!$C$2155:$F$2634,4,0)*VLOOKUP(F$43,Delta_GIRR!$C$2155:$F$2634,4,0)</f>
        <v>6909.5363781427759</v>
      </c>
      <c r="G47" s="5"/>
      <c r="H47" s="14">
        <f>VLOOKUP($C47,Delta_GIRR!$C$2155:$F$2634,4,0)*VLOOKUP(H$43,Delta_GIRR!$C$2155:$F$2634,4,0)</f>
        <v>72.064223048861777</v>
      </c>
      <c r="I47" s="14">
        <f>VLOOKUP($C47,Delta_GIRR!$C$2155:$F$2634,4,0)*VLOOKUP(I$43,Delta_GIRR!$C$2155:$F$2634,4,0)</f>
        <v>4562.0572169706375</v>
      </c>
      <c r="J47" s="14">
        <f>VLOOKUP($C47,Delta_GIRR!$C$2155:$F$2634,4,0)*VLOOKUP(J$43,Delta_GIRR!$C$2155:$F$2634,4,0)</f>
        <v>6579.915976943993</v>
      </c>
      <c r="K47" s="14">
        <f>VLOOKUP($C47,Delta_GIRR!$C$2155:$F$2634,4,0)*VLOOKUP(K$43,Delta_GIRR!$C$2155:$F$2634,4,0)</f>
        <v>-3.1973188064786356E-9</v>
      </c>
      <c r="L47" s="14">
        <f>VLOOKUP($C47,Delta_GIRR!$C$2155:$F$2634,4,0)*VLOOKUP(L$43,Delta_GIRR!$C$2155:$F$2634,4,0)</f>
        <v>-3.1973188064786356E-9</v>
      </c>
      <c r="M47" s="14">
        <f>VLOOKUP($C47,Delta_GIRR!$C$2155:$F$2634,4,0)*VLOOKUP(M$43,Delta_GIRR!$C$2155:$F$2634,4,0)</f>
        <v>-3.1973188064786356E-9</v>
      </c>
    </row>
    <row r="48" spans="3:13" x14ac:dyDescent="0.25">
      <c r="C48" s="135" t="s">
        <v>63</v>
      </c>
      <c r="D48" s="73">
        <f>VLOOKUP($C48,Delta_GIRR!$C$2155:$F$2634,4,0)*VLOOKUP(D$43,Delta_GIRR!$C$2155:$F$2634,4,0)</f>
        <v>3.0556041312056403</v>
      </c>
      <c r="E48" s="14">
        <f>VLOOKUP($C48,Delta_GIRR!$C$2155:$F$2634,4,0)*VLOOKUP(E$43,Delta_GIRR!$C$2155:$F$2634,4,0)</f>
        <v>33409.17929964092</v>
      </c>
      <c r="F48" s="14">
        <f>VLOOKUP($C48,Delta_GIRR!$C$2155:$F$2634,4,0)*VLOOKUP(F$43,Delta_GIRR!$C$2155:$F$2634,4,0)</f>
        <v>15756.674049377434</v>
      </c>
      <c r="G48" s="14">
        <f>VLOOKUP($C48,Delta_GIRR!$C$2155:$F$2634,4,0)*VLOOKUP(G$43,Delta_GIRR!$C$2155:$F$2634,4,0)</f>
        <v>72.064223048861777</v>
      </c>
      <c r="H48" s="5"/>
      <c r="I48" s="14">
        <f>VLOOKUP($C48,Delta_GIRR!$C$2155:$F$2634,4,0)*VLOOKUP(I$43,Delta_GIRR!$C$2155:$F$2634,4,0)</f>
        <v>10403.425733426382</v>
      </c>
      <c r="J48" s="14">
        <f>VLOOKUP($C48,Delta_GIRR!$C$2155:$F$2634,4,0)*VLOOKUP(J$43,Delta_GIRR!$C$2155:$F$2634,4,0)</f>
        <v>15004.999705763908</v>
      </c>
      <c r="K48" s="14">
        <f>VLOOKUP($C48,Delta_GIRR!$C$2155:$F$2634,4,0)*VLOOKUP(K$43,Delta_GIRR!$C$2155:$F$2634,4,0)</f>
        <v>-7.2912432192982845E-9</v>
      </c>
      <c r="L48" s="14">
        <f>VLOOKUP($C48,Delta_GIRR!$C$2155:$F$2634,4,0)*VLOOKUP(L$43,Delta_GIRR!$C$2155:$F$2634,4,0)</f>
        <v>-7.2912432192982845E-9</v>
      </c>
      <c r="M48" s="14">
        <f>VLOOKUP($C48,Delta_GIRR!$C$2155:$F$2634,4,0)*VLOOKUP(M$43,Delta_GIRR!$C$2155:$F$2634,4,0)</f>
        <v>-7.2912432192982845E-9</v>
      </c>
    </row>
    <row r="49" spans="3:13" x14ac:dyDescent="0.25">
      <c r="C49" s="135" t="s">
        <v>64</v>
      </c>
      <c r="D49" s="73">
        <f>VLOOKUP($C49,Delta_GIRR!$C$2155:$F$2634,4,0)*VLOOKUP(D$43,Delta_GIRR!$C$2155:$F$2634,4,0)</f>
        <v>193.43635842046535</v>
      </c>
      <c r="E49" s="14">
        <f>VLOOKUP($C49,Delta_GIRR!$C$2155:$F$2634,4,0)*VLOOKUP(E$43,Delta_GIRR!$C$2155:$F$2634,4,0)</f>
        <v>2114982.7346872399</v>
      </c>
      <c r="F49" s="14">
        <f>VLOOKUP($C49,Delta_GIRR!$C$2155:$F$2634,4,0)*VLOOKUP(F$43,Delta_GIRR!$C$2155:$F$2634,4,0)</f>
        <v>997483.15490305761</v>
      </c>
      <c r="G49" s="14">
        <f>VLOOKUP($C49,Delta_GIRR!$C$2155:$F$2634,4,0)*VLOOKUP(G$43,Delta_GIRR!$C$2155:$F$2634,4,0)</f>
        <v>4562.0572169706375</v>
      </c>
      <c r="H49" s="14">
        <f>VLOOKUP($C49,Delta_GIRR!$C$2155:$F$2634,4,0)*VLOOKUP(H$43,Delta_GIRR!$C$2155:$F$2634,4,0)</f>
        <v>10403.425733426382</v>
      </c>
      <c r="I49" s="5"/>
      <c r="J49" s="14">
        <f>VLOOKUP($C49,Delta_GIRR!$C$2155:$F$2634,4,0)*VLOOKUP(J$43,Delta_GIRR!$C$2155:$F$2634,4,0)</f>
        <v>949898.08121443051</v>
      </c>
      <c r="K49" s="14">
        <f>VLOOKUP($C49,Delta_GIRR!$C$2155:$F$2634,4,0)*VLOOKUP(K$43,Delta_GIRR!$C$2155:$F$2634,4,0)</f>
        <v>-4.6157534685046945E-7</v>
      </c>
      <c r="L49" s="14">
        <f>VLOOKUP($C49,Delta_GIRR!$C$2155:$F$2634,4,0)*VLOOKUP(L$43,Delta_GIRR!$C$2155:$F$2634,4,0)</f>
        <v>-4.6157534685046945E-7</v>
      </c>
      <c r="M49" s="14">
        <f>VLOOKUP($C49,Delta_GIRR!$C$2155:$F$2634,4,0)*VLOOKUP(M$43,Delta_GIRR!$C$2155:$F$2634,4,0)</f>
        <v>-4.6157534685046945E-7</v>
      </c>
    </row>
    <row r="50" spans="3:13" x14ac:dyDescent="0.25">
      <c r="C50" s="135" t="s">
        <v>65</v>
      </c>
      <c r="D50" s="73">
        <f>VLOOKUP($C50,Delta_GIRR!$C$2155:$F$2634,4,0)*VLOOKUP(D$43,Delta_GIRR!$C$2155:$F$2634,4,0)</f>
        <v>278.99583998156521</v>
      </c>
      <c r="E50" s="14">
        <f>VLOOKUP($C50,Delta_GIRR!$C$2155:$F$2634,4,0)*VLOOKUP(E$43,Delta_GIRR!$C$2155:$F$2634,4,0)</f>
        <v>3050467.8098207279</v>
      </c>
      <c r="F50" s="14">
        <f>VLOOKUP($C50,Delta_GIRR!$C$2155:$F$2634,4,0)*VLOOKUP(F$43,Delta_GIRR!$C$2155:$F$2634,4,0)</f>
        <v>1438683.2596627146</v>
      </c>
      <c r="G50" s="14">
        <f>VLOOKUP($C50,Delta_GIRR!$C$2155:$F$2634,4,0)*VLOOKUP(G$43,Delta_GIRR!$C$2155:$F$2634,4,0)</f>
        <v>6579.915976943993</v>
      </c>
      <c r="H50" s="14">
        <f>VLOOKUP($C50,Delta_GIRR!$C$2155:$F$2634,4,0)*VLOOKUP(H$43,Delta_GIRR!$C$2155:$F$2634,4,0)</f>
        <v>15004.999705763908</v>
      </c>
      <c r="I50" s="14">
        <f>VLOOKUP($C50,Delta_GIRR!$C$2155:$F$2634,4,0)*VLOOKUP(I$43,Delta_GIRR!$C$2155:$F$2634,4,0)</f>
        <v>949898.08121443051</v>
      </c>
      <c r="J50" s="5"/>
      <c r="K50" s="14">
        <f>VLOOKUP($C50,Delta_GIRR!$C$2155:$F$2634,4,0)*VLOOKUP(K$43,Delta_GIRR!$C$2155:$F$2634,4,0)</f>
        <v>-6.6573627967814604E-7</v>
      </c>
      <c r="L50" s="14">
        <f>VLOOKUP($C50,Delta_GIRR!$C$2155:$F$2634,4,0)*VLOOKUP(L$43,Delta_GIRR!$C$2155:$F$2634,4,0)</f>
        <v>-6.6573627967814604E-7</v>
      </c>
      <c r="M50" s="14">
        <f>VLOOKUP($C50,Delta_GIRR!$C$2155:$F$2634,4,0)*VLOOKUP(M$43,Delta_GIRR!$C$2155:$F$2634,4,0)</f>
        <v>-6.6573627967814604E-7</v>
      </c>
    </row>
    <row r="51" spans="3:13" x14ac:dyDescent="0.25">
      <c r="C51" s="135" t="s">
        <v>1134</v>
      </c>
      <c r="D51" s="73">
        <f>VLOOKUP($C51,Delta_GIRR!$C$2155:$F$2634,4,0)*VLOOKUP(D$43,Delta_GIRR!$C$2155:$F$2634,4,0)</f>
        <v>-1.3556991445302089E-10</v>
      </c>
      <c r="E51" s="14">
        <f>VLOOKUP($C51,Delta_GIRR!$C$2155:$F$2634,4,0)*VLOOKUP(E$43,Delta_GIRR!$C$2155:$F$2634,4,0)</f>
        <v>-1.4822861159736852E-6</v>
      </c>
      <c r="F51" s="14">
        <f>VLOOKUP($C51,Delta_GIRR!$C$2155:$F$2634,4,0)*VLOOKUP(F$43,Delta_GIRR!$C$2155:$F$2634,4,0)</f>
        <v>-6.9908628906565398E-7</v>
      </c>
      <c r="G51" s="14">
        <f>VLOOKUP($C51,Delta_GIRR!$C$2155:$F$2634,4,0)*VLOOKUP(G$43,Delta_GIRR!$C$2155:$F$2634,4,0)</f>
        <v>-3.1973188064786356E-9</v>
      </c>
      <c r="H51" s="14">
        <f>VLOOKUP($C51,Delta_GIRR!$C$2155:$F$2634,4,0)*VLOOKUP(H$43,Delta_GIRR!$C$2155:$F$2634,4,0)</f>
        <v>-7.2912432192982845E-9</v>
      </c>
      <c r="I51" s="14">
        <f>VLOOKUP($C51,Delta_GIRR!$C$2155:$F$2634,4,0)*VLOOKUP(I$43,Delta_GIRR!$C$2155:$F$2634,4,0)</f>
        <v>-4.6157534685046945E-7</v>
      </c>
      <c r="J51" s="14">
        <f>VLOOKUP($C51,Delta_GIRR!$C$2155:$F$2634,4,0)*VLOOKUP(J$43,Delta_GIRR!$C$2155:$F$2634,4,0)</f>
        <v>-6.6573627967814604E-7</v>
      </c>
      <c r="K51" s="5"/>
      <c r="L51" s="14">
        <f>VLOOKUP($C51,Delta_GIRR!$C$2155:$F$2634,4,0)*VLOOKUP(L$43,Delta_GIRR!$C$2155:$F$2634,4,0)</f>
        <v>3.2349518362066691E-19</v>
      </c>
      <c r="M51" s="14">
        <f>VLOOKUP($C51,Delta_GIRR!$C$2155:$F$2634,4,0)*VLOOKUP(M$43,Delta_GIRR!$C$2155:$F$2634,4,0)</f>
        <v>3.2349518362066691E-19</v>
      </c>
    </row>
    <row r="52" spans="3:13" x14ac:dyDescent="0.25">
      <c r="C52" s="135" t="s">
        <v>1136</v>
      </c>
      <c r="D52" s="73">
        <f>VLOOKUP($C52,Delta_GIRR!$C$2155:$F$2634,4,0)*VLOOKUP(D$43,Delta_GIRR!$C$2155:$F$2634,4,0)</f>
        <v>-1.3556991445302089E-10</v>
      </c>
      <c r="E52" s="14">
        <f>VLOOKUP($C52,Delta_GIRR!$C$2155:$F$2634,4,0)*VLOOKUP(E$43,Delta_GIRR!$C$2155:$F$2634,4,0)</f>
        <v>-1.4822861159736852E-6</v>
      </c>
      <c r="F52" s="14">
        <f>VLOOKUP($C52,Delta_GIRR!$C$2155:$F$2634,4,0)*VLOOKUP(F$43,Delta_GIRR!$C$2155:$F$2634,4,0)</f>
        <v>-6.9908628906565398E-7</v>
      </c>
      <c r="G52" s="14">
        <f>VLOOKUP($C52,Delta_GIRR!$C$2155:$F$2634,4,0)*VLOOKUP(G$43,Delta_GIRR!$C$2155:$F$2634,4,0)</f>
        <v>-3.1973188064786356E-9</v>
      </c>
      <c r="H52" s="14">
        <f>VLOOKUP($C52,Delta_GIRR!$C$2155:$F$2634,4,0)*VLOOKUP(H$43,Delta_GIRR!$C$2155:$F$2634,4,0)</f>
        <v>-7.2912432192982845E-9</v>
      </c>
      <c r="I52" s="14">
        <f>VLOOKUP($C52,Delta_GIRR!$C$2155:$F$2634,4,0)*VLOOKUP(I$43,Delta_GIRR!$C$2155:$F$2634,4,0)</f>
        <v>-4.6157534685046945E-7</v>
      </c>
      <c r="J52" s="14">
        <f>VLOOKUP($C52,Delta_GIRR!$C$2155:$F$2634,4,0)*VLOOKUP(J$43,Delta_GIRR!$C$2155:$F$2634,4,0)</f>
        <v>-6.6573627967814604E-7</v>
      </c>
      <c r="K52" s="14">
        <f>VLOOKUP($C52,Delta_GIRR!$C$2155:$F$2634,4,0)*VLOOKUP(K$43,Delta_GIRR!$C$2155:$F$2634,4,0)</f>
        <v>3.2349518362066691E-19</v>
      </c>
      <c r="L52" s="5"/>
      <c r="M52" s="14">
        <f>VLOOKUP($C52,Delta_GIRR!$C$2155:$F$2634,4,0)*VLOOKUP(M$43,Delta_GIRR!$C$2155:$F$2634,4,0)</f>
        <v>3.2349518362066691E-19</v>
      </c>
    </row>
    <row r="53" spans="3:13" x14ac:dyDescent="0.25">
      <c r="C53" s="145" t="s">
        <v>1137</v>
      </c>
      <c r="D53" s="73">
        <f>VLOOKUP($C53,Delta_GIRR!$C$2155:$F$2634,4,0)*VLOOKUP(D$43,Delta_GIRR!$C$2155:$F$2634,4,0)</f>
        <v>-1.3556991445302089E-10</v>
      </c>
      <c r="E53" s="14">
        <f>VLOOKUP($C53,Delta_GIRR!$C$2155:$F$2634,4,0)*VLOOKUP(E$43,Delta_GIRR!$C$2155:$F$2634,4,0)</f>
        <v>-1.4822861159736852E-6</v>
      </c>
      <c r="F53" s="14">
        <f>VLOOKUP($C53,Delta_GIRR!$C$2155:$F$2634,4,0)*VLOOKUP(F$43,Delta_GIRR!$C$2155:$F$2634,4,0)</f>
        <v>-6.9908628906565398E-7</v>
      </c>
      <c r="G53" s="14">
        <f>VLOOKUP($C53,Delta_GIRR!$C$2155:$F$2634,4,0)*VLOOKUP(G$43,Delta_GIRR!$C$2155:$F$2634,4,0)</f>
        <v>-3.1973188064786356E-9</v>
      </c>
      <c r="H53" s="14">
        <f>VLOOKUP($C53,Delta_GIRR!$C$2155:$F$2634,4,0)*VLOOKUP(H$43,Delta_GIRR!$C$2155:$F$2634,4,0)</f>
        <v>-7.2912432192982845E-9</v>
      </c>
      <c r="I53" s="14">
        <f>VLOOKUP($C53,Delta_GIRR!$C$2155:$F$2634,4,0)*VLOOKUP(I$43,Delta_GIRR!$C$2155:$F$2634,4,0)</f>
        <v>-4.6157534685046945E-7</v>
      </c>
      <c r="J53" s="14">
        <f>VLOOKUP($C53,Delta_GIRR!$C$2155:$F$2634,4,0)*VLOOKUP(J$43,Delta_GIRR!$C$2155:$F$2634,4,0)</f>
        <v>-6.6573627967814604E-7</v>
      </c>
      <c r="K53" s="14">
        <f>VLOOKUP($C53,Delta_GIRR!$C$2155:$F$2634,4,0)*VLOOKUP(K$43,Delta_GIRR!$C$2155:$F$2634,4,0)</f>
        <v>3.2349518362066691E-19</v>
      </c>
      <c r="L53" s="14">
        <f>VLOOKUP($C53,Delta_GIRR!$C$2155:$F$2634,4,0)*VLOOKUP(L$43,Delta_GIRR!$C$2155:$F$2634,4,0)</f>
        <v>3.2349518362066691E-19</v>
      </c>
      <c r="M53" s="5"/>
    </row>
    <row r="54" spans="3:13" ht="15.75" thickBot="1" x14ac:dyDescent="0.3"/>
    <row r="55" spans="3:13" ht="30.75" customHeight="1" thickTop="1" x14ac:dyDescent="0.25">
      <c r="C55" s="120"/>
      <c r="D55" s="146" t="s">
        <v>1133</v>
      </c>
      <c r="E55" s="147" t="s">
        <v>61</v>
      </c>
      <c r="F55" s="147" t="s">
        <v>62</v>
      </c>
      <c r="G55" s="147" t="s">
        <v>1135</v>
      </c>
      <c r="H55" s="147" t="s">
        <v>63</v>
      </c>
      <c r="I55" s="147" t="s">
        <v>64</v>
      </c>
      <c r="J55" s="147" t="s">
        <v>65</v>
      </c>
      <c r="K55" s="147" t="s">
        <v>1134</v>
      </c>
      <c r="L55" s="147" t="s">
        <v>1136</v>
      </c>
      <c r="M55" s="148" t="s">
        <v>1137</v>
      </c>
    </row>
    <row r="56" spans="3:13" x14ac:dyDescent="0.25">
      <c r="C56" s="135" t="s">
        <v>1133</v>
      </c>
      <c r="D56" s="61">
        <f>D44*D18</f>
        <v>0</v>
      </c>
      <c r="E56" s="71">
        <f t="shared" ref="E56:M56" si="2">E44*E18</f>
        <v>621.19441683277944</v>
      </c>
      <c r="F56" s="71">
        <f t="shared" si="2"/>
        <v>292.97211582304283</v>
      </c>
      <c r="G56" s="71">
        <f t="shared" si="2"/>
        <v>1.3399279464439335</v>
      </c>
      <c r="H56" s="71">
        <f t="shared" si="2"/>
        <v>2.7459329123704701</v>
      </c>
      <c r="I56" s="71">
        <f t="shared" si="2"/>
        <v>136.7414768202182</v>
      </c>
      <c r="J56" s="71">
        <f t="shared" si="2"/>
        <v>139.49791999078261</v>
      </c>
      <c r="K56" s="71">
        <f t="shared" si="2"/>
        <v>-6.7784957226510444E-11</v>
      </c>
      <c r="L56" s="71">
        <f t="shared" si="2"/>
        <v>-6.7784957226510444E-11</v>
      </c>
      <c r="M56" s="71">
        <f t="shared" si="2"/>
        <v>-6.7784957226510444E-11</v>
      </c>
    </row>
    <row r="57" spans="3:13" x14ac:dyDescent="0.25">
      <c r="C57" s="135" t="s">
        <v>61</v>
      </c>
      <c r="D57" s="73">
        <f t="shared" ref="D57:M65" si="3">D45*D19</f>
        <v>621.19441683277944</v>
      </c>
      <c r="E57" s="5">
        <f t="shared" si="3"/>
        <v>0</v>
      </c>
      <c r="F57" s="14">
        <f t="shared" si="3"/>
        <v>3203280.7677430385</v>
      </c>
      <c r="G57" s="14">
        <f t="shared" si="3"/>
        <v>14650.42298973522</v>
      </c>
      <c r="H57" s="14">
        <f t="shared" si="3"/>
        <v>33409.17929964092</v>
      </c>
      <c r="I57" s="14">
        <f t="shared" si="3"/>
        <v>2018168.0631709001</v>
      </c>
      <c r="J57" s="14">
        <f t="shared" si="3"/>
        <v>2156396.432984604</v>
      </c>
      <c r="K57" s="14">
        <f t="shared" si="3"/>
        <v>-7.7625758089430125E-7</v>
      </c>
      <c r="L57" s="14">
        <f t="shared" si="3"/>
        <v>-7.4114305798684262E-7</v>
      </c>
      <c r="M57" s="14">
        <f t="shared" si="3"/>
        <v>-7.4114305798684262E-7</v>
      </c>
    </row>
    <row r="58" spans="3:13" x14ac:dyDescent="0.25">
      <c r="C58" s="135" t="s">
        <v>62</v>
      </c>
      <c r="D58" s="73">
        <f t="shared" si="3"/>
        <v>292.97211582304283</v>
      </c>
      <c r="E58" s="14">
        <f t="shared" si="3"/>
        <v>3203280.7677430385</v>
      </c>
      <c r="F58" s="5">
        <f t="shared" si="3"/>
        <v>0</v>
      </c>
      <c r="G58" s="14">
        <f t="shared" si="3"/>
        <v>6909.5363781427759</v>
      </c>
      <c r="H58" s="14">
        <f t="shared" si="3"/>
        <v>15756.674049377434</v>
      </c>
      <c r="I58" s="14">
        <f t="shared" si="3"/>
        <v>997483.15490305761</v>
      </c>
      <c r="J58" s="14">
        <f t="shared" si="3"/>
        <v>1372826.6240902734</v>
      </c>
      <c r="K58" s="14">
        <f t="shared" si="3"/>
        <v>-5.7416552875862181E-7</v>
      </c>
      <c r="L58" s="14">
        <f t="shared" si="3"/>
        <v>-4.9418885039085675E-7</v>
      </c>
      <c r="M58" s="14">
        <f t="shared" si="3"/>
        <v>-3.6610410482729818E-7</v>
      </c>
    </row>
    <row r="59" spans="3:13" x14ac:dyDescent="0.25">
      <c r="C59" s="135" t="s">
        <v>1135</v>
      </c>
      <c r="D59" s="73">
        <f t="shared" si="3"/>
        <v>1.3399279464439335</v>
      </c>
      <c r="E59" s="14">
        <f t="shared" si="3"/>
        <v>14650.42298973522</v>
      </c>
      <c r="F59" s="14">
        <f t="shared" si="3"/>
        <v>6909.5363781427759</v>
      </c>
      <c r="G59" s="5">
        <f t="shared" si="3"/>
        <v>0</v>
      </c>
      <c r="H59" s="14">
        <f t="shared" si="3"/>
        <v>72.064223048861777</v>
      </c>
      <c r="I59" s="14">
        <f t="shared" si="3"/>
        <v>4562.0572169706375</v>
      </c>
      <c r="J59" s="14">
        <f t="shared" si="3"/>
        <v>6579.915976943993</v>
      </c>
      <c r="K59" s="14">
        <f t="shared" si="3"/>
        <v>-3.1973188064786356E-9</v>
      </c>
      <c r="L59" s="14">
        <f t="shared" si="3"/>
        <v>-3.0509595171542149E-9</v>
      </c>
      <c r="M59" s="14">
        <f t="shared" si="3"/>
        <v>-2.6259851921645756E-9</v>
      </c>
    </row>
    <row r="60" spans="3:13" x14ac:dyDescent="0.25">
      <c r="C60" s="135" t="s">
        <v>63</v>
      </c>
      <c r="D60" s="73">
        <f t="shared" si="3"/>
        <v>2.7459329123704701</v>
      </c>
      <c r="E60" s="14">
        <f t="shared" si="3"/>
        <v>33409.17929964092</v>
      </c>
      <c r="F60" s="14">
        <f t="shared" si="3"/>
        <v>15756.674049377434</v>
      </c>
      <c r="G60" s="14">
        <f t="shared" si="3"/>
        <v>72.064223048861777</v>
      </c>
      <c r="H60" s="5">
        <f t="shared" si="3"/>
        <v>0</v>
      </c>
      <c r="I60" s="14">
        <f t="shared" si="3"/>
        <v>10403.425733426382</v>
      </c>
      <c r="J60" s="14">
        <f t="shared" si="3"/>
        <v>15004.999705763908</v>
      </c>
      <c r="K60" s="14">
        <f t="shared" si="3"/>
        <v>-7.2912432192982845E-9</v>
      </c>
      <c r="L60" s="14">
        <f t="shared" si="3"/>
        <v>-7.2912432192982845E-9</v>
      </c>
      <c r="M60" s="14">
        <f t="shared" si="3"/>
        <v>-6.9574819522936681E-9</v>
      </c>
    </row>
    <row r="61" spans="3:13" x14ac:dyDescent="0.25">
      <c r="C61" s="135" t="s">
        <v>64</v>
      </c>
      <c r="D61" s="73">
        <f t="shared" si="3"/>
        <v>136.7414768202182</v>
      </c>
      <c r="E61" s="14">
        <f t="shared" si="3"/>
        <v>2018168.0631709001</v>
      </c>
      <c r="F61" s="14">
        <f t="shared" si="3"/>
        <v>997483.15490305761</v>
      </c>
      <c r="G61" s="14">
        <f t="shared" si="3"/>
        <v>4562.0572169706375</v>
      </c>
      <c r="H61" s="14">
        <f t="shared" si="3"/>
        <v>10403.425733426382</v>
      </c>
      <c r="I61" s="5">
        <f t="shared" si="3"/>
        <v>0</v>
      </c>
      <c r="J61" s="14">
        <f t="shared" si="3"/>
        <v>949898.08121443051</v>
      </c>
      <c r="K61" s="14">
        <f t="shared" si="3"/>
        <v>-4.6157534685046945E-7</v>
      </c>
      <c r="L61" s="14">
        <f t="shared" si="3"/>
        <v>-4.6157534685046945E-7</v>
      </c>
      <c r="M61" s="14">
        <f t="shared" si="3"/>
        <v>-4.6157534685046945E-7</v>
      </c>
    </row>
    <row r="62" spans="3:13" x14ac:dyDescent="0.25">
      <c r="C62" s="135" t="s">
        <v>65</v>
      </c>
      <c r="D62" s="73">
        <f t="shared" si="3"/>
        <v>139.49791999078261</v>
      </c>
      <c r="E62" s="14">
        <f t="shared" si="3"/>
        <v>2156396.432984604</v>
      </c>
      <c r="F62" s="14">
        <f t="shared" si="3"/>
        <v>1372826.6240902734</v>
      </c>
      <c r="G62" s="14">
        <f t="shared" si="3"/>
        <v>6579.915976943993</v>
      </c>
      <c r="H62" s="14">
        <f t="shared" si="3"/>
        <v>15004.999705763908</v>
      </c>
      <c r="I62" s="14">
        <f t="shared" si="3"/>
        <v>949898.08121443051</v>
      </c>
      <c r="J62" s="5">
        <f t="shared" si="3"/>
        <v>0</v>
      </c>
      <c r="K62" s="14">
        <f t="shared" si="3"/>
        <v>-6.6573627967814604E-7</v>
      </c>
      <c r="L62" s="14">
        <f t="shared" si="3"/>
        <v>-6.6573627967814604E-7</v>
      </c>
      <c r="M62" s="14">
        <f t="shared" si="3"/>
        <v>-6.6573627967814604E-7</v>
      </c>
    </row>
    <row r="63" spans="3:13" x14ac:dyDescent="0.25">
      <c r="C63" s="135" t="s">
        <v>1134</v>
      </c>
      <c r="D63" s="73">
        <f t="shared" si="3"/>
        <v>-6.7784957226510444E-11</v>
      </c>
      <c r="E63" s="14">
        <f t="shared" si="3"/>
        <v>-7.7625758089430125E-7</v>
      </c>
      <c r="F63" s="14">
        <f t="shared" si="3"/>
        <v>-5.7416552875862181E-7</v>
      </c>
      <c r="G63" s="14">
        <f t="shared" si="3"/>
        <v>-3.1973188064786356E-9</v>
      </c>
      <c r="H63" s="14">
        <f t="shared" si="3"/>
        <v>-7.2912432192982845E-9</v>
      </c>
      <c r="I63" s="14">
        <f t="shared" si="3"/>
        <v>-4.6157534685046945E-7</v>
      </c>
      <c r="J63" s="14">
        <f t="shared" si="3"/>
        <v>-6.6573627967814604E-7</v>
      </c>
      <c r="K63" s="5">
        <f t="shared" si="3"/>
        <v>0</v>
      </c>
      <c r="L63" s="14">
        <f t="shared" si="3"/>
        <v>3.2349518362066691E-19</v>
      </c>
      <c r="M63" s="14">
        <f t="shared" si="3"/>
        <v>3.2349518362066691E-19</v>
      </c>
    </row>
    <row r="64" spans="3:13" x14ac:dyDescent="0.25">
      <c r="C64" s="135" t="s">
        <v>1136</v>
      </c>
      <c r="D64" s="73">
        <f t="shared" si="3"/>
        <v>-6.7784957226510444E-11</v>
      </c>
      <c r="E64" s="14">
        <f t="shared" si="3"/>
        <v>-7.4114305798684262E-7</v>
      </c>
      <c r="F64" s="14">
        <f t="shared" si="3"/>
        <v>-4.9418885039085675E-7</v>
      </c>
      <c r="G64" s="14">
        <f t="shared" si="3"/>
        <v>-3.0509595171542149E-9</v>
      </c>
      <c r="H64" s="14">
        <f t="shared" si="3"/>
        <v>-7.2912432192982845E-9</v>
      </c>
      <c r="I64" s="14">
        <f t="shared" si="3"/>
        <v>-4.6157534685046945E-7</v>
      </c>
      <c r="J64" s="14">
        <f t="shared" si="3"/>
        <v>-6.6573627967814604E-7</v>
      </c>
      <c r="K64" s="14">
        <f t="shared" si="3"/>
        <v>3.2349518362066691E-19</v>
      </c>
      <c r="L64" s="5">
        <f t="shared" si="3"/>
        <v>0</v>
      </c>
      <c r="M64" s="14">
        <f t="shared" si="3"/>
        <v>3.2349518362066691E-19</v>
      </c>
    </row>
    <row r="65" spans="3:13" x14ac:dyDescent="0.25">
      <c r="C65" s="145" t="s">
        <v>1137</v>
      </c>
      <c r="D65" s="73">
        <f t="shared" si="3"/>
        <v>-6.7784957226510444E-11</v>
      </c>
      <c r="E65" s="14">
        <f t="shared" si="3"/>
        <v>-7.4114305798684262E-7</v>
      </c>
      <c r="F65" s="14">
        <f t="shared" si="3"/>
        <v>-3.6610410482729818E-7</v>
      </c>
      <c r="G65" s="14">
        <f t="shared" si="3"/>
        <v>-2.6259851921645756E-9</v>
      </c>
      <c r="H65" s="14">
        <f t="shared" si="3"/>
        <v>-6.9574819522936681E-9</v>
      </c>
      <c r="I65" s="14">
        <f t="shared" si="3"/>
        <v>-4.6157534685046945E-7</v>
      </c>
      <c r="J65" s="14">
        <f t="shared" si="3"/>
        <v>-6.6573627967814604E-7</v>
      </c>
      <c r="K65" s="14">
        <f t="shared" si="3"/>
        <v>3.2349518362066691E-19</v>
      </c>
      <c r="L65" s="14">
        <f t="shared" si="3"/>
        <v>3.2349518362066691E-19</v>
      </c>
      <c r="M65" s="5">
        <f t="shared" si="3"/>
        <v>0</v>
      </c>
    </row>
  </sheetData>
  <mergeCells count="2">
    <mergeCell ref="C9:D14"/>
    <mergeCell ref="E9:E15"/>
  </mergeCells>
  <hyperlinks>
    <hyperlink ref="A3" location="'Delta_GIRR_JPYHigh'!A1" display="'Delta_GIRR_JPYHigh'!A1" xr:uid="{00000000-0004-0000-5100-000000000000}"/>
    <hyperlink ref="A5" location="'Vega_GIRR_EURHigh'!A1" display="'Vega_GIRR_EURHigh'!A1" xr:uid="{00000000-0004-0000-5100-000001000000}"/>
    <hyperlink ref="D32" location="Delta_GIRR!$C$2155:$F$2634" display="Delta_GIRR!$C$2155:$F$2634" xr:uid="{00000000-0004-0000-5100-000002000000}"/>
    <hyperlink ref="D33" location="Delta_GIRR!$C$2155:$F$2634" display="Delta_GIRR!$C$2155:$F$2634" xr:uid="{00000000-0004-0000-5100-000003000000}"/>
    <hyperlink ref="D34" location="Delta_GIRR!$C$2155:$F$2634" display="Delta_GIRR!$C$2155:$F$2634" xr:uid="{00000000-0004-0000-5100-000004000000}"/>
    <hyperlink ref="D35" location="Delta_GIRR!$C$2155:$F$2634" display="Delta_GIRR!$C$2155:$F$2634" xr:uid="{00000000-0004-0000-5100-000005000000}"/>
    <hyperlink ref="D36" location="Delta_GIRR!$C$2155:$F$2634" display="Delta_GIRR!$C$2155:$F$2634" xr:uid="{00000000-0004-0000-5100-000006000000}"/>
    <hyperlink ref="D37" location="Delta_GIRR!$C$2155:$F$2634" display="Delta_GIRR!$C$2155:$F$2634" xr:uid="{00000000-0004-0000-5100-000007000000}"/>
    <hyperlink ref="D38" location="Delta_GIRR!$C$2155:$F$2634" display="Delta_GIRR!$C$2155:$F$2634" xr:uid="{00000000-0004-0000-5100-000008000000}"/>
    <hyperlink ref="D39" location="Delta_GIRR!$C$2155:$F$2634" display="Delta_GIRR!$C$2155:$F$2634" xr:uid="{00000000-0004-0000-5100-000009000000}"/>
    <hyperlink ref="D40" location="Delta_GIRR!$C$2155:$F$2634" display="Delta_GIRR!$C$2155:$F$2634" xr:uid="{00000000-0004-0000-5100-00000A000000}"/>
    <hyperlink ref="D41" location="Delta_GIRR!$C$2155:$F$2634" display="Delta_GIRR!$C$2155:$F$2634" xr:uid="{00000000-0004-0000-5100-00000B000000}"/>
    <hyperlink ref="E44" location="Delta_GIRR!$C$2155:$F$2634" display="Delta_GIRR!$C$2155:$F$2634" xr:uid="{00000000-0004-0000-5100-00000C000000}"/>
    <hyperlink ref="F44" location="Delta_GIRR!$C$2155:$F$2634" display="Delta_GIRR!$C$2155:$F$2634" xr:uid="{00000000-0004-0000-5100-00000D000000}"/>
    <hyperlink ref="G44" location="Delta_GIRR!$C$2155:$F$2634" display="Delta_GIRR!$C$2155:$F$2634" xr:uid="{00000000-0004-0000-5100-00000E000000}"/>
    <hyperlink ref="H44" location="Delta_GIRR!$C$2155:$F$2634" display="Delta_GIRR!$C$2155:$F$2634" xr:uid="{00000000-0004-0000-5100-00000F000000}"/>
    <hyperlink ref="I44" location="Delta_GIRR!$C$2155:$F$2634" display="Delta_GIRR!$C$2155:$F$2634" xr:uid="{00000000-0004-0000-5100-000010000000}"/>
    <hyperlink ref="J44" location="Delta_GIRR!$C$2155:$F$2634" display="Delta_GIRR!$C$2155:$F$2634" xr:uid="{00000000-0004-0000-5100-000011000000}"/>
    <hyperlink ref="K44" location="Delta_GIRR!$C$2155:$F$2634" display="Delta_GIRR!$C$2155:$F$2634" xr:uid="{00000000-0004-0000-5100-000012000000}"/>
    <hyperlink ref="L44" location="Delta_GIRR!$C$2155:$F$2634" display="Delta_GIRR!$C$2155:$F$2634" xr:uid="{00000000-0004-0000-5100-000013000000}"/>
    <hyperlink ref="M44" location="Delta_GIRR!$C$2155:$F$2634" display="Delta_GIRR!$C$2155:$F$2634" xr:uid="{00000000-0004-0000-5100-000014000000}"/>
    <hyperlink ref="D45" location="Delta_GIRR!$C$2155:$F$2634" display="Delta_GIRR!$C$2155:$F$2634" xr:uid="{00000000-0004-0000-5100-000015000000}"/>
    <hyperlink ref="F45" location="Delta_GIRR!$C$2155:$F$2634" display="Delta_GIRR!$C$2155:$F$2634" xr:uid="{00000000-0004-0000-5100-000016000000}"/>
    <hyperlink ref="G45" location="Delta_GIRR!$C$2155:$F$2634" display="Delta_GIRR!$C$2155:$F$2634" xr:uid="{00000000-0004-0000-5100-000017000000}"/>
    <hyperlink ref="H45" location="Delta_GIRR!$C$2155:$F$2634" display="Delta_GIRR!$C$2155:$F$2634" xr:uid="{00000000-0004-0000-5100-000018000000}"/>
    <hyperlink ref="I45" location="Delta_GIRR!$C$2155:$F$2634" display="Delta_GIRR!$C$2155:$F$2634" xr:uid="{00000000-0004-0000-5100-000019000000}"/>
    <hyperlink ref="J45" location="Delta_GIRR!$C$2155:$F$2634" display="Delta_GIRR!$C$2155:$F$2634" xr:uid="{00000000-0004-0000-5100-00001A000000}"/>
    <hyperlink ref="K45" location="Delta_GIRR!$C$2155:$F$2634" display="Delta_GIRR!$C$2155:$F$2634" xr:uid="{00000000-0004-0000-5100-00001B000000}"/>
    <hyperlink ref="L45" location="Delta_GIRR!$C$2155:$F$2634" display="Delta_GIRR!$C$2155:$F$2634" xr:uid="{00000000-0004-0000-5100-00001C000000}"/>
    <hyperlink ref="M45" location="Delta_GIRR!$C$2155:$F$2634" display="Delta_GIRR!$C$2155:$F$2634" xr:uid="{00000000-0004-0000-5100-00001D000000}"/>
    <hyperlink ref="D46" location="Delta_GIRR!$C$2155:$F$2634" display="Delta_GIRR!$C$2155:$F$2634" xr:uid="{00000000-0004-0000-5100-00001E000000}"/>
    <hyperlink ref="E46" location="Delta_GIRR!$C$2155:$F$2634" display="Delta_GIRR!$C$2155:$F$2634" xr:uid="{00000000-0004-0000-5100-00001F000000}"/>
    <hyperlink ref="G46" location="Delta_GIRR!$C$2155:$F$2634" display="Delta_GIRR!$C$2155:$F$2634" xr:uid="{00000000-0004-0000-5100-000020000000}"/>
    <hyperlink ref="H46" location="Delta_GIRR!$C$2155:$F$2634" display="Delta_GIRR!$C$2155:$F$2634" xr:uid="{00000000-0004-0000-5100-000021000000}"/>
    <hyperlink ref="I46" location="Delta_GIRR!$C$2155:$F$2634" display="Delta_GIRR!$C$2155:$F$2634" xr:uid="{00000000-0004-0000-5100-000022000000}"/>
    <hyperlink ref="J46" location="Delta_GIRR!$C$2155:$F$2634" display="Delta_GIRR!$C$2155:$F$2634" xr:uid="{00000000-0004-0000-5100-000023000000}"/>
    <hyperlink ref="K46" location="Delta_GIRR!$C$2155:$F$2634" display="Delta_GIRR!$C$2155:$F$2634" xr:uid="{00000000-0004-0000-5100-000024000000}"/>
    <hyperlink ref="L46" location="Delta_GIRR!$C$2155:$F$2634" display="Delta_GIRR!$C$2155:$F$2634" xr:uid="{00000000-0004-0000-5100-000025000000}"/>
    <hyperlink ref="M46" location="Delta_GIRR!$C$2155:$F$2634" display="Delta_GIRR!$C$2155:$F$2634" xr:uid="{00000000-0004-0000-5100-000026000000}"/>
    <hyperlink ref="D47" location="Delta_GIRR!$C$2155:$F$2634" display="Delta_GIRR!$C$2155:$F$2634" xr:uid="{00000000-0004-0000-5100-000027000000}"/>
    <hyperlink ref="E47" location="Delta_GIRR!$C$2155:$F$2634" display="Delta_GIRR!$C$2155:$F$2634" xr:uid="{00000000-0004-0000-5100-000028000000}"/>
    <hyperlink ref="F47" location="Delta_GIRR!$C$2155:$F$2634" display="Delta_GIRR!$C$2155:$F$2634" xr:uid="{00000000-0004-0000-5100-000029000000}"/>
    <hyperlink ref="H47" location="Delta_GIRR!$C$2155:$F$2634" display="Delta_GIRR!$C$2155:$F$2634" xr:uid="{00000000-0004-0000-5100-00002A000000}"/>
    <hyperlink ref="I47" location="Delta_GIRR!$C$2155:$F$2634" display="Delta_GIRR!$C$2155:$F$2634" xr:uid="{00000000-0004-0000-5100-00002B000000}"/>
    <hyperlink ref="J47" location="Delta_GIRR!$C$2155:$F$2634" display="Delta_GIRR!$C$2155:$F$2634" xr:uid="{00000000-0004-0000-5100-00002C000000}"/>
    <hyperlink ref="K47" location="Delta_GIRR!$C$2155:$F$2634" display="Delta_GIRR!$C$2155:$F$2634" xr:uid="{00000000-0004-0000-5100-00002D000000}"/>
    <hyperlink ref="L47" location="Delta_GIRR!$C$2155:$F$2634" display="Delta_GIRR!$C$2155:$F$2634" xr:uid="{00000000-0004-0000-5100-00002E000000}"/>
    <hyperlink ref="M47" location="Delta_GIRR!$C$2155:$F$2634" display="Delta_GIRR!$C$2155:$F$2634" xr:uid="{00000000-0004-0000-5100-00002F000000}"/>
    <hyperlink ref="D48" location="Delta_GIRR!$C$2155:$F$2634" display="Delta_GIRR!$C$2155:$F$2634" xr:uid="{00000000-0004-0000-5100-000030000000}"/>
    <hyperlink ref="E48" location="Delta_GIRR!$C$2155:$F$2634" display="Delta_GIRR!$C$2155:$F$2634" xr:uid="{00000000-0004-0000-5100-000031000000}"/>
    <hyperlink ref="F48" location="Delta_GIRR!$C$2155:$F$2634" display="Delta_GIRR!$C$2155:$F$2634" xr:uid="{00000000-0004-0000-5100-000032000000}"/>
    <hyperlink ref="G48" location="Delta_GIRR!$C$2155:$F$2634" display="Delta_GIRR!$C$2155:$F$2634" xr:uid="{00000000-0004-0000-5100-000033000000}"/>
    <hyperlink ref="I48" location="Delta_GIRR!$C$2155:$F$2634" display="Delta_GIRR!$C$2155:$F$2634" xr:uid="{00000000-0004-0000-5100-000034000000}"/>
    <hyperlink ref="J48" location="Delta_GIRR!$C$2155:$F$2634" display="Delta_GIRR!$C$2155:$F$2634" xr:uid="{00000000-0004-0000-5100-000035000000}"/>
    <hyperlink ref="K48" location="Delta_GIRR!$C$2155:$F$2634" display="Delta_GIRR!$C$2155:$F$2634" xr:uid="{00000000-0004-0000-5100-000036000000}"/>
    <hyperlink ref="L48" location="Delta_GIRR!$C$2155:$F$2634" display="Delta_GIRR!$C$2155:$F$2634" xr:uid="{00000000-0004-0000-5100-000037000000}"/>
    <hyperlink ref="M48" location="Delta_GIRR!$C$2155:$F$2634" display="Delta_GIRR!$C$2155:$F$2634" xr:uid="{00000000-0004-0000-5100-000038000000}"/>
    <hyperlink ref="D49" location="Delta_GIRR!$C$2155:$F$2634" display="Delta_GIRR!$C$2155:$F$2634" xr:uid="{00000000-0004-0000-5100-000039000000}"/>
    <hyperlink ref="E49" location="Delta_GIRR!$C$2155:$F$2634" display="Delta_GIRR!$C$2155:$F$2634" xr:uid="{00000000-0004-0000-5100-00003A000000}"/>
    <hyperlink ref="F49" location="Delta_GIRR!$C$2155:$F$2634" display="Delta_GIRR!$C$2155:$F$2634" xr:uid="{00000000-0004-0000-5100-00003B000000}"/>
    <hyperlink ref="G49" location="Delta_GIRR!$C$2155:$F$2634" display="Delta_GIRR!$C$2155:$F$2634" xr:uid="{00000000-0004-0000-5100-00003C000000}"/>
    <hyperlink ref="H49" location="Delta_GIRR!$C$2155:$F$2634" display="Delta_GIRR!$C$2155:$F$2634" xr:uid="{00000000-0004-0000-5100-00003D000000}"/>
    <hyperlink ref="J49" location="Delta_GIRR!$C$2155:$F$2634" display="Delta_GIRR!$C$2155:$F$2634" xr:uid="{00000000-0004-0000-5100-00003E000000}"/>
    <hyperlink ref="K49" location="Delta_GIRR!$C$2155:$F$2634" display="Delta_GIRR!$C$2155:$F$2634" xr:uid="{00000000-0004-0000-5100-00003F000000}"/>
    <hyperlink ref="L49" location="Delta_GIRR!$C$2155:$F$2634" display="Delta_GIRR!$C$2155:$F$2634" xr:uid="{00000000-0004-0000-5100-000040000000}"/>
    <hyperlink ref="M49" location="Delta_GIRR!$C$2155:$F$2634" display="Delta_GIRR!$C$2155:$F$2634" xr:uid="{00000000-0004-0000-5100-000041000000}"/>
    <hyperlink ref="D50" location="Delta_GIRR!$C$2155:$F$2634" display="Delta_GIRR!$C$2155:$F$2634" xr:uid="{00000000-0004-0000-5100-000042000000}"/>
    <hyperlink ref="E50" location="Delta_GIRR!$C$2155:$F$2634" display="Delta_GIRR!$C$2155:$F$2634" xr:uid="{00000000-0004-0000-5100-000043000000}"/>
    <hyperlink ref="F50" location="Delta_GIRR!$C$2155:$F$2634" display="Delta_GIRR!$C$2155:$F$2634" xr:uid="{00000000-0004-0000-5100-000044000000}"/>
    <hyperlink ref="G50" location="Delta_GIRR!$C$2155:$F$2634" display="Delta_GIRR!$C$2155:$F$2634" xr:uid="{00000000-0004-0000-5100-000045000000}"/>
    <hyperlink ref="H50" location="Delta_GIRR!$C$2155:$F$2634" display="Delta_GIRR!$C$2155:$F$2634" xr:uid="{00000000-0004-0000-5100-000046000000}"/>
    <hyperlink ref="I50" location="Delta_GIRR!$C$2155:$F$2634" display="Delta_GIRR!$C$2155:$F$2634" xr:uid="{00000000-0004-0000-5100-000047000000}"/>
    <hyperlink ref="K50" location="Delta_GIRR!$C$2155:$F$2634" display="Delta_GIRR!$C$2155:$F$2634" xr:uid="{00000000-0004-0000-5100-000048000000}"/>
    <hyperlink ref="L50" location="Delta_GIRR!$C$2155:$F$2634" display="Delta_GIRR!$C$2155:$F$2634" xr:uid="{00000000-0004-0000-5100-000049000000}"/>
    <hyperlink ref="M50" location="Delta_GIRR!$C$2155:$F$2634" display="Delta_GIRR!$C$2155:$F$2634" xr:uid="{00000000-0004-0000-5100-00004A000000}"/>
    <hyperlink ref="D51" location="Delta_GIRR!$C$2155:$F$2634" display="Delta_GIRR!$C$2155:$F$2634" xr:uid="{00000000-0004-0000-5100-00004B000000}"/>
    <hyperlink ref="E51" location="Delta_GIRR!$C$2155:$F$2634" display="Delta_GIRR!$C$2155:$F$2634" xr:uid="{00000000-0004-0000-5100-00004C000000}"/>
    <hyperlink ref="F51" location="Delta_GIRR!$C$2155:$F$2634" display="Delta_GIRR!$C$2155:$F$2634" xr:uid="{00000000-0004-0000-5100-00004D000000}"/>
    <hyperlink ref="G51" location="Delta_GIRR!$C$2155:$F$2634" display="Delta_GIRR!$C$2155:$F$2634" xr:uid="{00000000-0004-0000-5100-00004E000000}"/>
    <hyperlink ref="H51" location="Delta_GIRR!$C$2155:$F$2634" display="Delta_GIRR!$C$2155:$F$2634" xr:uid="{00000000-0004-0000-5100-00004F000000}"/>
    <hyperlink ref="I51" location="Delta_GIRR!$C$2155:$F$2634" display="Delta_GIRR!$C$2155:$F$2634" xr:uid="{00000000-0004-0000-5100-000050000000}"/>
    <hyperlink ref="J51" location="Delta_GIRR!$C$2155:$F$2634" display="Delta_GIRR!$C$2155:$F$2634" xr:uid="{00000000-0004-0000-5100-000051000000}"/>
    <hyperlink ref="L51" location="Delta_GIRR!$C$2155:$F$2634" display="Delta_GIRR!$C$2155:$F$2634" xr:uid="{00000000-0004-0000-5100-000052000000}"/>
    <hyperlink ref="M51" location="Delta_GIRR!$C$2155:$F$2634" display="Delta_GIRR!$C$2155:$F$2634" xr:uid="{00000000-0004-0000-5100-000053000000}"/>
    <hyperlink ref="D52" location="Delta_GIRR!$C$2155:$F$2634" display="Delta_GIRR!$C$2155:$F$2634" xr:uid="{00000000-0004-0000-5100-000054000000}"/>
    <hyperlink ref="E52" location="Delta_GIRR!$C$2155:$F$2634" display="Delta_GIRR!$C$2155:$F$2634" xr:uid="{00000000-0004-0000-5100-000055000000}"/>
    <hyperlink ref="F52" location="Delta_GIRR!$C$2155:$F$2634" display="Delta_GIRR!$C$2155:$F$2634" xr:uid="{00000000-0004-0000-5100-000056000000}"/>
    <hyperlink ref="G52" location="Delta_GIRR!$C$2155:$F$2634" display="Delta_GIRR!$C$2155:$F$2634" xr:uid="{00000000-0004-0000-5100-000057000000}"/>
    <hyperlink ref="H52" location="Delta_GIRR!$C$2155:$F$2634" display="Delta_GIRR!$C$2155:$F$2634" xr:uid="{00000000-0004-0000-5100-000058000000}"/>
    <hyperlink ref="I52" location="Delta_GIRR!$C$2155:$F$2634" display="Delta_GIRR!$C$2155:$F$2634" xr:uid="{00000000-0004-0000-5100-000059000000}"/>
    <hyperlink ref="J52" location="Delta_GIRR!$C$2155:$F$2634" display="Delta_GIRR!$C$2155:$F$2634" xr:uid="{00000000-0004-0000-5100-00005A000000}"/>
    <hyperlink ref="K52" location="Delta_GIRR!$C$2155:$F$2634" display="Delta_GIRR!$C$2155:$F$2634" xr:uid="{00000000-0004-0000-5100-00005B000000}"/>
    <hyperlink ref="M52" location="Delta_GIRR!$C$2155:$F$2634" display="Delta_GIRR!$C$2155:$F$2634" xr:uid="{00000000-0004-0000-5100-00005C000000}"/>
    <hyperlink ref="D53" location="Delta_GIRR!$C$2155:$F$2634" display="Delta_GIRR!$C$2155:$F$2634" xr:uid="{00000000-0004-0000-5100-00005D000000}"/>
    <hyperlink ref="E53" location="Delta_GIRR!$C$2155:$F$2634" display="Delta_GIRR!$C$2155:$F$2634" xr:uid="{00000000-0004-0000-5100-00005E000000}"/>
    <hyperlink ref="F53" location="Delta_GIRR!$C$2155:$F$2634" display="Delta_GIRR!$C$2155:$F$2634" xr:uid="{00000000-0004-0000-5100-00005F000000}"/>
    <hyperlink ref="G53" location="Delta_GIRR!$C$2155:$F$2634" display="Delta_GIRR!$C$2155:$F$2634" xr:uid="{00000000-0004-0000-5100-000060000000}"/>
    <hyperlink ref="H53" location="Delta_GIRR!$C$2155:$F$2634" display="Delta_GIRR!$C$2155:$F$2634" xr:uid="{00000000-0004-0000-5100-000061000000}"/>
    <hyperlink ref="I53" location="Delta_GIRR!$C$2155:$F$2634" display="Delta_GIRR!$C$2155:$F$2634" xr:uid="{00000000-0004-0000-5100-000062000000}"/>
    <hyperlink ref="J53" location="Delta_GIRR!$C$2155:$F$2634" display="Delta_GIRR!$C$2155:$F$2634" xr:uid="{00000000-0004-0000-5100-000063000000}"/>
    <hyperlink ref="K53" location="Delta_GIRR!$C$2155:$F$2634" display="Delta_GIRR!$C$2155:$F$2634" xr:uid="{00000000-0004-0000-5100-000064000000}"/>
    <hyperlink ref="L53" location="Delta_GIRR!$C$2155:$F$2634" display="Delta_GIRR!$C$2155:$F$2634" xr:uid="{00000000-0004-0000-5100-000065000000}"/>
    <hyperlink ref="A4" location="BucketHigh!A1" display="One level Up" xr:uid="{00000000-0004-0000-5100-000066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A5EF01C9-EC99-4103-A4C3-8B70DD62B2F8}"/>
  </hyperlinks>
  <pageMargins left="0.7" right="0.7" top="0.75" bottom="0.75" header="0.3" footer="0.3"/>
  <pageSetup orientation="portrait" r:id="rId2"/>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04"/>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9" customWidth="1"/>
    <col min="4" max="4" width="55.570312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1155</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1236</v>
      </c>
    </row>
    <row r="10" spans="1:5" ht="90.75" customHeight="1" x14ac:dyDescent="0.25">
      <c r="A10" s="18"/>
      <c r="C10" s="172"/>
      <c r="D10" s="173"/>
      <c r="E10" s="176"/>
    </row>
    <row r="11" spans="1:5" x14ac:dyDescent="0.25">
      <c r="A11" s="18"/>
      <c r="C11" s="172"/>
      <c r="D11" s="173"/>
      <c r="E11" s="176"/>
    </row>
    <row r="12" spans="1:5" ht="132" customHeight="1" x14ac:dyDescent="0.25">
      <c r="A12" s="18"/>
      <c r="C12" s="172"/>
      <c r="D12" s="173"/>
      <c r="E12" s="176"/>
    </row>
    <row r="13" spans="1:5" ht="21.7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row>
    <row r="17" spans="3:8" x14ac:dyDescent="0.25">
      <c r="C17" s="67" t="s">
        <v>86</v>
      </c>
      <c r="D17" s="66">
        <v>0.5</v>
      </c>
      <c r="E17" s="66">
        <v>1</v>
      </c>
      <c r="F17" s="66">
        <v>3</v>
      </c>
      <c r="G17" s="66">
        <v>5</v>
      </c>
      <c r="H17" s="65">
        <v>10</v>
      </c>
    </row>
    <row r="18" spans="3:8" x14ac:dyDescent="0.25">
      <c r="C18" s="70">
        <v>0.5</v>
      </c>
      <c r="D18" s="61"/>
      <c r="E18" s="41">
        <f>MIN(1,MIN(EXP(-$D$15*ABS($C18-E$17)/MIN($C18,E$17)*EXP(-$D$15*ABS($C18-E$17)/MIN($C18,E$17))),1)*1.25)</f>
        <v>1</v>
      </c>
      <c r="F18" s="41">
        <f>MIN(1,MIN(EXP(-$D$15*ABS($C18-F$17)/MIN($C18,F$17)*EXP(-$D$15*ABS($C18-F$17)/MIN($C18,F$17))),1)*1.25)</f>
        <v>1</v>
      </c>
      <c r="G18" s="41">
        <f>MIN(1,MIN(EXP(-$D$15*ABS($C18-G$17)/MIN($C18,G$17)*EXP(-$D$15*ABS($C18-G$17)/MIN($C18,G$17))),1)*1.25)</f>
        <v>1</v>
      </c>
      <c r="H18" s="41">
        <f>MIN(1,MIN(EXP(-$D$15*ABS($C18-H$17)/MIN($C18,H$17)*EXP(-$D$15*ABS($C18-H$17)/MIN($C18,H$17))),1)*1.25)</f>
        <v>1</v>
      </c>
    </row>
    <row r="19" spans="3:8" x14ac:dyDescent="0.25">
      <c r="C19" s="70">
        <v>1</v>
      </c>
      <c r="D19" s="69">
        <f>MIN(1,MIN(EXP(-$D$15*ABS($C19-D$17)/MIN($C19,D$17)*EXP(-$D$15*ABS($C19-D$17)/MIN($C19,D$17))),1)*1.25)</f>
        <v>1</v>
      </c>
      <c r="E19" s="5"/>
      <c r="F19" s="20">
        <f>MIN(1,MIN(EXP(-$D$15*ABS($C19-F$17)/MIN($C19,F$17)*EXP(-$D$15*ABS($C19-F$17)/MIN($C19,F$17))),1)*1.25)</f>
        <v>1</v>
      </c>
      <c r="G19" s="20">
        <f>MIN(1,MIN(EXP(-$D$15*ABS($C19-G$17)/MIN($C19,G$17)*EXP(-$D$15*ABS($C19-G$17)/MIN($C19,G$17))),1)*1.25)</f>
        <v>1</v>
      </c>
      <c r="H19" s="20">
        <f>MIN(1,MIN(EXP(-$D$15*ABS($C19-H$17)/MIN($C19,H$17)*EXP(-$D$15*ABS($C19-H$17)/MIN($C19,H$17))),1)*1.25)</f>
        <v>1</v>
      </c>
    </row>
    <row r="20" spans="3:8" x14ac:dyDescent="0.25">
      <c r="C20" s="70">
        <v>3</v>
      </c>
      <c r="D20" s="69">
        <f>MIN(1,MIN(EXP(-$D$15*ABS($C20-D$17)/MIN($C20,D$17)*EXP(-$D$15*ABS($C20-D$17)/MIN($C20,D$17))),1)*1.25)</f>
        <v>1</v>
      </c>
      <c r="E20" s="20">
        <f>MIN(1,MAX(EXP(-$D$15*ABS($C20-E$17)/MIN($C20,E$17)),40%)*1.25)</f>
        <v>1</v>
      </c>
      <c r="F20" s="5"/>
      <c r="G20" s="20">
        <f>MIN(1,MIN(EXP(-$D$15*ABS($C20-G$17)/MIN($C20,G$17)*EXP(-$D$15*ABS($C20-G$17)/MIN($C20,G$17))),1)*1.25)</f>
        <v>1</v>
      </c>
      <c r="H20" s="20">
        <f>MIN(1,MIN(EXP(-$D$15*ABS($C20-H$17)/MIN($C20,H$17)*EXP(-$D$15*ABS($C20-H$17)/MIN($C20,H$17))),1)*1.25)</f>
        <v>1</v>
      </c>
    </row>
    <row r="21" spans="3:8" x14ac:dyDescent="0.25">
      <c r="C21" s="70">
        <v>5</v>
      </c>
      <c r="D21" s="69">
        <f>MIN(1,MIN(EXP(-$D$15*ABS($C21-D$17)/MIN($C21,D$17)*EXP(-$D$15*ABS($C21-D$17)/MIN($C21,D$17))),1)*1.25)</f>
        <v>1</v>
      </c>
      <c r="E21" s="20">
        <f>MIN(1,MIN(EXP(-$D$15*ABS($C21-E$17)/MIN($C21,E$17)*EXP(-$D$15*ABS($C21-E$17)/MIN($C21,E$17))),1)*1.25)</f>
        <v>1</v>
      </c>
      <c r="F21" s="20">
        <f>MIN(1,MIN(EXP(-$D$15*ABS($C21-F$17)/MIN($C21,F$17)*EXP(-$D$15*ABS($C21-F$17)/MIN($C21,F$17))),1)*1.25)</f>
        <v>1</v>
      </c>
      <c r="G21" s="5"/>
      <c r="H21" s="20">
        <f>MIN(1,MIN(EXP(-$D$15*ABS($C21-H$17)/MIN($C21,H$17)*EXP(-$D$15*ABS($C21-H$17)/MIN($C21,H$17))),1)*1.25)</f>
        <v>1</v>
      </c>
    </row>
    <row r="22" spans="3:8" x14ac:dyDescent="0.25">
      <c r="C22" s="68">
        <v>10</v>
      </c>
      <c r="D22" s="69">
        <f>MIN(1,MIN(EXP(-$D$15*ABS($C22-D$17)/MIN($C22,D$17)*EXP(-$D$15*ABS($C22-D$17)/MIN($C22,D$17))),1)*1.25)</f>
        <v>1</v>
      </c>
      <c r="E22" s="20">
        <f>MIN(1,MIN(EXP(-$D$15*ABS($C22-E$17)/MIN($C22,E$17)*EXP(-$D$15*ABS($C22-E$17)/MIN($C22,E$17))),1)*1.25)</f>
        <v>1</v>
      </c>
      <c r="F22" s="20">
        <f>MIN(1,MIN(EXP(-$D$15*ABS($C22-F$17)/MIN($C22,F$17)*EXP(-$D$15*ABS($C22-F$17)/MIN($C22,F$17))),1)*1.25)</f>
        <v>1</v>
      </c>
      <c r="G22" s="20">
        <f>MIN(1,MIN(EXP(-$D$15*ABS($C22-G$17)/MIN($C22,G$17)*EXP(-$D$15*ABS($C22-G$17)/MIN($C22,G$17))),1)*1.25)</f>
        <v>1</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83">
        <f>VLOOKUP(C27,Vega_GIRR!$C$20:$F$285,4,0)^2</f>
        <v>0</v>
      </c>
    </row>
    <row r="28" spans="3:8" x14ac:dyDescent="0.25">
      <c r="C28" s="70" t="s">
        <v>62</v>
      </c>
      <c r="D28" s="50">
        <f>VLOOKUP(C28,Vega_GIRR!$C$20:$F$285,4,0)^2</f>
        <v>0</v>
      </c>
    </row>
    <row r="29" spans="3:8" x14ac:dyDescent="0.25">
      <c r="C29" s="70" t="s">
        <v>63</v>
      </c>
      <c r="D29" s="50">
        <f>VLOOKUP(C29,Vega_GIRR!$C$20:$F$285,4,0)^2</f>
        <v>0</v>
      </c>
    </row>
    <row r="30" spans="3:8" x14ac:dyDescent="0.25">
      <c r="C30" s="70" t="s">
        <v>64</v>
      </c>
      <c r="D30" s="50">
        <f>VLOOKUP(C30,Vega_GIRR!$C$20:$F$285,4,0)^2</f>
        <v>226.4358101926791</v>
      </c>
    </row>
    <row r="31" spans="3:8" x14ac:dyDescent="0.25">
      <c r="C31" s="68" t="s">
        <v>65</v>
      </c>
      <c r="D31" s="48">
        <f>VLOOKUP(C31,Vega_GIRR!$C$20:$F$285,4,0)^2</f>
        <v>0</v>
      </c>
    </row>
    <row r="32" spans="3:8" ht="15.75" thickBot="1" x14ac:dyDescent="0.3"/>
    <row r="33" spans="3:8" ht="30" customHeight="1" thickTop="1" x14ac:dyDescent="0.25">
      <c r="C33" s="120"/>
      <c r="D33" s="146" t="s">
        <v>61</v>
      </c>
      <c r="E33" s="147" t="s">
        <v>62</v>
      </c>
      <c r="F33" s="147" t="s">
        <v>63</v>
      </c>
      <c r="G33" s="147" t="s">
        <v>64</v>
      </c>
      <c r="H33" s="147" t="s">
        <v>65</v>
      </c>
    </row>
    <row r="34" spans="3:8" x14ac:dyDescent="0.25">
      <c r="C34" s="135" t="s">
        <v>61</v>
      </c>
      <c r="D34" s="61"/>
      <c r="E34" s="71">
        <f>VLOOKUP($C34,Vega_GIRR!$C$20:$F$285,4,0)*VLOOKUP(E$33,Vega_GIRR!$C$20:$F$285,4,0)</f>
        <v>0</v>
      </c>
      <c r="F34" s="71">
        <f>VLOOKUP($C34,Vega_GIRR!$C$20:$F$285,4,0)*VLOOKUP(F$33,Vega_GIRR!$C$20:$F$285,4,0)</f>
        <v>0</v>
      </c>
      <c r="G34" s="71">
        <f>VLOOKUP($C34,Vega_GIRR!$C$20:$F$285,4,0)*VLOOKUP(G$33,Vega_GIRR!$C$20:$F$285,4,0)</f>
        <v>0</v>
      </c>
      <c r="H34" s="71">
        <f>VLOOKUP($C34,Vega_GIRR!$C$20:$F$285,4,0)*VLOOKUP(H$33,Vega_GIRR!$C$20:$F$285,4,0)</f>
        <v>0</v>
      </c>
    </row>
    <row r="35" spans="3:8" x14ac:dyDescent="0.25">
      <c r="C35" s="135" t="s">
        <v>62</v>
      </c>
      <c r="D35" s="73">
        <f>VLOOKUP($C35,Vega_GIRR!$C$20:$F$285,4,0)*VLOOKUP(D$33,Vega_GIRR!$C$20:$F$285,4,0)</f>
        <v>0</v>
      </c>
      <c r="E35" s="5"/>
      <c r="F35" s="14">
        <f>VLOOKUP($C35,Vega_GIRR!$C$20:$F$285,4,0)*VLOOKUP(F$33,Vega_GIRR!$C$20:$F$285,4,0)</f>
        <v>0</v>
      </c>
      <c r="G35" s="14">
        <f>VLOOKUP($C35,Vega_GIRR!$C$20:$F$285,4,0)*VLOOKUP(G$33,Vega_GIRR!$C$20:$F$285,4,0)</f>
        <v>0</v>
      </c>
      <c r="H35" s="14">
        <f>VLOOKUP($C35,Vega_GIRR!$C$20:$F$285,4,0)*VLOOKUP(H$33,Vega_GIRR!$C$20:$F$285,4,0)</f>
        <v>0</v>
      </c>
    </row>
    <row r="36" spans="3:8" x14ac:dyDescent="0.25">
      <c r="C36" s="135" t="s">
        <v>63</v>
      </c>
      <c r="D36" s="73">
        <f>VLOOKUP($C36,Vega_GIRR!$C$20:$F$285,4,0)*VLOOKUP(D$33,Vega_GIRR!$C$20:$F$285,4,0)</f>
        <v>0</v>
      </c>
      <c r="E36" s="14">
        <f>VLOOKUP($C36,Vega_GIRR!$C$20:$F$285,4,0)*VLOOKUP(E$33,Vega_GIRR!$C$20:$F$285,4,0)</f>
        <v>0</v>
      </c>
      <c r="F36" s="5"/>
      <c r="G36" s="14">
        <f>VLOOKUP($C36,Vega_GIRR!$C$20:$F$285,4,0)*VLOOKUP(G$33,Vega_GIRR!$C$20:$F$285,4,0)</f>
        <v>0</v>
      </c>
      <c r="H36" s="14">
        <f>VLOOKUP($C36,Vega_GIRR!$C$20:$F$285,4,0)*VLOOKUP(H$33,Vega_GIRR!$C$20:$F$285,4,0)</f>
        <v>0</v>
      </c>
    </row>
    <row r="37" spans="3:8" x14ac:dyDescent="0.25">
      <c r="C37" s="135" t="s">
        <v>64</v>
      </c>
      <c r="D37" s="73">
        <f>VLOOKUP($C37,Vega_GIRR!$C$20:$F$285,4,0)*VLOOKUP(D$33,Vega_GIRR!$C$20:$F$285,4,0)</f>
        <v>0</v>
      </c>
      <c r="E37" s="14">
        <f>VLOOKUP($C37,Vega_GIRR!$C$20:$F$285,4,0)*VLOOKUP(E$33,Vega_GIRR!$C$20:$F$285,4,0)</f>
        <v>0</v>
      </c>
      <c r="F37" s="14">
        <f>VLOOKUP($C37,Vega_GIRR!$C$20:$F$285,4,0)*VLOOKUP(F$33,Vega_GIRR!$C$20:$F$285,4,0)</f>
        <v>0</v>
      </c>
      <c r="G37" s="5"/>
      <c r="H37" s="14">
        <f>VLOOKUP($C37,Vega_GIRR!$C$20:$F$285,4,0)*VLOOKUP(H$33,Vega_GIRR!$C$20:$F$285,4,0)</f>
        <v>0</v>
      </c>
    </row>
    <row r="38" spans="3:8" x14ac:dyDescent="0.25">
      <c r="C38" s="135" t="s">
        <v>65</v>
      </c>
      <c r="D38" s="73">
        <f>VLOOKUP($C38,Vega_GIRR!$C$20:$F$285,4,0)*VLOOKUP(D$33,Vega_GIRR!$C$20:$F$285,4,0)</f>
        <v>0</v>
      </c>
      <c r="E38" s="14">
        <f>VLOOKUP($C38,Vega_GIRR!$C$20:$F$285,4,0)*VLOOKUP(E$33,Vega_GIRR!$C$20:$F$285,4,0)</f>
        <v>0</v>
      </c>
      <c r="F38" s="14">
        <f>VLOOKUP($C38,Vega_GIRR!$C$20:$F$285,4,0)*VLOOKUP(F$33,Vega_GIRR!$C$20:$F$285,4,0)</f>
        <v>0</v>
      </c>
      <c r="G38" s="14">
        <f>VLOOKUP($C38,Vega_GIRR!$C$20:$F$285,4,0)*VLOOKUP(G$33,Vega_GIRR!$C$20:$F$285,4,0)</f>
        <v>0</v>
      </c>
      <c r="H38" s="5"/>
    </row>
    <row r="39" spans="3:8" ht="15.75" thickBot="1" x14ac:dyDescent="0.3"/>
    <row r="40" spans="3:8" ht="30.75" customHeight="1" thickTop="1" x14ac:dyDescent="0.25">
      <c r="C40" s="120"/>
      <c r="D40" s="146" t="s">
        <v>61</v>
      </c>
      <c r="E40" s="147" t="s">
        <v>62</v>
      </c>
      <c r="F40" s="147" t="s">
        <v>63</v>
      </c>
      <c r="G40" s="147" t="s">
        <v>64</v>
      </c>
      <c r="H40" s="147" t="s">
        <v>65</v>
      </c>
    </row>
    <row r="41" spans="3:8" x14ac:dyDescent="0.25">
      <c r="C41" s="135" t="s">
        <v>61</v>
      </c>
      <c r="D41" s="61">
        <f t="shared" ref="D41:H45" si="0">D34*D18</f>
        <v>0</v>
      </c>
      <c r="E41" s="71">
        <f t="shared" si="0"/>
        <v>0</v>
      </c>
      <c r="F41" s="71">
        <f t="shared" si="0"/>
        <v>0</v>
      </c>
      <c r="G41" s="71">
        <f t="shared" si="0"/>
        <v>0</v>
      </c>
      <c r="H41" s="71">
        <f t="shared" si="0"/>
        <v>0</v>
      </c>
    </row>
    <row r="42" spans="3:8" x14ac:dyDescent="0.25">
      <c r="C42" s="135" t="s">
        <v>62</v>
      </c>
      <c r="D42" s="73">
        <f t="shared" si="0"/>
        <v>0</v>
      </c>
      <c r="E42" s="5">
        <f t="shared" si="0"/>
        <v>0</v>
      </c>
      <c r="F42" s="14">
        <f t="shared" si="0"/>
        <v>0</v>
      </c>
      <c r="G42" s="14">
        <f t="shared" si="0"/>
        <v>0</v>
      </c>
      <c r="H42" s="14">
        <f t="shared" si="0"/>
        <v>0</v>
      </c>
    </row>
    <row r="43" spans="3:8" x14ac:dyDescent="0.25">
      <c r="C43" s="135" t="s">
        <v>63</v>
      </c>
      <c r="D43" s="73">
        <f t="shared" si="0"/>
        <v>0</v>
      </c>
      <c r="E43" s="14">
        <f t="shared" si="0"/>
        <v>0</v>
      </c>
      <c r="F43" s="5">
        <f t="shared" si="0"/>
        <v>0</v>
      </c>
      <c r="G43" s="14">
        <f t="shared" si="0"/>
        <v>0</v>
      </c>
      <c r="H43" s="14">
        <f t="shared" si="0"/>
        <v>0</v>
      </c>
    </row>
    <row r="44" spans="3:8" x14ac:dyDescent="0.25">
      <c r="C44" s="135" t="s">
        <v>64</v>
      </c>
      <c r="D44" s="73">
        <f t="shared" si="0"/>
        <v>0</v>
      </c>
      <c r="E44" s="14">
        <f t="shared" si="0"/>
        <v>0</v>
      </c>
      <c r="F44" s="14">
        <f t="shared" si="0"/>
        <v>0</v>
      </c>
      <c r="G44" s="5">
        <f t="shared" si="0"/>
        <v>0</v>
      </c>
      <c r="H44" s="14">
        <f t="shared" si="0"/>
        <v>0</v>
      </c>
    </row>
    <row r="45" spans="3:8" x14ac:dyDescent="0.25">
      <c r="C45" s="135" t="s">
        <v>65</v>
      </c>
      <c r="D45" s="73">
        <f t="shared" si="0"/>
        <v>0</v>
      </c>
      <c r="E45" s="14">
        <f t="shared" si="0"/>
        <v>0</v>
      </c>
      <c r="F45" s="14">
        <f t="shared" si="0"/>
        <v>0</v>
      </c>
      <c r="G45" s="14">
        <f t="shared" si="0"/>
        <v>0</v>
      </c>
      <c r="H45" s="5">
        <f t="shared" si="0"/>
        <v>0</v>
      </c>
    </row>
  </sheetData>
  <mergeCells count="2">
    <mergeCell ref="C9:D14"/>
    <mergeCell ref="E9:E15"/>
  </mergeCells>
  <hyperlinks>
    <hyperlink ref="A3" location="'Delta_GIRR_AUDHigh'!A1" display="'Delta_GIRR_AUDHigh'!A1" xr:uid="{00000000-0004-0000-5200-000000000000}"/>
    <hyperlink ref="A5" location="'Vega_GIRR_USDHigh'!A1" display="'Vega_GIRR_USDHigh'!A1" xr:uid="{00000000-0004-0000-5200-000001000000}"/>
    <hyperlink ref="D27" location="Vega_GIRR!$C$20:$F$285" display="Vega_GIRR!$C$20:$F$285" xr:uid="{00000000-0004-0000-5200-000002000000}"/>
    <hyperlink ref="D28" location="Vega_GIRR!$C$20:$F$285" display="Vega_GIRR!$C$20:$F$285" xr:uid="{00000000-0004-0000-5200-000003000000}"/>
    <hyperlink ref="D29" location="Vega_GIRR!$C$20:$F$285" display="Vega_GIRR!$C$20:$F$285" xr:uid="{00000000-0004-0000-5200-000004000000}"/>
    <hyperlink ref="D30" location="Vega_GIRR!$C$20:$F$285" display="Vega_GIRR!$C$20:$F$285" xr:uid="{00000000-0004-0000-5200-000005000000}"/>
    <hyperlink ref="D31" location="Vega_GIRR!$C$20:$F$285" display="Vega_GIRR!$C$20:$F$285" xr:uid="{00000000-0004-0000-5200-000006000000}"/>
    <hyperlink ref="E34" location="Vega_GIRR!$C$20:$F$285" display="Vega_GIRR!$C$20:$F$285" xr:uid="{00000000-0004-0000-5200-000007000000}"/>
    <hyperlink ref="F34" location="Vega_GIRR!$C$20:$F$285" display="Vega_GIRR!$C$20:$F$285" xr:uid="{00000000-0004-0000-5200-000008000000}"/>
    <hyperlink ref="G34" location="Vega_GIRR!$C$20:$F$285" display="Vega_GIRR!$C$20:$F$285" xr:uid="{00000000-0004-0000-5200-000009000000}"/>
    <hyperlink ref="H34" location="Vega_GIRR!$C$20:$F$285" display="Vega_GIRR!$C$20:$F$285" xr:uid="{00000000-0004-0000-5200-00000A000000}"/>
    <hyperlink ref="D35" location="Vega_GIRR!$C$20:$F$285" display="Vega_GIRR!$C$20:$F$285" xr:uid="{00000000-0004-0000-5200-00000B000000}"/>
    <hyperlink ref="F35" location="Vega_GIRR!$C$20:$F$285" display="Vega_GIRR!$C$20:$F$285" xr:uid="{00000000-0004-0000-5200-00000C000000}"/>
    <hyperlink ref="G35" location="Vega_GIRR!$C$20:$F$285" display="Vega_GIRR!$C$20:$F$285" xr:uid="{00000000-0004-0000-5200-00000D000000}"/>
    <hyperlink ref="H35" location="Vega_GIRR!$C$20:$F$285" display="Vega_GIRR!$C$20:$F$285" xr:uid="{00000000-0004-0000-5200-00000E000000}"/>
    <hyperlink ref="D36" location="Vega_GIRR!$C$20:$F$285" display="Vega_GIRR!$C$20:$F$285" xr:uid="{00000000-0004-0000-5200-00000F000000}"/>
    <hyperlink ref="E36" location="Vega_GIRR!$C$20:$F$285" display="Vega_GIRR!$C$20:$F$285" xr:uid="{00000000-0004-0000-5200-000010000000}"/>
    <hyperlink ref="G36" location="Vega_GIRR!$C$20:$F$285" display="Vega_GIRR!$C$20:$F$285" xr:uid="{00000000-0004-0000-5200-000011000000}"/>
    <hyperlink ref="H36" location="Vega_GIRR!$C$20:$F$285" display="Vega_GIRR!$C$20:$F$285" xr:uid="{00000000-0004-0000-5200-000012000000}"/>
    <hyperlink ref="D37" location="Vega_GIRR!$C$20:$F$285" display="Vega_GIRR!$C$20:$F$285" xr:uid="{00000000-0004-0000-5200-000013000000}"/>
    <hyperlink ref="E37" location="Vega_GIRR!$C$20:$F$285" display="Vega_GIRR!$C$20:$F$285" xr:uid="{00000000-0004-0000-5200-000014000000}"/>
    <hyperlink ref="F37" location="Vega_GIRR!$C$20:$F$285" display="Vega_GIRR!$C$20:$F$285" xr:uid="{00000000-0004-0000-5200-000015000000}"/>
    <hyperlink ref="H37" location="Vega_GIRR!$C$20:$F$285" display="Vega_GIRR!$C$20:$F$285" xr:uid="{00000000-0004-0000-5200-000016000000}"/>
    <hyperlink ref="D38" location="Vega_GIRR!$C$20:$F$285" display="Vega_GIRR!$C$20:$F$285" xr:uid="{00000000-0004-0000-5200-000017000000}"/>
    <hyperlink ref="E38" location="Vega_GIRR!$C$20:$F$285" display="Vega_GIRR!$C$20:$F$285" xr:uid="{00000000-0004-0000-5200-000018000000}"/>
    <hyperlink ref="F38" location="Vega_GIRR!$C$20:$F$285" display="Vega_GIRR!$C$20:$F$285" xr:uid="{00000000-0004-0000-5200-000019000000}"/>
    <hyperlink ref="G38" location="Vega_GIRR!$C$20:$F$285" display="Vega_GIRR!$C$20:$F$285" xr:uid="{00000000-0004-0000-5200-00001A000000}"/>
    <hyperlink ref="A4" location="BucketHigh!A1" display="One level Up" xr:uid="{00000000-0004-0000-52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4436540F-B195-4130-9704-ECAFFAF14478}"/>
  </hyperlinks>
  <pageMargins left="0.7" right="0.7" top="0.75" bottom="0.75" header="0.3" footer="0.3"/>
  <pageSetup orientation="portrait" r:id="rId2"/>
  <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05"/>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8.7109375" customWidth="1"/>
    <col min="4" max="4" width="56"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1154</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1236</v>
      </c>
    </row>
    <row r="10" spans="1:5" ht="63.75" customHeight="1" x14ac:dyDescent="0.25">
      <c r="A10" s="18"/>
      <c r="C10" s="172"/>
      <c r="D10" s="173"/>
      <c r="E10" s="176"/>
    </row>
    <row r="11" spans="1:5" x14ac:dyDescent="0.25">
      <c r="A11" s="18"/>
      <c r="C11" s="172"/>
      <c r="D11" s="173"/>
      <c r="E11" s="176"/>
    </row>
    <row r="12" spans="1:5" ht="156.75" customHeight="1" x14ac:dyDescent="0.25">
      <c r="A12" s="18"/>
      <c r="C12" s="172"/>
      <c r="D12" s="173"/>
      <c r="E12" s="176"/>
    </row>
    <row r="13" spans="1:5" ht="21.7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row>
    <row r="17" spans="3:8" x14ac:dyDescent="0.25">
      <c r="C17" s="67" t="s">
        <v>86</v>
      </c>
      <c r="D17" s="66">
        <v>0.5</v>
      </c>
      <c r="E17" s="66">
        <v>1</v>
      </c>
      <c r="F17" s="66">
        <v>3</v>
      </c>
      <c r="G17" s="66">
        <v>5</v>
      </c>
      <c r="H17" s="65">
        <v>10</v>
      </c>
    </row>
    <row r="18" spans="3:8" x14ac:dyDescent="0.25">
      <c r="C18" s="70">
        <v>0.5</v>
      </c>
      <c r="D18" s="61"/>
      <c r="E18" s="41">
        <f>MIN(1,MIN(EXP(-$D$15*ABS($C18-E$17)/MIN($C18,E$17)*EXP(-$D$15*ABS($C18-E$17)/MIN($C18,E$17))),1)*1.25)</f>
        <v>1</v>
      </c>
      <c r="F18" s="41">
        <f>MIN(1,MIN(EXP(-$D$15*ABS($C18-F$17)/MIN($C18,F$17)*EXP(-$D$15*ABS($C18-F$17)/MIN($C18,F$17))),1)*1.25)</f>
        <v>1</v>
      </c>
      <c r="G18" s="41">
        <f>MIN(1,MIN(EXP(-$D$15*ABS($C18-G$17)/MIN($C18,G$17)*EXP(-$D$15*ABS($C18-G$17)/MIN($C18,G$17))),1)*1.25)</f>
        <v>1</v>
      </c>
      <c r="H18" s="41">
        <f>MIN(1,MIN(EXP(-$D$15*ABS($C18-H$17)/MIN($C18,H$17)*EXP(-$D$15*ABS($C18-H$17)/MIN($C18,H$17))),1)*1.25)</f>
        <v>1</v>
      </c>
    </row>
    <row r="19" spans="3:8" x14ac:dyDescent="0.25">
      <c r="C19" s="70">
        <v>1</v>
      </c>
      <c r="D19" s="69">
        <f>MIN(1,MIN(EXP(-$D$15*ABS($C19-D$17)/MIN($C19,D$17)*EXP(-$D$15*ABS($C19-D$17)/MIN($C19,D$17))),1)*1.25)</f>
        <v>1</v>
      </c>
      <c r="E19" s="5"/>
      <c r="F19" s="20">
        <f>MIN(1,MIN(EXP(-$D$15*ABS($C19-F$17)/MIN($C19,F$17)*EXP(-$D$15*ABS($C19-F$17)/MIN($C19,F$17))),1)*1.25)</f>
        <v>1</v>
      </c>
      <c r="G19" s="20">
        <f>MIN(1,MIN(EXP(-$D$15*ABS($C19-G$17)/MIN($C19,G$17)*EXP(-$D$15*ABS($C19-G$17)/MIN($C19,G$17))),1)*1.25)</f>
        <v>1</v>
      </c>
      <c r="H19" s="20">
        <f>MIN(1,MIN(EXP(-$D$15*ABS($C19-H$17)/MIN($C19,H$17)*EXP(-$D$15*ABS($C19-H$17)/MIN($C19,H$17))),1)*1.25)</f>
        <v>1</v>
      </c>
    </row>
    <row r="20" spans="3:8" x14ac:dyDescent="0.25">
      <c r="C20" s="70">
        <v>3</v>
      </c>
      <c r="D20" s="69">
        <f>MIN(1,MIN(EXP(-$D$15*ABS($C20-D$17)/MIN($C20,D$17)*EXP(-$D$15*ABS($C20-D$17)/MIN($C20,D$17))),1)*1.25)</f>
        <v>1</v>
      </c>
      <c r="E20" s="20">
        <f>MIN(1,MAX(EXP(-$D$15*ABS($C20-E$17)/MIN($C20,E$17)),40%)*1.25)</f>
        <v>1</v>
      </c>
      <c r="F20" s="5"/>
      <c r="G20" s="20">
        <f>MIN(1,MIN(EXP(-$D$15*ABS($C20-G$17)/MIN($C20,G$17)*EXP(-$D$15*ABS($C20-G$17)/MIN($C20,G$17))),1)*1.25)</f>
        <v>1</v>
      </c>
      <c r="H20" s="20">
        <f>MIN(1,MIN(EXP(-$D$15*ABS($C20-H$17)/MIN($C20,H$17)*EXP(-$D$15*ABS($C20-H$17)/MIN($C20,H$17))),1)*1.25)</f>
        <v>1</v>
      </c>
    </row>
    <row r="21" spans="3:8" x14ac:dyDescent="0.25">
      <c r="C21" s="70">
        <v>5</v>
      </c>
      <c r="D21" s="69">
        <f>MIN(1,MIN(EXP(-$D$15*ABS($C21-D$17)/MIN($C21,D$17)*EXP(-$D$15*ABS($C21-D$17)/MIN($C21,D$17))),1)*1.25)</f>
        <v>1</v>
      </c>
      <c r="E21" s="20">
        <f>MIN(1,MIN(EXP(-$D$15*ABS($C21-E$17)/MIN($C21,E$17)*EXP(-$D$15*ABS($C21-E$17)/MIN($C21,E$17))),1)*1.25)</f>
        <v>1</v>
      </c>
      <c r="F21" s="20">
        <f>MIN(1,MIN(EXP(-$D$15*ABS($C21-F$17)/MIN($C21,F$17)*EXP(-$D$15*ABS($C21-F$17)/MIN($C21,F$17))),1)*1.25)</f>
        <v>1</v>
      </c>
      <c r="G21" s="5"/>
      <c r="H21" s="20">
        <f>MIN(1,MIN(EXP(-$D$15*ABS($C21-H$17)/MIN($C21,H$17)*EXP(-$D$15*ABS($C21-H$17)/MIN($C21,H$17))),1)*1.25)</f>
        <v>1</v>
      </c>
    </row>
    <row r="22" spans="3:8" x14ac:dyDescent="0.25">
      <c r="C22" s="68">
        <v>10</v>
      </c>
      <c r="D22" s="69">
        <f>MIN(1,MIN(EXP(-$D$15*ABS($C22-D$17)/MIN($C22,D$17)*EXP(-$D$15*ABS($C22-D$17)/MIN($C22,D$17))),1)*1.25)</f>
        <v>1</v>
      </c>
      <c r="E22" s="20">
        <f>MIN(1,MIN(EXP(-$D$15*ABS($C22-E$17)/MIN($C22,E$17)*EXP(-$D$15*ABS($C22-E$17)/MIN($C22,E$17))),1)*1.25)</f>
        <v>1</v>
      </c>
      <c r="F22" s="20">
        <f>MIN(1,MIN(EXP(-$D$15*ABS($C22-F$17)/MIN($C22,F$17)*EXP(-$D$15*ABS($C22-F$17)/MIN($C22,F$17))),1)*1.25)</f>
        <v>1</v>
      </c>
      <c r="G22" s="20">
        <f>MIN(1,MIN(EXP(-$D$15*ABS($C22-G$17)/MIN($C22,G$17)*EXP(-$D$15*ABS($C22-G$17)/MIN($C22,G$17))),1)*1.25)</f>
        <v>1</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83">
        <f>VLOOKUP(C27,Vega_GIRR!$C$288:$F$553,4,0)^2</f>
        <v>0</v>
      </c>
    </row>
    <row r="28" spans="3:8" x14ac:dyDescent="0.25">
      <c r="C28" s="70" t="s">
        <v>62</v>
      </c>
      <c r="D28" s="50">
        <f>VLOOKUP(C28,Vega_GIRR!$C$288:$F$553,4,0)^2</f>
        <v>0</v>
      </c>
    </row>
    <row r="29" spans="3:8" x14ac:dyDescent="0.25">
      <c r="C29" s="70" t="s">
        <v>63</v>
      </c>
      <c r="D29" s="50">
        <f>VLOOKUP(C29,Vega_GIRR!$C$288:$F$553,4,0)^2</f>
        <v>0</v>
      </c>
    </row>
    <row r="30" spans="3:8" x14ac:dyDescent="0.25">
      <c r="C30" s="70" t="s">
        <v>64</v>
      </c>
      <c r="D30" s="50">
        <f>VLOOKUP(C30,Vega_GIRR!$C$288:$F$553,4,0)^2</f>
        <v>64897.433344287412</v>
      </c>
    </row>
    <row r="31" spans="3:8" x14ac:dyDescent="0.25">
      <c r="C31" s="68" t="s">
        <v>65</v>
      </c>
      <c r="D31" s="48">
        <f>VLOOKUP(C31,Vega_GIRR!$C$288:$F$553,4,0)^2</f>
        <v>0</v>
      </c>
    </row>
    <row r="32" spans="3:8" ht="15.75" thickBot="1" x14ac:dyDescent="0.3"/>
    <row r="33" spans="3:8" ht="30" customHeight="1" thickTop="1" x14ac:dyDescent="0.25">
      <c r="C33" s="120"/>
      <c r="D33" s="146" t="s">
        <v>61</v>
      </c>
      <c r="E33" s="147" t="s">
        <v>62</v>
      </c>
      <c r="F33" s="147" t="s">
        <v>63</v>
      </c>
      <c r="G33" s="147" t="s">
        <v>64</v>
      </c>
      <c r="H33" s="147" t="s">
        <v>65</v>
      </c>
    </row>
    <row r="34" spans="3:8" x14ac:dyDescent="0.25">
      <c r="C34" s="135" t="s">
        <v>61</v>
      </c>
      <c r="D34" s="61"/>
      <c r="E34" s="71">
        <f>VLOOKUP($C34,Vega_GIRR!$C$288:$F$553,4,0)*VLOOKUP(E$33,Vega_GIRR!$C$288:$F$553,4,0)</f>
        <v>0</v>
      </c>
      <c r="F34" s="71">
        <f>VLOOKUP($C34,Vega_GIRR!$C$288:$F$553,4,0)*VLOOKUP(F$33,Vega_GIRR!$C$288:$F$553,4,0)</f>
        <v>0</v>
      </c>
      <c r="G34" s="71">
        <f>VLOOKUP($C34,Vega_GIRR!$C$288:$F$553,4,0)*VLOOKUP(G$33,Vega_GIRR!$C$288:$F$553,4,0)</f>
        <v>0</v>
      </c>
      <c r="H34" s="71">
        <f>VLOOKUP($C34,Vega_GIRR!$C$288:$F$553,4,0)*VLOOKUP(H$33,Vega_GIRR!$C$288:$F$553,4,0)</f>
        <v>0</v>
      </c>
    </row>
    <row r="35" spans="3:8" x14ac:dyDescent="0.25">
      <c r="C35" s="135" t="s">
        <v>62</v>
      </c>
      <c r="D35" s="73">
        <f>VLOOKUP($C35,Vega_GIRR!$C$288:$F$553,4,0)*VLOOKUP(D$33,Vega_GIRR!$C$288:$F$553,4,0)</f>
        <v>0</v>
      </c>
      <c r="E35" s="5"/>
      <c r="F35" s="14">
        <f>VLOOKUP($C35,Vega_GIRR!$C$288:$F$553,4,0)*VLOOKUP(F$33,Vega_GIRR!$C$288:$F$553,4,0)</f>
        <v>0</v>
      </c>
      <c r="G35" s="14">
        <f>VLOOKUP($C35,Vega_GIRR!$C$288:$F$553,4,0)*VLOOKUP(G$33,Vega_GIRR!$C$288:$F$553,4,0)</f>
        <v>0</v>
      </c>
      <c r="H35" s="14">
        <f>VLOOKUP($C35,Vega_GIRR!$C$288:$F$553,4,0)*VLOOKUP(H$33,Vega_GIRR!$C$288:$F$553,4,0)</f>
        <v>0</v>
      </c>
    </row>
    <row r="36" spans="3:8" x14ac:dyDescent="0.25">
      <c r="C36" s="135" t="s">
        <v>63</v>
      </c>
      <c r="D36" s="73">
        <f>VLOOKUP($C36,Vega_GIRR!$C$288:$F$553,4,0)*VLOOKUP(D$33,Vega_GIRR!$C$288:$F$553,4,0)</f>
        <v>0</v>
      </c>
      <c r="E36" s="14">
        <f>VLOOKUP($C36,Vega_GIRR!$C$288:$F$553,4,0)*VLOOKUP(E$33,Vega_GIRR!$C$288:$F$553,4,0)</f>
        <v>0</v>
      </c>
      <c r="F36" s="5"/>
      <c r="G36" s="14">
        <f>VLOOKUP($C36,Vega_GIRR!$C$288:$F$553,4,0)*VLOOKUP(G$33,Vega_GIRR!$C$288:$F$553,4,0)</f>
        <v>0</v>
      </c>
      <c r="H36" s="14">
        <f>VLOOKUP($C36,Vega_GIRR!$C$288:$F$553,4,0)*VLOOKUP(H$33,Vega_GIRR!$C$288:$F$553,4,0)</f>
        <v>0</v>
      </c>
    </row>
    <row r="37" spans="3:8" x14ac:dyDescent="0.25">
      <c r="C37" s="135" t="s">
        <v>64</v>
      </c>
      <c r="D37" s="73">
        <f>VLOOKUP($C37,Vega_GIRR!$C$288:$F$553,4,0)*VLOOKUP(D$33,Vega_GIRR!$C$288:$F$553,4,0)</f>
        <v>0</v>
      </c>
      <c r="E37" s="14">
        <f>VLOOKUP($C37,Vega_GIRR!$C$288:$F$553,4,0)*VLOOKUP(E$33,Vega_GIRR!$C$288:$F$553,4,0)</f>
        <v>0</v>
      </c>
      <c r="F37" s="14">
        <f>VLOOKUP($C37,Vega_GIRR!$C$288:$F$553,4,0)*VLOOKUP(F$33,Vega_GIRR!$C$288:$F$553,4,0)</f>
        <v>0</v>
      </c>
      <c r="G37" s="5"/>
      <c r="H37" s="14">
        <f>VLOOKUP($C37,Vega_GIRR!$C$288:$F$553,4,0)*VLOOKUP(H$33,Vega_GIRR!$C$288:$F$553,4,0)</f>
        <v>0</v>
      </c>
    </row>
    <row r="38" spans="3:8" x14ac:dyDescent="0.25">
      <c r="C38" s="135" t="s">
        <v>65</v>
      </c>
      <c r="D38" s="73">
        <f>VLOOKUP($C38,Vega_GIRR!$C$288:$F$553,4,0)*VLOOKUP(D$33,Vega_GIRR!$C$288:$F$553,4,0)</f>
        <v>0</v>
      </c>
      <c r="E38" s="14">
        <f>VLOOKUP($C38,Vega_GIRR!$C$288:$F$553,4,0)*VLOOKUP(E$33,Vega_GIRR!$C$288:$F$553,4,0)</f>
        <v>0</v>
      </c>
      <c r="F38" s="14">
        <f>VLOOKUP($C38,Vega_GIRR!$C$288:$F$553,4,0)*VLOOKUP(F$33,Vega_GIRR!$C$288:$F$553,4,0)</f>
        <v>0</v>
      </c>
      <c r="G38" s="14">
        <f>VLOOKUP($C38,Vega_GIRR!$C$288:$F$553,4,0)*VLOOKUP(G$33,Vega_GIRR!$C$288:$F$553,4,0)</f>
        <v>0</v>
      </c>
      <c r="H38" s="5"/>
    </row>
    <row r="39" spans="3:8" ht="15.75" thickBot="1" x14ac:dyDescent="0.3"/>
    <row r="40" spans="3:8" ht="30.75" customHeight="1" thickTop="1" x14ac:dyDescent="0.25">
      <c r="C40" s="120"/>
      <c r="D40" s="146" t="s">
        <v>61</v>
      </c>
      <c r="E40" s="147" t="s">
        <v>62</v>
      </c>
      <c r="F40" s="147" t="s">
        <v>63</v>
      </c>
      <c r="G40" s="147" t="s">
        <v>64</v>
      </c>
      <c r="H40" s="147" t="s">
        <v>65</v>
      </c>
    </row>
    <row r="41" spans="3:8" x14ac:dyDescent="0.25">
      <c r="C41" s="135" t="s">
        <v>61</v>
      </c>
      <c r="D41" s="61">
        <f t="shared" ref="D41:H45" si="0">D34*D18</f>
        <v>0</v>
      </c>
      <c r="E41" s="71">
        <f t="shared" si="0"/>
        <v>0</v>
      </c>
      <c r="F41" s="71">
        <f t="shared" si="0"/>
        <v>0</v>
      </c>
      <c r="G41" s="71">
        <f t="shared" si="0"/>
        <v>0</v>
      </c>
      <c r="H41" s="71">
        <f t="shared" si="0"/>
        <v>0</v>
      </c>
    </row>
    <row r="42" spans="3:8" x14ac:dyDescent="0.25">
      <c r="C42" s="135" t="s">
        <v>62</v>
      </c>
      <c r="D42" s="73">
        <f t="shared" si="0"/>
        <v>0</v>
      </c>
      <c r="E42" s="5">
        <f t="shared" si="0"/>
        <v>0</v>
      </c>
      <c r="F42" s="14">
        <f t="shared" si="0"/>
        <v>0</v>
      </c>
      <c r="G42" s="14">
        <f t="shared" si="0"/>
        <v>0</v>
      </c>
      <c r="H42" s="14">
        <f t="shared" si="0"/>
        <v>0</v>
      </c>
    </row>
    <row r="43" spans="3:8" x14ac:dyDescent="0.25">
      <c r="C43" s="135" t="s">
        <v>63</v>
      </c>
      <c r="D43" s="73">
        <f t="shared" si="0"/>
        <v>0</v>
      </c>
      <c r="E43" s="14">
        <f t="shared" si="0"/>
        <v>0</v>
      </c>
      <c r="F43" s="5">
        <f t="shared" si="0"/>
        <v>0</v>
      </c>
      <c r="G43" s="14">
        <f t="shared" si="0"/>
        <v>0</v>
      </c>
      <c r="H43" s="14">
        <f t="shared" si="0"/>
        <v>0</v>
      </c>
    </row>
    <row r="44" spans="3:8" x14ac:dyDescent="0.25">
      <c r="C44" s="135" t="s">
        <v>64</v>
      </c>
      <c r="D44" s="73">
        <f t="shared" si="0"/>
        <v>0</v>
      </c>
      <c r="E44" s="14">
        <f t="shared" si="0"/>
        <v>0</v>
      </c>
      <c r="F44" s="14">
        <f t="shared" si="0"/>
        <v>0</v>
      </c>
      <c r="G44" s="5">
        <f t="shared" si="0"/>
        <v>0</v>
      </c>
      <c r="H44" s="14">
        <f t="shared" si="0"/>
        <v>0</v>
      </c>
    </row>
    <row r="45" spans="3:8" x14ac:dyDescent="0.25">
      <c r="C45" s="135" t="s">
        <v>65</v>
      </c>
      <c r="D45" s="73">
        <f t="shared" si="0"/>
        <v>0</v>
      </c>
      <c r="E45" s="14">
        <f t="shared" si="0"/>
        <v>0</v>
      </c>
      <c r="F45" s="14">
        <f t="shared" si="0"/>
        <v>0</v>
      </c>
      <c r="G45" s="14">
        <f t="shared" si="0"/>
        <v>0</v>
      </c>
      <c r="H45" s="5">
        <f t="shared" si="0"/>
        <v>0</v>
      </c>
    </row>
  </sheetData>
  <mergeCells count="2">
    <mergeCell ref="C9:D14"/>
    <mergeCell ref="E9:E15"/>
  </mergeCells>
  <hyperlinks>
    <hyperlink ref="A3" location="'Vega_GIRR_EURHigh'!A1" display="'Vega_GIRR_EURHigh'!A1" xr:uid="{00000000-0004-0000-5300-000000000000}"/>
    <hyperlink ref="A5" location="'Vega_GIRR_GBPHigh'!A1" display="'Vega_GIRR_GBPHigh'!A1" xr:uid="{00000000-0004-0000-5300-000001000000}"/>
    <hyperlink ref="D27" location="Vega_GIRR!$C$288:$F$553" display="Vega_GIRR!$C$288:$F$553" xr:uid="{00000000-0004-0000-5300-000002000000}"/>
    <hyperlink ref="D28" location="Vega_GIRR!$C$288:$F$553" display="Vega_GIRR!$C$288:$F$553" xr:uid="{00000000-0004-0000-5300-000003000000}"/>
    <hyperlink ref="D29" location="Vega_GIRR!$C$288:$F$553" display="Vega_GIRR!$C$288:$F$553" xr:uid="{00000000-0004-0000-5300-000004000000}"/>
    <hyperlink ref="D30" location="Vega_GIRR!$C$288:$F$553" display="Vega_GIRR!$C$288:$F$553" xr:uid="{00000000-0004-0000-5300-000005000000}"/>
    <hyperlink ref="D31" location="Vega_GIRR!$C$288:$F$553" display="Vega_GIRR!$C$288:$F$553" xr:uid="{00000000-0004-0000-5300-000006000000}"/>
    <hyperlink ref="E34" location="Vega_GIRR!$C$288:$F$553" display="Vega_GIRR!$C$288:$F$553" xr:uid="{00000000-0004-0000-5300-000007000000}"/>
    <hyperlink ref="F34" location="Vega_GIRR!$C$288:$F$553" display="Vega_GIRR!$C$288:$F$553" xr:uid="{00000000-0004-0000-5300-000008000000}"/>
    <hyperlink ref="G34" location="Vega_GIRR!$C$288:$F$553" display="Vega_GIRR!$C$288:$F$553" xr:uid="{00000000-0004-0000-5300-000009000000}"/>
    <hyperlink ref="H34" location="Vega_GIRR!$C$288:$F$553" display="Vega_GIRR!$C$288:$F$553" xr:uid="{00000000-0004-0000-5300-00000A000000}"/>
    <hyperlink ref="D35" location="Vega_GIRR!$C$288:$F$553" display="Vega_GIRR!$C$288:$F$553" xr:uid="{00000000-0004-0000-5300-00000B000000}"/>
    <hyperlink ref="F35" location="Vega_GIRR!$C$288:$F$553" display="Vega_GIRR!$C$288:$F$553" xr:uid="{00000000-0004-0000-5300-00000C000000}"/>
    <hyperlink ref="G35" location="Vega_GIRR!$C$288:$F$553" display="Vega_GIRR!$C$288:$F$553" xr:uid="{00000000-0004-0000-5300-00000D000000}"/>
    <hyperlink ref="H35" location="Vega_GIRR!$C$288:$F$553" display="Vega_GIRR!$C$288:$F$553" xr:uid="{00000000-0004-0000-5300-00000E000000}"/>
    <hyperlink ref="D36" location="Vega_GIRR!$C$288:$F$553" display="Vega_GIRR!$C$288:$F$553" xr:uid="{00000000-0004-0000-5300-00000F000000}"/>
    <hyperlink ref="E36" location="Vega_GIRR!$C$288:$F$553" display="Vega_GIRR!$C$288:$F$553" xr:uid="{00000000-0004-0000-5300-000010000000}"/>
    <hyperlink ref="G36" location="Vega_GIRR!$C$288:$F$553" display="Vega_GIRR!$C$288:$F$553" xr:uid="{00000000-0004-0000-5300-000011000000}"/>
    <hyperlink ref="H36" location="Vega_GIRR!$C$288:$F$553" display="Vega_GIRR!$C$288:$F$553" xr:uid="{00000000-0004-0000-5300-000012000000}"/>
    <hyperlink ref="D37" location="Vega_GIRR!$C$288:$F$553" display="Vega_GIRR!$C$288:$F$553" xr:uid="{00000000-0004-0000-5300-000013000000}"/>
    <hyperlink ref="E37" location="Vega_GIRR!$C$288:$F$553" display="Vega_GIRR!$C$288:$F$553" xr:uid="{00000000-0004-0000-5300-000014000000}"/>
    <hyperlink ref="F37" location="Vega_GIRR!$C$288:$F$553" display="Vega_GIRR!$C$288:$F$553" xr:uid="{00000000-0004-0000-5300-000015000000}"/>
    <hyperlink ref="H37" location="Vega_GIRR!$C$288:$F$553" display="Vega_GIRR!$C$288:$F$553" xr:uid="{00000000-0004-0000-5300-000016000000}"/>
    <hyperlink ref="D38" location="Vega_GIRR!$C$288:$F$553" display="Vega_GIRR!$C$288:$F$553" xr:uid="{00000000-0004-0000-5300-000017000000}"/>
    <hyperlink ref="E38" location="Vega_GIRR!$C$288:$F$553" display="Vega_GIRR!$C$288:$F$553" xr:uid="{00000000-0004-0000-5300-000018000000}"/>
    <hyperlink ref="F38" location="Vega_GIRR!$C$288:$F$553" display="Vega_GIRR!$C$288:$F$553" xr:uid="{00000000-0004-0000-5300-000019000000}"/>
    <hyperlink ref="G38" location="Vega_GIRR!$C$288:$F$553" display="Vega_GIRR!$C$288:$F$553" xr:uid="{00000000-0004-0000-5300-00001A000000}"/>
    <hyperlink ref="A4" location="BucketHigh!A1" display="One level Up" xr:uid="{00000000-0004-0000-53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C022D9B6-57AA-4A24-A24B-6D6AD298FC73}"/>
  </hyperlinks>
  <pageMargins left="0.7" right="0.7" top="0.75" bottom="0.75" header="0.3" footer="0.3"/>
  <pageSetup orientation="portrait" r:id="rId2"/>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06"/>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60.140625" customWidth="1"/>
    <col min="4" max="4" width="5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1153</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1236</v>
      </c>
    </row>
    <row r="10" spans="1:5" ht="91.5" customHeight="1" x14ac:dyDescent="0.25">
      <c r="A10" s="18"/>
      <c r="C10" s="172"/>
      <c r="D10" s="173"/>
      <c r="E10" s="176"/>
    </row>
    <row r="11" spans="1:5" ht="130.5" customHeight="1" x14ac:dyDescent="0.25">
      <c r="A11" s="18"/>
      <c r="C11" s="172"/>
      <c r="D11" s="173"/>
      <c r="E11" s="176"/>
    </row>
    <row r="12" spans="1:5" x14ac:dyDescent="0.25">
      <c r="A12" s="18"/>
      <c r="C12" s="172"/>
      <c r="D12" s="173"/>
      <c r="E12" s="176"/>
    </row>
    <row r="13" spans="1:5" ht="21"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row>
    <row r="17" spans="3:8" x14ac:dyDescent="0.25">
      <c r="C17" s="67" t="s">
        <v>86</v>
      </c>
      <c r="D17" s="66">
        <v>0.5</v>
      </c>
      <c r="E17" s="66">
        <v>1</v>
      </c>
      <c r="F17" s="66">
        <v>3</v>
      </c>
      <c r="G17" s="66">
        <v>5</v>
      </c>
      <c r="H17" s="65">
        <v>10</v>
      </c>
    </row>
    <row r="18" spans="3:8" x14ac:dyDescent="0.25">
      <c r="C18" s="70">
        <v>0.5</v>
      </c>
      <c r="D18" s="61"/>
      <c r="E18" s="41">
        <f>MIN(1,MIN(EXP(-$D$15*ABS($C18-E$17)/MIN($C18,E$17)*EXP(-$D$15*ABS($C18-E$17)/MIN($C18,E$17))),1)*1.25)</f>
        <v>1</v>
      </c>
      <c r="F18" s="41">
        <f>MIN(1,MIN(EXP(-$D$15*ABS($C18-F$17)/MIN($C18,F$17)*EXP(-$D$15*ABS($C18-F$17)/MIN($C18,F$17))),1)*1.25)</f>
        <v>1</v>
      </c>
      <c r="G18" s="41">
        <f>MIN(1,MIN(EXP(-$D$15*ABS($C18-G$17)/MIN($C18,G$17)*EXP(-$D$15*ABS($C18-G$17)/MIN($C18,G$17))),1)*1.25)</f>
        <v>1</v>
      </c>
      <c r="H18" s="41">
        <f>MIN(1,MIN(EXP(-$D$15*ABS($C18-H$17)/MIN($C18,H$17)*EXP(-$D$15*ABS($C18-H$17)/MIN($C18,H$17))),1)*1.25)</f>
        <v>1</v>
      </c>
    </row>
    <row r="19" spans="3:8" x14ac:dyDescent="0.25">
      <c r="C19" s="70">
        <v>1</v>
      </c>
      <c r="D19" s="69">
        <f>MIN(1,MIN(EXP(-$D$15*ABS($C19-D$17)/MIN($C19,D$17)*EXP(-$D$15*ABS($C19-D$17)/MIN($C19,D$17))),1)*1.25)</f>
        <v>1</v>
      </c>
      <c r="E19" s="5"/>
      <c r="F19" s="20">
        <f>MIN(1,MIN(EXP(-$D$15*ABS($C19-F$17)/MIN($C19,F$17)*EXP(-$D$15*ABS($C19-F$17)/MIN($C19,F$17))),1)*1.25)</f>
        <v>1</v>
      </c>
      <c r="G19" s="20">
        <f>MIN(1,MIN(EXP(-$D$15*ABS($C19-G$17)/MIN($C19,G$17)*EXP(-$D$15*ABS($C19-G$17)/MIN($C19,G$17))),1)*1.25)</f>
        <v>1</v>
      </c>
      <c r="H19" s="20">
        <f>MIN(1,MIN(EXP(-$D$15*ABS($C19-H$17)/MIN($C19,H$17)*EXP(-$D$15*ABS($C19-H$17)/MIN($C19,H$17))),1)*1.25)</f>
        <v>1</v>
      </c>
    </row>
    <row r="20" spans="3:8" x14ac:dyDescent="0.25">
      <c r="C20" s="70">
        <v>3</v>
      </c>
      <c r="D20" s="69">
        <f>MIN(1,MIN(EXP(-$D$15*ABS($C20-D$17)/MIN($C20,D$17)*EXP(-$D$15*ABS($C20-D$17)/MIN($C20,D$17))),1)*1.25)</f>
        <v>1</v>
      </c>
      <c r="E20" s="20">
        <f>MIN(1,MAX(EXP(-$D$15*ABS($C20-E$17)/MIN($C20,E$17)),40%)*1.25)</f>
        <v>1</v>
      </c>
      <c r="F20" s="5"/>
      <c r="G20" s="20">
        <f>MIN(1,MIN(EXP(-$D$15*ABS($C20-G$17)/MIN($C20,G$17)*EXP(-$D$15*ABS($C20-G$17)/MIN($C20,G$17))),1)*1.25)</f>
        <v>1</v>
      </c>
      <c r="H20" s="20">
        <f>MIN(1,MIN(EXP(-$D$15*ABS($C20-H$17)/MIN($C20,H$17)*EXP(-$D$15*ABS($C20-H$17)/MIN($C20,H$17))),1)*1.25)</f>
        <v>1</v>
      </c>
    </row>
    <row r="21" spans="3:8" x14ac:dyDescent="0.25">
      <c r="C21" s="70">
        <v>5</v>
      </c>
      <c r="D21" s="69">
        <f>MIN(1,MIN(EXP(-$D$15*ABS($C21-D$17)/MIN($C21,D$17)*EXP(-$D$15*ABS($C21-D$17)/MIN($C21,D$17))),1)*1.25)</f>
        <v>1</v>
      </c>
      <c r="E21" s="20">
        <f>MIN(1,MIN(EXP(-$D$15*ABS($C21-E$17)/MIN($C21,E$17)*EXP(-$D$15*ABS($C21-E$17)/MIN($C21,E$17))),1)*1.25)</f>
        <v>1</v>
      </c>
      <c r="F21" s="20">
        <f>MIN(1,MIN(EXP(-$D$15*ABS($C21-F$17)/MIN($C21,F$17)*EXP(-$D$15*ABS($C21-F$17)/MIN($C21,F$17))),1)*1.25)</f>
        <v>1</v>
      </c>
      <c r="G21" s="5"/>
      <c r="H21" s="20">
        <f>MIN(1,MIN(EXP(-$D$15*ABS($C21-H$17)/MIN($C21,H$17)*EXP(-$D$15*ABS($C21-H$17)/MIN($C21,H$17))),1)*1.25)</f>
        <v>1</v>
      </c>
    </row>
    <row r="22" spans="3:8" x14ac:dyDescent="0.25">
      <c r="C22" s="68">
        <v>10</v>
      </c>
      <c r="D22" s="69">
        <f>MIN(1,MIN(EXP(-$D$15*ABS($C22-D$17)/MIN($C22,D$17)*EXP(-$D$15*ABS($C22-D$17)/MIN($C22,D$17))),1)*1.25)</f>
        <v>1</v>
      </c>
      <c r="E22" s="20">
        <f>MIN(1,MIN(EXP(-$D$15*ABS($C22-E$17)/MIN($C22,E$17)*EXP(-$D$15*ABS($C22-E$17)/MIN($C22,E$17))),1)*1.25)</f>
        <v>1</v>
      </c>
      <c r="F22" s="20">
        <f>MIN(1,MIN(EXP(-$D$15*ABS($C22-F$17)/MIN($C22,F$17)*EXP(-$D$15*ABS($C22-F$17)/MIN($C22,F$17))),1)*1.25)</f>
        <v>1</v>
      </c>
      <c r="G22" s="20">
        <f>MIN(1,MIN(EXP(-$D$15*ABS($C22-G$17)/MIN($C22,G$17)*EXP(-$D$15*ABS($C22-G$17)/MIN($C22,G$17))),1)*1.25)</f>
        <v>1</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83">
        <f>VLOOKUP(C27,Vega_GIRR!$C$556:$F$822,4,0)^2</f>
        <v>0</v>
      </c>
    </row>
    <row r="28" spans="3:8" x14ac:dyDescent="0.25">
      <c r="C28" s="70" t="s">
        <v>62</v>
      </c>
      <c r="D28" s="50">
        <f>VLOOKUP(C28,Vega_GIRR!$C$556:$F$822,4,0)^2</f>
        <v>0</v>
      </c>
    </row>
    <row r="29" spans="3:8" x14ac:dyDescent="0.25">
      <c r="C29" s="70" t="s">
        <v>63</v>
      </c>
      <c r="D29" s="50">
        <f>VLOOKUP(C29,Vega_GIRR!$C$556:$F$822,4,0)^2</f>
        <v>0</v>
      </c>
    </row>
    <row r="30" spans="3:8" x14ac:dyDescent="0.25">
      <c r="C30" s="70" t="s">
        <v>64</v>
      </c>
      <c r="D30" s="50">
        <f>VLOOKUP(C30,Vega_GIRR!$C$556:$F$822,4,0)^2</f>
        <v>0</v>
      </c>
    </row>
    <row r="31" spans="3:8" x14ac:dyDescent="0.25">
      <c r="C31" s="68" t="s">
        <v>65</v>
      </c>
      <c r="D31" s="48">
        <f>VLOOKUP(C31,Vega_GIRR!$C$556:$F$822,4,0)^2</f>
        <v>0</v>
      </c>
    </row>
    <row r="32" spans="3:8" ht="15.75" thickBot="1" x14ac:dyDescent="0.3"/>
    <row r="33" spans="3:8" ht="30" customHeight="1" thickTop="1" x14ac:dyDescent="0.25">
      <c r="C33" s="120"/>
      <c r="D33" s="146" t="s">
        <v>61</v>
      </c>
      <c r="E33" s="147" t="s">
        <v>62</v>
      </c>
      <c r="F33" s="147" t="s">
        <v>63</v>
      </c>
      <c r="G33" s="147" t="s">
        <v>64</v>
      </c>
      <c r="H33" s="147" t="s">
        <v>65</v>
      </c>
    </row>
    <row r="34" spans="3:8" x14ac:dyDescent="0.25">
      <c r="C34" s="135" t="s">
        <v>61</v>
      </c>
      <c r="D34" s="61"/>
      <c r="E34" s="71">
        <f>VLOOKUP($C34,Vega_GIRR!$C$556:$F$822,4,0)*VLOOKUP(E$33,Vega_GIRR!$C$556:$F$822,4,0)</f>
        <v>0</v>
      </c>
      <c r="F34" s="71">
        <f>VLOOKUP($C34,Vega_GIRR!$C$556:$F$822,4,0)*VLOOKUP(F$33,Vega_GIRR!$C$556:$F$822,4,0)</f>
        <v>0</v>
      </c>
      <c r="G34" s="71">
        <f>VLOOKUP($C34,Vega_GIRR!$C$556:$F$822,4,0)*VLOOKUP(G$33,Vega_GIRR!$C$556:$F$822,4,0)</f>
        <v>0</v>
      </c>
      <c r="H34" s="71">
        <f>VLOOKUP($C34,Vega_GIRR!$C$556:$F$822,4,0)*VLOOKUP(H$33,Vega_GIRR!$C$556:$F$822,4,0)</f>
        <v>0</v>
      </c>
    </row>
    <row r="35" spans="3:8" x14ac:dyDescent="0.25">
      <c r="C35" s="135" t="s">
        <v>62</v>
      </c>
      <c r="D35" s="73">
        <f>VLOOKUP($C35,Vega_GIRR!$C$556:$F$822,4,0)*VLOOKUP(D$33,Vega_GIRR!$C$556:$F$822,4,0)</f>
        <v>0</v>
      </c>
      <c r="E35" s="5"/>
      <c r="F35" s="14">
        <f>VLOOKUP($C35,Vega_GIRR!$C$556:$F$822,4,0)*VLOOKUP(F$33,Vega_GIRR!$C$556:$F$822,4,0)</f>
        <v>0</v>
      </c>
      <c r="G35" s="14">
        <f>VLOOKUP($C35,Vega_GIRR!$C$556:$F$822,4,0)*VLOOKUP(G$33,Vega_GIRR!$C$556:$F$822,4,0)</f>
        <v>0</v>
      </c>
      <c r="H35" s="14">
        <f>VLOOKUP($C35,Vega_GIRR!$C$556:$F$822,4,0)*VLOOKUP(H$33,Vega_GIRR!$C$556:$F$822,4,0)</f>
        <v>0</v>
      </c>
    </row>
    <row r="36" spans="3:8" x14ac:dyDescent="0.25">
      <c r="C36" s="135" t="s">
        <v>63</v>
      </c>
      <c r="D36" s="73">
        <f>VLOOKUP($C36,Vega_GIRR!$C$556:$F$822,4,0)*VLOOKUP(D$33,Vega_GIRR!$C$556:$F$822,4,0)</f>
        <v>0</v>
      </c>
      <c r="E36" s="14">
        <f>VLOOKUP($C36,Vega_GIRR!$C$556:$F$822,4,0)*VLOOKUP(E$33,Vega_GIRR!$C$556:$F$822,4,0)</f>
        <v>0</v>
      </c>
      <c r="F36" s="5"/>
      <c r="G36" s="14">
        <f>VLOOKUP($C36,Vega_GIRR!$C$556:$F$822,4,0)*VLOOKUP(G$33,Vega_GIRR!$C$556:$F$822,4,0)</f>
        <v>0</v>
      </c>
      <c r="H36" s="14">
        <f>VLOOKUP($C36,Vega_GIRR!$C$556:$F$822,4,0)*VLOOKUP(H$33,Vega_GIRR!$C$556:$F$822,4,0)</f>
        <v>0</v>
      </c>
    </row>
    <row r="37" spans="3:8" x14ac:dyDescent="0.25">
      <c r="C37" s="135" t="s">
        <v>64</v>
      </c>
      <c r="D37" s="73">
        <f>VLOOKUP($C37,Vega_GIRR!$C$556:$F$822,4,0)*VLOOKUP(D$33,Vega_GIRR!$C$556:$F$822,4,0)</f>
        <v>0</v>
      </c>
      <c r="E37" s="14">
        <f>VLOOKUP($C37,Vega_GIRR!$C$556:$F$822,4,0)*VLOOKUP(E$33,Vega_GIRR!$C$556:$F$822,4,0)</f>
        <v>0</v>
      </c>
      <c r="F37" s="14">
        <f>VLOOKUP($C37,Vega_GIRR!$C$556:$F$822,4,0)*VLOOKUP(F$33,Vega_GIRR!$C$556:$F$822,4,0)</f>
        <v>0</v>
      </c>
      <c r="G37" s="5"/>
      <c r="H37" s="14">
        <f>VLOOKUP($C37,Vega_GIRR!$C$556:$F$822,4,0)*VLOOKUP(H$33,Vega_GIRR!$C$556:$F$822,4,0)</f>
        <v>0</v>
      </c>
    </row>
    <row r="38" spans="3:8" x14ac:dyDescent="0.25">
      <c r="C38" s="135" t="s">
        <v>65</v>
      </c>
      <c r="D38" s="73">
        <f>VLOOKUP($C38,Vega_GIRR!$C$556:$F$822,4,0)*VLOOKUP(D$33,Vega_GIRR!$C$556:$F$822,4,0)</f>
        <v>0</v>
      </c>
      <c r="E38" s="14">
        <f>VLOOKUP($C38,Vega_GIRR!$C$556:$F$822,4,0)*VLOOKUP(E$33,Vega_GIRR!$C$556:$F$822,4,0)</f>
        <v>0</v>
      </c>
      <c r="F38" s="14">
        <f>VLOOKUP($C38,Vega_GIRR!$C$556:$F$822,4,0)*VLOOKUP(F$33,Vega_GIRR!$C$556:$F$822,4,0)</f>
        <v>0</v>
      </c>
      <c r="G38" s="14">
        <f>VLOOKUP($C38,Vega_GIRR!$C$556:$F$822,4,0)*VLOOKUP(G$33,Vega_GIRR!$C$556:$F$822,4,0)</f>
        <v>0</v>
      </c>
      <c r="H38" s="5"/>
    </row>
    <row r="39" spans="3:8" ht="15.75" thickBot="1" x14ac:dyDescent="0.3"/>
    <row r="40" spans="3:8" ht="30.75" customHeight="1" thickTop="1" x14ac:dyDescent="0.25">
      <c r="C40" s="120"/>
      <c r="D40" s="146" t="s">
        <v>61</v>
      </c>
      <c r="E40" s="147" t="s">
        <v>62</v>
      </c>
      <c r="F40" s="147" t="s">
        <v>63</v>
      </c>
      <c r="G40" s="147" t="s">
        <v>64</v>
      </c>
      <c r="H40" s="147" t="s">
        <v>65</v>
      </c>
    </row>
    <row r="41" spans="3:8" x14ac:dyDescent="0.25">
      <c r="C41" s="135" t="s">
        <v>61</v>
      </c>
      <c r="D41" s="61">
        <f t="shared" ref="D41:H45" si="0">D34*D18</f>
        <v>0</v>
      </c>
      <c r="E41" s="71">
        <f t="shared" si="0"/>
        <v>0</v>
      </c>
      <c r="F41" s="71">
        <f t="shared" si="0"/>
        <v>0</v>
      </c>
      <c r="G41" s="71">
        <f t="shared" si="0"/>
        <v>0</v>
      </c>
      <c r="H41" s="71">
        <f t="shared" si="0"/>
        <v>0</v>
      </c>
    </row>
    <row r="42" spans="3:8" x14ac:dyDescent="0.25">
      <c r="C42" s="135" t="s">
        <v>62</v>
      </c>
      <c r="D42" s="73">
        <f t="shared" si="0"/>
        <v>0</v>
      </c>
      <c r="E42" s="5">
        <f t="shared" si="0"/>
        <v>0</v>
      </c>
      <c r="F42" s="14">
        <f t="shared" si="0"/>
        <v>0</v>
      </c>
      <c r="G42" s="14">
        <f t="shared" si="0"/>
        <v>0</v>
      </c>
      <c r="H42" s="14">
        <f t="shared" si="0"/>
        <v>0</v>
      </c>
    </row>
    <row r="43" spans="3:8" x14ac:dyDescent="0.25">
      <c r="C43" s="135" t="s">
        <v>63</v>
      </c>
      <c r="D43" s="73">
        <f t="shared" si="0"/>
        <v>0</v>
      </c>
      <c r="E43" s="14">
        <f t="shared" si="0"/>
        <v>0</v>
      </c>
      <c r="F43" s="5">
        <f t="shared" si="0"/>
        <v>0</v>
      </c>
      <c r="G43" s="14">
        <f t="shared" si="0"/>
        <v>0</v>
      </c>
      <c r="H43" s="14">
        <f t="shared" si="0"/>
        <v>0</v>
      </c>
    </row>
    <row r="44" spans="3:8" x14ac:dyDescent="0.25">
      <c r="C44" s="135" t="s">
        <v>64</v>
      </c>
      <c r="D44" s="73">
        <f t="shared" si="0"/>
        <v>0</v>
      </c>
      <c r="E44" s="14">
        <f t="shared" si="0"/>
        <v>0</v>
      </c>
      <c r="F44" s="14">
        <f t="shared" si="0"/>
        <v>0</v>
      </c>
      <c r="G44" s="5">
        <f t="shared" si="0"/>
        <v>0</v>
      </c>
      <c r="H44" s="14">
        <f t="shared" si="0"/>
        <v>0</v>
      </c>
    </row>
    <row r="45" spans="3:8" x14ac:dyDescent="0.25">
      <c r="C45" s="135" t="s">
        <v>65</v>
      </c>
      <c r="D45" s="73">
        <f t="shared" si="0"/>
        <v>0</v>
      </c>
      <c r="E45" s="14">
        <f t="shared" si="0"/>
        <v>0</v>
      </c>
      <c r="F45" s="14">
        <f t="shared" si="0"/>
        <v>0</v>
      </c>
      <c r="G45" s="14">
        <f t="shared" si="0"/>
        <v>0</v>
      </c>
      <c r="H45" s="5">
        <f t="shared" si="0"/>
        <v>0</v>
      </c>
    </row>
  </sheetData>
  <mergeCells count="2">
    <mergeCell ref="C9:D14"/>
    <mergeCell ref="E9:E15"/>
  </mergeCells>
  <hyperlinks>
    <hyperlink ref="A3" location="'Vega_GIRR_USDHigh'!A1" display="'Vega_GIRR_USDHigh'!A1" xr:uid="{00000000-0004-0000-5400-000000000000}"/>
    <hyperlink ref="A5" location="'Vega_GIRR_JPYHigh'!A1" display="'Vega_GIRR_JPYHigh'!A1" xr:uid="{00000000-0004-0000-5400-000001000000}"/>
    <hyperlink ref="D27" location="Vega_GIRR!$C$556:$F$822" display="Vega_GIRR!$C$556:$F$822" xr:uid="{00000000-0004-0000-5400-000002000000}"/>
    <hyperlink ref="D28" location="Vega_GIRR!$C$556:$F$822" display="Vega_GIRR!$C$556:$F$822" xr:uid="{00000000-0004-0000-5400-000003000000}"/>
    <hyperlink ref="D29" location="Vega_GIRR!$C$556:$F$822" display="Vega_GIRR!$C$556:$F$822" xr:uid="{00000000-0004-0000-5400-000004000000}"/>
    <hyperlink ref="D30" location="Vega_GIRR!$C$556:$F$822" display="Vega_GIRR!$C$556:$F$822" xr:uid="{00000000-0004-0000-5400-000005000000}"/>
    <hyperlink ref="D31" location="Vega_GIRR!$C$556:$F$822" display="Vega_GIRR!$C$556:$F$822" xr:uid="{00000000-0004-0000-5400-000006000000}"/>
    <hyperlink ref="E34" location="Vega_GIRR!$C$556:$F$822" display="Vega_GIRR!$C$556:$F$822" xr:uid="{00000000-0004-0000-5400-000007000000}"/>
    <hyperlink ref="F34" location="Vega_GIRR!$C$556:$F$822" display="Vega_GIRR!$C$556:$F$822" xr:uid="{00000000-0004-0000-5400-000008000000}"/>
    <hyperlink ref="G34" location="Vega_GIRR!$C$556:$F$822" display="Vega_GIRR!$C$556:$F$822" xr:uid="{00000000-0004-0000-5400-000009000000}"/>
    <hyperlink ref="H34" location="Vega_GIRR!$C$556:$F$822" display="Vega_GIRR!$C$556:$F$822" xr:uid="{00000000-0004-0000-5400-00000A000000}"/>
    <hyperlink ref="D35" location="Vega_GIRR!$C$556:$F$822" display="Vega_GIRR!$C$556:$F$822" xr:uid="{00000000-0004-0000-5400-00000B000000}"/>
    <hyperlink ref="F35" location="Vega_GIRR!$C$556:$F$822" display="Vega_GIRR!$C$556:$F$822" xr:uid="{00000000-0004-0000-5400-00000C000000}"/>
    <hyperlink ref="G35" location="Vega_GIRR!$C$556:$F$822" display="Vega_GIRR!$C$556:$F$822" xr:uid="{00000000-0004-0000-5400-00000D000000}"/>
    <hyperlink ref="H35" location="Vega_GIRR!$C$556:$F$822" display="Vega_GIRR!$C$556:$F$822" xr:uid="{00000000-0004-0000-5400-00000E000000}"/>
    <hyperlink ref="D36" location="Vega_GIRR!$C$556:$F$822" display="Vega_GIRR!$C$556:$F$822" xr:uid="{00000000-0004-0000-5400-00000F000000}"/>
    <hyperlink ref="E36" location="Vega_GIRR!$C$556:$F$822" display="Vega_GIRR!$C$556:$F$822" xr:uid="{00000000-0004-0000-5400-000010000000}"/>
    <hyperlink ref="G36" location="Vega_GIRR!$C$556:$F$822" display="Vega_GIRR!$C$556:$F$822" xr:uid="{00000000-0004-0000-5400-000011000000}"/>
    <hyperlink ref="H36" location="Vega_GIRR!$C$556:$F$822" display="Vega_GIRR!$C$556:$F$822" xr:uid="{00000000-0004-0000-5400-000012000000}"/>
    <hyperlink ref="D37" location="Vega_GIRR!$C$556:$F$822" display="Vega_GIRR!$C$556:$F$822" xr:uid="{00000000-0004-0000-5400-000013000000}"/>
    <hyperlink ref="E37" location="Vega_GIRR!$C$556:$F$822" display="Vega_GIRR!$C$556:$F$822" xr:uid="{00000000-0004-0000-5400-000014000000}"/>
    <hyperlink ref="F37" location="Vega_GIRR!$C$556:$F$822" display="Vega_GIRR!$C$556:$F$822" xr:uid="{00000000-0004-0000-5400-000015000000}"/>
    <hyperlink ref="H37" location="Vega_GIRR!$C$556:$F$822" display="Vega_GIRR!$C$556:$F$822" xr:uid="{00000000-0004-0000-5400-000016000000}"/>
    <hyperlink ref="D38" location="Vega_GIRR!$C$556:$F$822" display="Vega_GIRR!$C$556:$F$822" xr:uid="{00000000-0004-0000-5400-000017000000}"/>
    <hyperlink ref="E38" location="Vega_GIRR!$C$556:$F$822" display="Vega_GIRR!$C$556:$F$822" xr:uid="{00000000-0004-0000-5400-000018000000}"/>
    <hyperlink ref="F38" location="Vega_GIRR!$C$556:$F$822" display="Vega_GIRR!$C$556:$F$822" xr:uid="{00000000-0004-0000-5400-000019000000}"/>
    <hyperlink ref="G38" location="Vega_GIRR!$C$556:$F$822" display="Vega_GIRR!$C$556:$F$822" xr:uid="{00000000-0004-0000-5400-00001A000000}"/>
    <hyperlink ref="A4" location="BucketHigh!A1" display="One level Up" xr:uid="{00000000-0004-0000-54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072527CE-002A-48C1-8EAB-2CA77996FCCC}"/>
  </hyperlinks>
  <pageMargins left="0.7" right="0.7" top="0.75" bottom="0.75" header="0.3" footer="0.3"/>
  <pageSetup orientation="portrait" r:id="rId2"/>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07"/>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8.28515625" customWidth="1"/>
    <col min="4" max="4" width="56.710937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1152</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1236</v>
      </c>
    </row>
    <row r="10" spans="1:5" x14ac:dyDescent="0.25">
      <c r="A10" s="18"/>
      <c r="C10" s="172"/>
      <c r="D10" s="173"/>
      <c r="E10" s="176"/>
    </row>
    <row r="11" spans="1:5" ht="20.25" customHeight="1" x14ac:dyDescent="0.25">
      <c r="A11" s="18"/>
      <c r="C11" s="172"/>
      <c r="D11" s="173"/>
      <c r="E11" s="176"/>
    </row>
    <row r="12" spans="1:5" ht="199.5" customHeight="1" x14ac:dyDescent="0.25">
      <c r="A12" s="18"/>
      <c r="C12" s="172"/>
      <c r="D12" s="173"/>
      <c r="E12" s="176"/>
    </row>
    <row r="13" spans="1:5" ht="21.7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row>
    <row r="17" spans="3:8" x14ac:dyDescent="0.25">
      <c r="C17" s="67" t="s">
        <v>86</v>
      </c>
      <c r="D17" s="66">
        <v>0.5</v>
      </c>
      <c r="E17" s="66">
        <v>1</v>
      </c>
      <c r="F17" s="66">
        <v>3</v>
      </c>
      <c r="G17" s="66">
        <v>5</v>
      </c>
      <c r="H17" s="65">
        <v>10</v>
      </c>
    </row>
    <row r="18" spans="3:8" x14ac:dyDescent="0.25">
      <c r="C18" s="70">
        <v>0.5</v>
      </c>
      <c r="D18" s="61"/>
      <c r="E18" s="41">
        <f>MIN(1,MIN(EXP(-$D$15*ABS($C18-E$17)/MIN($C18,E$17)*EXP(-$D$15*ABS($C18-E$17)/MIN($C18,E$17))),1)*1.25)</f>
        <v>1</v>
      </c>
      <c r="F18" s="41">
        <f>MIN(1,MIN(EXP(-$D$15*ABS($C18-F$17)/MIN($C18,F$17)*EXP(-$D$15*ABS($C18-F$17)/MIN($C18,F$17))),1)*1.25)</f>
        <v>1</v>
      </c>
      <c r="G18" s="41">
        <f>MIN(1,MIN(EXP(-$D$15*ABS($C18-G$17)/MIN($C18,G$17)*EXP(-$D$15*ABS($C18-G$17)/MIN($C18,G$17))),1)*1.25)</f>
        <v>1</v>
      </c>
      <c r="H18" s="41">
        <f>MIN(1,MIN(EXP(-$D$15*ABS($C18-H$17)/MIN($C18,H$17)*EXP(-$D$15*ABS($C18-H$17)/MIN($C18,H$17))),1)*1.25)</f>
        <v>1</v>
      </c>
    </row>
    <row r="19" spans="3:8" x14ac:dyDescent="0.25">
      <c r="C19" s="70">
        <v>1</v>
      </c>
      <c r="D19" s="69">
        <f>MIN(1,MIN(EXP(-$D$15*ABS($C19-D$17)/MIN($C19,D$17)*EXP(-$D$15*ABS($C19-D$17)/MIN($C19,D$17))),1)*1.25)</f>
        <v>1</v>
      </c>
      <c r="E19" s="5"/>
      <c r="F19" s="20">
        <f>MIN(1,MIN(EXP(-$D$15*ABS($C19-F$17)/MIN($C19,F$17)*EXP(-$D$15*ABS($C19-F$17)/MIN($C19,F$17))),1)*1.25)</f>
        <v>1</v>
      </c>
      <c r="G19" s="20">
        <f>MIN(1,MIN(EXP(-$D$15*ABS($C19-G$17)/MIN($C19,G$17)*EXP(-$D$15*ABS($C19-G$17)/MIN($C19,G$17))),1)*1.25)</f>
        <v>1</v>
      </c>
      <c r="H19" s="20">
        <f>MIN(1,MIN(EXP(-$D$15*ABS($C19-H$17)/MIN($C19,H$17)*EXP(-$D$15*ABS($C19-H$17)/MIN($C19,H$17))),1)*1.25)</f>
        <v>1</v>
      </c>
    </row>
    <row r="20" spans="3:8" x14ac:dyDescent="0.25">
      <c r="C20" s="70">
        <v>3</v>
      </c>
      <c r="D20" s="69">
        <f>MIN(1,MIN(EXP(-$D$15*ABS($C20-D$17)/MIN($C20,D$17)*EXP(-$D$15*ABS($C20-D$17)/MIN($C20,D$17))),1)*1.25)</f>
        <v>1</v>
      </c>
      <c r="E20" s="20">
        <f>MIN(1,MAX(EXP(-$D$15*ABS($C20-E$17)/MIN($C20,E$17)),40%)*1.25)</f>
        <v>1</v>
      </c>
      <c r="F20" s="5"/>
      <c r="G20" s="20">
        <f>MIN(1,MIN(EXP(-$D$15*ABS($C20-G$17)/MIN($C20,G$17)*EXP(-$D$15*ABS($C20-G$17)/MIN($C20,G$17))),1)*1.25)</f>
        <v>1</v>
      </c>
      <c r="H20" s="20">
        <f>MIN(1,MIN(EXP(-$D$15*ABS($C20-H$17)/MIN($C20,H$17)*EXP(-$D$15*ABS($C20-H$17)/MIN($C20,H$17))),1)*1.25)</f>
        <v>1</v>
      </c>
    </row>
    <row r="21" spans="3:8" x14ac:dyDescent="0.25">
      <c r="C21" s="70">
        <v>5</v>
      </c>
      <c r="D21" s="69">
        <f>MIN(1,MIN(EXP(-$D$15*ABS($C21-D$17)/MIN($C21,D$17)*EXP(-$D$15*ABS($C21-D$17)/MIN($C21,D$17))),1)*1.25)</f>
        <v>1</v>
      </c>
      <c r="E21" s="20">
        <f>MIN(1,MIN(EXP(-$D$15*ABS($C21-E$17)/MIN($C21,E$17)*EXP(-$D$15*ABS($C21-E$17)/MIN($C21,E$17))),1)*1.25)</f>
        <v>1</v>
      </c>
      <c r="F21" s="20">
        <f>MIN(1,MIN(EXP(-$D$15*ABS($C21-F$17)/MIN($C21,F$17)*EXP(-$D$15*ABS($C21-F$17)/MIN($C21,F$17))),1)*1.25)</f>
        <v>1</v>
      </c>
      <c r="G21" s="5"/>
      <c r="H21" s="20">
        <f>MIN(1,MIN(EXP(-$D$15*ABS($C21-H$17)/MIN($C21,H$17)*EXP(-$D$15*ABS($C21-H$17)/MIN($C21,H$17))),1)*1.25)</f>
        <v>1</v>
      </c>
    </row>
    <row r="22" spans="3:8" x14ac:dyDescent="0.25">
      <c r="C22" s="68">
        <v>10</v>
      </c>
      <c r="D22" s="69">
        <f>MIN(1,MIN(EXP(-$D$15*ABS($C22-D$17)/MIN($C22,D$17)*EXP(-$D$15*ABS($C22-D$17)/MIN($C22,D$17))),1)*1.25)</f>
        <v>1</v>
      </c>
      <c r="E22" s="20">
        <f>MIN(1,MIN(EXP(-$D$15*ABS($C22-E$17)/MIN($C22,E$17)*EXP(-$D$15*ABS($C22-E$17)/MIN($C22,E$17))),1)*1.25)</f>
        <v>1</v>
      </c>
      <c r="F22" s="20">
        <f>MIN(1,MIN(EXP(-$D$15*ABS($C22-F$17)/MIN($C22,F$17)*EXP(-$D$15*ABS($C22-F$17)/MIN($C22,F$17))),1)*1.25)</f>
        <v>1</v>
      </c>
      <c r="G22" s="20">
        <f>MIN(1,MIN(EXP(-$D$15*ABS($C22-G$17)/MIN($C22,G$17)*EXP(-$D$15*ABS($C22-G$17)/MIN($C22,G$17))),1)*1.25)</f>
        <v>1</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83">
        <f>VLOOKUP(C27,Vega_GIRR!$C$824:$F$1090,4,0)^2</f>
        <v>0</v>
      </c>
    </row>
    <row r="28" spans="3:8" x14ac:dyDescent="0.25">
      <c r="C28" s="70" t="s">
        <v>62</v>
      </c>
      <c r="D28" s="50">
        <f>VLOOKUP(C28,Vega_GIRR!$C$824:$F$1090,4,0)^2</f>
        <v>0</v>
      </c>
    </row>
    <row r="29" spans="3:8" x14ac:dyDescent="0.25">
      <c r="C29" s="70" t="s">
        <v>63</v>
      </c>
      <c r="D29" s="50">
        <f>VLOOKUP(C29,Vega_GIRR!$C$824:$F$1090,4,0)^2</f>
        <v>0</v>
      </c>
    </row>
    <row r="30" spans="3:8" x14ac:dyDescent="0.25">
      <c r="C30" s="70" t="s">
        <v>64</v>
      </c>
      <c r="D30" s="50">
        <f>VLOOKUP(C30,Vega_GIRR!$C$824:$F$1090,4,0)^2</f>
        <v>0</v>
      </c>
    </row>
    <row r="31" spans="3:8" x14ac:dyDescent="0.25">
      <c r="C31" s="68" t="s">
        <v>65</v>
      </c>
      <c r="D31" s="48">
        <f>VLOOKUP(C31,Vega_GIRR!$C$824:$F$1090,4,0)^2</f>
        <v>0</v>
      </c>
    </row>
    <row r="32" spans="3:8" ht="15.75" thickBot="1" x14ac:dyDescent="0.3"/>
    <row r="33" spans="3:8" ht="30" customHeight="1" thickTop="1" x14ac:dyDescent="0.25">
      <c r="C33" s="120"/>
      <c r="D33" s="146" t="s">
        <v>61</v>
      </c>
      <c r="E33" s="147" t="s">
        <v>62</v>
      </c>
      <c r="F33" s="147" t="s">
        <v>63</v>
      </c>
      <c r="G33" s="147" t="s">
        <v>64</v>
      </c>
      <c r="H33" s="147" t="s">
        <v>65</v>
      </c>
    </row>
    <row r="34" spans="3:8" x14ac:dyDescent="0.25">
      <c r="C34" s="135" t="s">
        <v>61</v>
      </c>
      <c r="D34" s="61"/>
      <c r="E34" s="71">
        <f>VLOOKUP($C34,Vega_GIRR!$C$824:$F$1090,4,0)*VLOOKUP(E$33,Vega_GIRR!$C$824:$F$1090,4,0)</f>
        <v>0</v>
      </c>
      <c r="F34" s="71">
        <f>VLOOKUP($C34,Vega_GIRR!$C$824:$F$1090,4,0)*VLOOKUP(F$33,Vega_GIRR!$C$824:$F$1090,4,0)</f>
        <v>0</v>
      </c>
      <c r="G34" s="71">
        <f>VLOOKUP($C34,Vega_GIRR!$C$824:$F$1090,4,0)*VLOOKUP(G$33,Vega_GIRR!$C$824:$F$1090,4,0)</f>
        <v>0</v>
      </c>
      <c r="H34" s="71">
        <f>VLOOKUP($C34,Vega_GIRR!$C$824:$F$1090,4,0)*VLOOKUP(H$33,Vega_GIRR!$C$824:$F$1090,4,0)</f>
        <v>0</v>
      </c>
    </row>
    <row r="35" spans="3:8" x14ac:dyDescent="0.25">
      <c r="C35" s="135" t="s">
        <v>62</v>
      </c>
      <c r="D35" s="73">
        <f>VLOOKUP($C35,Vega_GIRR!$C$824:$F$1090,4,0)*VLOOKUP(D$33,Vega_GIRR!$C$824:$F$1090,4,0)</f>
        <v>0</v>
      </c>
      <c r="E35" s="5"/>
      <c r="F35" s="14">
        <f>VLOOKUP($C35,Vega_GIRR!$C$824:$F$1090,4,0)*VLOOKUP(F$33,Vega_GIRR!$C$824:$F$1090,4,0)</f>
        <v>0</v>
      </c>
      <c r="G35" s="14">
        <f>VLOOKUP($C35,Vega_GIRR!$C$824:$F$1090,4,0)*VLOOKUP(G$33,Vega_GIRR!$C$824:$F$1090,4,0)</f>
        <v>0</v>
      </c>
      <c r="H35" s="14">
        <f>VLOOKUP($C35,Vega_GIRR!$C$824:$F$1090,4,0)*VLOOKUP(H$33,Vega_GIRR!$C$824:$F$1090,4,0)</f>
        <v>0</v>
      </c>
    </row>
    <row r="36" spans="3:8" x14ac:dyDescent="0.25">
      <c r="C36" s="135" t="s">
        <v>63</v>
      </c>
      <c r="D36" s="73">
        <f>VLOOKUP($C36,Vega_GIRR!$C$824:$F$1090,4,0)*VLOOKUP(D$33,Vega_GIRR!$C$824:$F$1090,4,0)</f>
        <v>0</v>
      </c>
      <c r="E36" s="14">
        <f>VLOOKUP($C36,Vega_GIRR!$C$824:$F$1090,4,0)*VLOOKUP(E$33,Vega_GIRR!$C$824:$F$1090,4,0)</f>
        <v>0</v>
      </c>
      <c r="F36" s="5"/>
      <c r="G36" s="14">
        <f>VLOOKUP($C36,Vega_GIRR!$C$824:$F$1090,4,0)*VLOOKUP(G$33,Vega_GIRR!$C$824:$F$1090,4,0)</f>
        <v>0</v>
      </c>
      <c r="H36" s="14">
        <f>VLOOKUP($C36,Vega_GIRR!$C$824:$F$1090,4,0)*VLOOKUP(H$33,Vega_GIRR!$C$824:$F$1090,4,0)</f>
        <v>0</v>
      </c>
    </row>
    <row r="37" spans="3:8" x14ac:dyDescent="0.25">
      <c r="C37" s="135" t="s">
        <v>64</v>
      </c>
      <c r="D37" s="73">
        <f>VLOOKUP($C37,Vega_GIRR!$C$824:$F$1090,4,0)*VLOOKUP(D$33,Vega_GIRR!$C$824:$F$1090,4,0)</f>
        <v>0</v>
      </c>
      <c r="E37" s="14">
        <f>VLOOKUP($C37,Vega_GIRR!$C$824:$F$1090,4,0)*VLOOKUP(E$33,Vega_GIRR!$C$824:$F$1090,4,0)</f>
        <v>0</v>
      </c>
      <c r="F37" s="14">
        <f>VLOOKUP($C37,Vega_GIRR!$C$824:$F$1090,4,0)*VLOOKUP(F$33,Vega_GIRR!$C$824:$F$1090,4,0)</f>
        <v>0</v>
      </c>
      <c r="G37" s="5"/>
      <c r="H37" s="14">
        <f>VLOOKUP($C37,Vega_GIRR!$C$824:$F$1090,4,0)*VLOOKUP(H$33,Vega_GIRR!$C$824:$F$1090,4,0)</f>
        <v>0</v>
      </c>
    </row>
    <row r="38" spans="3:8" x14ac:dyDescent="0.25">
      <c r="C38" s="135" t="s">
        <v>65</v>
      </c>
      <c r="D38" s="73">
        <f>VLOOKUP($C38,Vega_GIRR!$C$824:$F$1090,4,0)*VLOOKUP(D$33,Vega_GIRR!$C$824:$F$1090,4,0)</f>
        <v>0</v>
      </c>
      <c r="E38" s="14">
        <f>VLOOKUP($C38,Vega_GIRR!$C$824:$F$1090,4,0)*VLOOKUP(E$33,Vega_GIRR!$C$824:$F$1090,4,0)</f>
        <v>0</v>
      </c>
      <c r="F38" s="14">
        <f>VLOOKUP($C38,Vega_GIRR!$C$824:$F$1090,4,0)*VLOOKUP(F$33,Vega_GIRR!$C$824:$F$1090,4,0)</f>
        <v>0</v>
      </c>
      <c r="G38" s="14">
        <f>VLOOKUP($C38,Vega_GIRR!$C$824:$F$1090,4,0)*VLOOKUP(G$33,Vega_GIRR!$C$824:$F$1090,4,0)</f>
        <v>0</v>
      </c>
      <c r="H38" s="5"/>
    </row>
    <row r="39" spans="3:8" ht="15.75" thickBot="1" x14ac:dyDescent="0.3"/>
    <row r="40" spans="3:8" ht="30.75" customHeight="1" thickTop="1" x14ac:dyDescent="0.25">
      <c r="C40" s="120"/>
      <c r="D40" s="146" t="s">
        <v>61</v>
      </c>
      <c r="E40" s="147" t="s">
        <v>62</v>
      </c>
      <c r="F40" s="147" t="s">
        <v>63</v>
      </c>
      <c r="G40" s="147" t="s">
        <v>64</v>
      </c>
      <c r="H40" s="147" t="s">
        <v>65</v>
      </c>
    </row>
    <row r="41" spans="3:8" x14ac:dyDescent="0.25">
      <c r="C41" s="135" t="s">
        <v>61</v>
      </c>
      <c r="D41" s="61">
        <f t="shared" ref="D41:H45" si="0">D34*D18</f>
        <v>0</v>
      </c>
      <c r="E41" s="71">
        <f t="shared" si="0"/>
        <v>0</v>
      </c>
      <c r="F41" s="71">
        <f t="shared" si="0"/>
        <v>0</v>
      </c>
      <c r="G41" s="71">
        <f t="shared" si="0"/>
        <v>0</v>
      </c>
      <c r="H41" s="71">
        <f t="shared" si="0"/>
        <v>0</v>
      </c>
    </row>
    <row r="42" spans="3:8" x14ac:dyDescent="0.25">
      <c r="C42" s="135" t="s">
        <v>62</v>
      </c>
      <c r="D42" s="73">
        <f t="shared" si="0"/>
        <v>0</v>
      </c>
      <c r="E42" s="5">
        <f t="shared" si="0"/>
        <v>0</v>
      </c>
      <c r="F42" s="14">
        <f t="shared" si="0"/>
        <v>0</v>
      </c>
      <c r="G42" s="14">
        <f t="shared" si="0"/>
        <v>0</v>
      </c>
      <c r="H42" s="14">
        <f t="shared" si="0"/>
        <v>0</v>
      </c>
    </row>
    <row r="43" spans="3:8" x14ac:dyDescent="0.25">
      <c r="C43" s="135" t="s">
        <v>63</v>
      </c>
      <c r="D43" s="73">
        <f t="shared" si="0"/>
        <v>0</v>
      </c>
      <c r="E43" s="14">
        <f t="shared" si="0"/>
        <v>0</v>
      </c>
      <c r="F43" s="5">
        <f t="shared" si="0"/>
        <v>0</v>
      </c>
      <c r="G43" s="14">
        <f t="shared" si="0"/>
        <v>0</v>
      </c>
      <c r="H43" s="14">
        <f t="shared" si="0"/>
        <v>0</v>
      </c>
    </row>
    <row r="44" spans="3:8" x14ac:dyDescent="0.25">
      <c r="C44" s="135" t="s">
        <v>64</v>
      </c>
      <c r="D44" s="73">
        <f t="shared" si="0"/>
        <v>0</v>
      </c>
      <c r="E44" s="14">
        <f t="shared" si="0"/>
        <v>0</v>
      </c>
      <c r="F44" s="14">
        <f t="shared" si="0"/>
        <v>0</v>
      </c>
      <c r="G44" s="5">
        <f t="shared" si="0"/>
        <v>0</v>
      </c>
      <c r="H44" s="14">
        <f t="shared" si="0"/>
        <v>0</v>
      </c>
    </row>
    <row r="45" spans="3:8" x14ac:dyDescent="0.25">
      <c r="C45" s="135" t="s">
        <v>65</v>
      </c>
      <c r="D45" s="73">
        <f t="shared" si="0"/>
        <v>0</v>
      </c>
      <c r="E45" s="14">
        <f t="shared" si="0"/>
        <v>0</v>
      </c>
      <c r="F45" s="14">
        <f t="shared" si="0"/>
        <v>0</v>
      </c>
      <c r="G45" s="14">
        <f t="shared" si="0"/>
        <v>0</v>
      </c>
      <c r="H45" s="5">
        <f t="shared" si="0"/>
        <v>0</v>
      </c>
    </row>
  </sheetData>
  <mergeCells count="2">
    <mergeCell ref="C9:D14"/>
    <mergeCell ref="E9:E15"/>
  </mergeCells>
  <hyperlinks>
    <hyperlink ref="A3" location="'Vega_GIRR_GBPHigh'!A1" display="'Vega_GIRR_GBPHigh'!A1" xr:uid="{00000000-0004-0000-5500-000000000000}"/>
    <hyperlink ref="A5" location="'Vega_GIRR_AUDHigh'!A1" display="'Vega_GIRR_AUDHigh'!A1" xr:uid="{00000000-0004-0000-5500-000001000000}"/>
    <hyperlink ref="D27" location="Vega_GIRR!$C$824:$F$1090" display="Vega_GIRR!$C$824:$F$1090" xr:uid="{00000000-0004-0000-5500-000002000000}"/>
    <hyperlink ref="D28" location="Vega_GIRR!$C$824:$F$1090" display="Vega_GIRR!$C$824:$F$1090" xr:uid="{00000000-0004-0000-5500-000003000000}"/>
    <hyperlink ref="D29" location="Vega_GIRR!$C$824:$F$1090" display="Vega_GIRR!$C$824:$F$1090" xr:uid="{00000000-0004-0000-5500-000004000000}"/>
    <hyperlink ref="D30" location="Vega_GIRR!$C$824:$F$1090" display="Vega_GIRR!$C$824:$F$1090" xr:uid="{00000000-0004-0000-5500-000005000000}"/>
    <hyperlink ref="D31" location="Vega_GIRR!$C$824:$F$1090" display="Vega_GIRR!$C$824:$F$1090" xr:uid="{00000000-0004-0000-5500-000006000000}"/>
    <hyperlink ref="E34" location="Vega_GIRR!$C$824:$F$1090" display="Vega_GIRR!$C$824:$F$1090" xr:uid="{00000000-0004-0000-5500-000007000000}"/>
    <hyperlink ref="F34" location="Vega_GIRR!$C$824:$F$1090" display="Vega_GIRR!$C$824:$F$1090" xr:uid="{00000000-0004-0000-5500-000008000000}"/>
    <hyperlink ref="G34" location="Vega_GIRR!$C$824:$F$1090" display="Vega_GIRR!$C$824:$F$1090" xr:uid="{00000000-0004-0000-5500-000009000000}"/>
    <hyperlink ref="H34" location="Vega_GIRR!$C$824:$F$1090" display="Vega_GIRR!$C$824:$F$1090" xr:uid="{00000000-0004-0000-5500-00000A000000}"/>
    <hyperlink ref="D35" location="Vega_GIRR!$C$824:$F$1090" display="Vega_GIRR!$C$824:$F$1090" xr:uid="{00000000-0004-0000-5500-00000B000000}"/>
    <hyperlink ref="F35" location="Vega_GIRR!$C$824:$F$1090" display="Vega_GIRR!$C$824:$F$1090" xr:uid="{00000000-0004-0000-5500-00000C000000}"/>
    <hyperlink ref="G35" location="Vega_GIRR!$C$824:$F$1090" display="Vega_GIRR!$C$824:$F$1090" xr:uid="{00000000-0004-0000-5500-00000D000000}"/>
    <hyperlink ref="H35" location="Vega_GIRR!$C$824:$F$1090" display="Vega_GIRR!$C$824:$F$1090" xr:uid="{00000000-0004-0000-5500-00000E000000}"/>
    <hyperlink ref="D36" location="Vega_GIRR!$C$824:$F$1090" display="Vega_GIRR!$C$824:$F$1090" xr:uid="{00000000-0004-0000-5500-00000F000000}"/>
    <hyperlink ref="E36" location="Vega_GIRR!$C$824:$F$1090" display="Vega_GIRR!$C$824:$F$1090" xr:uid="{00000000-0004-0000-5500-000010000000}"/>
    <hyperlink ref="G36" location="Vega_GIRR!$C$824:$F$1090" display="Vega_GIRR!$C$824:$F$1090" xr:uid="{00000000-0004-0000-5500-000011000000}"/>
    <hyperlink ref="H36" location="Vega_GIRR!$C$824:$F$1090" display="Vega_GIRR!$C$824:$F$1090" xr:uid="{00000000-0004-0000-5500-000012000000}"/>
    <hyperlink ref="D37" location="Vega_GIRR!$C$824:$F$1090" display="Vega_GIRR!$C$824:$F$1090" xr:uid="{00000000-0004-0000-5500-000013000000}"/>
    <hyperlink ref="E37" location="Vega_GIRR!$C$824:$F$1090" display="Vega_GIRR!$C$824:$F$1090" xr:uid="{00000000-0004-0000-5500-000014000000}"/>
    <hyperlink ref="F37" location="Vega_GIRR!$C$824:$F$1090" display="Vega_GIRR!$C$824:$F$1090" xr:uid="{00000000-0004-0000-5500-000015000000}"/>
    <hyperlink ref="H37" location="Vega_GIRR!$C$824:$F$1090" display="Vega_GIRR!$C$824:$F$1090" xr:uid="{00000000-0004-0000-5500-000016000000}"/>
    <hyperlink ref="D38" location="Vega_GIRR!$C$824:$F$1090" display="Vega_GIRR!$C$824:$F$1090" xr:uid="{00000000-0004-0000-5500-000017000000}"/>
    <hyperlink ref="E38" location="Vega_GIRR!$C$824:$F$1090" display="Vega_GIRR!$C$824:$F$1090" xr:uid="{00000000-0004-0000-5500-000018000000}"/>
    <hyperlink ref="F38" location="Vega_GIRR!$C$824:$F$1090" display="Vega_GIRR!$C$824:$F$1090" xr:uid="{00000000-0004-0000-5500-000019000000}"/>
    <hyperlink ref="G38" location="Vega_GIRR!$C$824:$F$1090" display="Vega_GIRR!$C$824:$F$1090" xr:uid="{00000000-0004-0000-5500-00001A000000}"/>
    <hyperlink ref="A4" location="BucketHigh!A1" display="One level Up" xr:uid="{00000000-0004-0000-55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14625C70-F4D9-46C6-BC89-29DC0310BCB2}"/>
  </hyperlinks>
  <pageMargins left="0.7" right="0.7" top="0.75" bottom="0.75" header="0.3" footer="0.3"/>
  <pageSetup orientation="portrait" r:id="rId2"/>
  <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08"/>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60.710937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1151</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1236</v>
      </c>
    </row>
    <row r="10" spans="1:5" ht="96.75" customHeight="1" x14ac:dyDescent="0.25">
      <c r="A10" s="18"/>
      <c r="C10" s="172"/>
      <c r="D10" s="173"/>
      <c r="E10" s="176"/>
    </row>
    <row r="11" spans="1:5" ht="36.75" customHeight="1" x14ac:dyDescent="0.25">
      <c r="A11" s="18"/>
      <c r="C11" s="172"/>
      <c r="D11" s="173"/>
      <c r="E11" s="176"/>
    </row>
    <row r="12" spans="1:5" x14ac:dyDescent="0.25">
      <c r="A12" s="18"/>
      <c r="C12" s="172"/>
      <c r="D12" s="173"/>
      <c r="E12" s="176"/>
    </row>
    <row r="13" spans="1:5" ht="60.75" customHeight="1" x14ac:dyDescent="0.25">
      <c r="A13" s="18"/>
      <c r="C13" s="172"/>
      <c r="D13" s="173"/>
      <c r="E13" s="176"/>
    </row>
    <row r="14" spans="1:5" ht="93.75" customHeight="1" x14ac:dyDescent="0.25">
      <c r="C14" s="174"/>
      <c r="D14" s="175"/>
      <c r="E14" s="176"/>
    </row>
    <row r="15" spans="1:5" ht="19.5" customHeight="1" x14ac:dyDescent="0.25">
      <c r="C15" s="23"/>
      <c r="D15" s="24">
        <v>0.01</v>
      </c>
      <c r="E15" s="176"/>
    </row>
    <row r="16" spans="1:5" ht="18.75" x14ac:dyDescent="0.3">
      <c r="C16" s="6" t="s">
        <v>69</v>
      </c>
    </row>
    <row r="17" spans="3:8" x14ac:dyDescent="0.25">
      <c r="C17" s="67" t="s">
        <v>86</v>
      </c>
      <c r="D17" s="66">
        <v>0.5</v>
      </c>
      <c r="E17" s="66">
        <v>1</v>
      </c>
      <c r="F17" s="66">
        <v>3</v>
      </c>
      <c r="G17" s="66">
        <v>5</v>
      </c>
      <c r="H17" s="65">
        <v>10</v>
      </c>
    </row>
    <row r="18" spans="3:8" x14ac:dyDescent="0.25">
      <c r="C18" s="70">
        <v>0.5</v>
      </c>
      <c r="D18" s="61"/>
      <c r="E18" s="41">
        <f>MIN(1,MIN(EXP(-$D$15*ABS($C18-E$17)/MIN($C18,E$17)*EXP(-$D$15*ABS($C18-E$17)/MIN($C18,E$17))),1)*1.25)</f>
        <v>1</v>
      </c>
      <c r="F18" s="41">
        <f>MIN(1,MIN(EXP(-$D$15*ABS($C18-F$17)/MIN($C18,F$17)*EXP(-$D$15*ABS($C18-F$17)/MIN($C18,F$17))),1)*1.25)</f>
        <v>1</v>
      </c>
      <c r="G18" s="41">
        <f>MIN(1,MIN(EXP(-$D$15*ABS($C18-G$17)/MIN($C18,G$17)*EXP(-$D$15*ABS($C18-G$17)/MIN($C18,G$17))),1)*1.25)</f>
        <v>1</v>
      </c>
      <c r="H18" s="41">
        <f>MIN(1,MIN(EXP(-$D$15*ABS($C18-H$17)/MIN($C18,H$17)*EXP(-$D$15*ABS($C18-H$17)/MIN($C18,H$17))),1)*1.25)</f>
        <v>1</v>
      </c>
    </row>
    <row r="19" spans="3:8" x14ac:dyDescent="0.25">
      <c r="C19" s="70">
        <v>1</v>
      </c>
      <c r="D19" s="69">
        <f>MIN(1,MIN(EXP(-$D$15*ABS($C19-D$17)/MIN($C19,D$17)*EXP(-$D$15*ABS($C19-D$17)/MIN($C19,D$17))),1)*1.25)</f>
        <v>1</v>
      </c>
      <c r="E19" s="5"/>
      <c r="F19" s="20">
        <f>MIN(1,MIN(EXP(-$D$15*ABS($C19-F$17)/MIN($C19,F$17)*EXP(-$D$15*ABS($C19-F$17)/MIN($C19,F$17))),1)*1.25)</f>
        <v>1</v>
      </c>
      <c r="G19" s="20">
        <f>MIN(1,MIN(EXP(-$D$15*ABS($C19-G$17)/MIN($C19,G$17)*EXP(-$D$15*ABS($C19-G$17)/MIN($C19,G$17))),1)*1.25)</f>
        <v>1</v>
      </c>
      <c r="H19" s="20">
        <f>MIN(1,MIN(EXP(-$D$15*ABS($C19-H$17)/MIN($C19,H$17)*EXP(-$D$15*ABS($C19-H$17)/MIN($C19,H$17))),1)*1.25)</f>
        <v>1</v>
      </c>
    </row>
    <row r="20" spans="3:8" x14ac:dyDescent="0.25">
      <c r="C20" s="70">
        <v>3</v>
      </c>
      <c r="D20" s="69">
        <f>MIN(1,MIN(EXP(-$D$15*ABS($C20-D$17)/MIN($C20,D$17)*EXP(-$D$15*ABS($C20-D$17)/MIN($C20,D$17))),1)*1.25)</f>
        <v>1</v>
      </c>
      <c r="E20" s="20">
        <f>MIN(1,MAX(EXP(-$D$15*ABS($C20-E$17)/MIN($C20,E$17)),40%)*1.25)</f>
        <v>1</v>
      </c>
      <c r="F20" s="5"/>
      <c r="G20" s="20">
        <f>MIN(1,MIN(EXP(-$D$15*ABS($C20-G$17)/MIN($C20,G$17)*EXP(-$D$15*ABS($C20-G$17)/MIN($C20,G$17))),1)*1.25)</f>
        <v>1</v>
      </c>
      <c r="H20" s="20">
        <f>MIN(1,MIN(EXP(-$D$15*ABS($C20-H$17)/MIN($C20,H$17)*EXP(-$D$15*ABS($C20-H$17)/MIN($C20,H$17))),1)*1.25)</f>
        <v>1</v>
      </c>
    </row>
    <row r="21" spans="3:8" x14ac:dyDescent="0.25">
      <c r="C21" s="70">
        <v>5</v>
      </c>
      <c r="D21" s="69">
        <f>MIN(1,MIN(EXP(-$D$15*ABS($C21-D$17)/MIN($C21,D$17)*EXP(-$D$15*ABS($C21-D$17)/MIN($C21,D$17))),1)*1.25)</f>
        <v>1</v>
      </c>
      <c r="E21" s="20">
        <f>MIN(1,MIN(EXP(-$D$15*ABS($C21-E$17)/MIN($C21,E$17)*EXP(-$D$15*ABS($C21-E$17)/MIN($C21,E$17))),1)*1.25)</f>
        <v>1</v>
      </c>
      <c r="F21" s="20">
        <f>MIN(1,MIN(EXP(-$D$15*ABS($C21-F$17)/MIN($C21,F$17)*EXP(-$D$15*ABS($C21-F$17)/MIN($C21,F$17))),1)*1.25)</f>
        <v>1</v>
      </c>
      <c r="G21" s="5"/>
      <c r="H21" s="20">
        <f>MIN(1,MIN(EXP(-$D$15*ABS($C21-H$17)/MIN($C21,H$17)*EXP(-$D$15*ABS($C21-H$17)/MIN($C21,H$17))),1)*1.25)</f>
        <v>1</v>
      </c>
    </row>
    <row r="22" spans="3:8" x14ac:dyDescent="0.25">
      <c r="C22" s="68">
        <v>10</v>
      </c>
      <c r="D22" s="69">
        <f>MIN(1,MIN(EXP(-$D$15*ABS($C22-D$17)/MIN($C22,D$17)*EXP(-$D$15*ABS($C22-D$17)/MIN($C22,D$17))),1)*1.25)</f>
        <v>1</v>
      </c>
      <c r="E22" s="20">
        <f>MIN(1,MIN(EXP(-$D$15*ABS($C22-E$17)/MIN($C22,E$17)*EXP(-$D$15*ABS($C22-E$17)/MIN($C22,E$17))),1)*1.25)</f>
        <v>1</v>
      </c>
      <c r="F22" s="20">
        <f>MIN(1,MIN(EXP(-$D$15*ABS($C22-F$17)/MIN($C22,F$17)*EXP(-$D$15*ABS($C22-F$17)/MIN($C22,F$17))),1)*1.25)</f>
        <v>1</v>
      </c>
      <c r="G22" s="20">
        <f>MIN(1,MIN(EXP(-$D$15*ABS($C22-G$17)/MIN($C22,G$17)*EXP(-$D$15*ABS($C22-G$17)/MIN($C22,G$17))),1)*1.25)</f>
        <v>1</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83">
        <f>VLOOKUP(C27,Vega_GIRR!$C$1092:$F$1358,4,0)^2</f>
        <v>0</v>
      </c>
    </row>
    <row r="28" spans="3:8" x14ac:dyDescent="0.25">
      <c r="C28" s="70" t="s">
        <v>62</v>
      </c>
      <c r="D28" s="50">
        <f>VLOOKUP(C28,Vega_GIRR!$C$1092:$F$1358,4,0)^2</f>
        <v>0</v>
      </c>
    </row>
    <row r="29" spans="3:8" x14ac:dyDescent="0.25">
      <c r="C29" s="70" t="s">
        <v>63</v>
      </c>
      <c r="D29" s="50">
        <f>VLOOKUP(C29,Vega_GIRR!$C$1092:$F$1358,4,0)^2</f>
        <v>0</v>
      </c>
    </row>
    <row r="30" spans="3:8" x14ac:dyDescent="0.25">
      <c r="C30" s="70" t="s">
        <v>64</v>
      </c>
      <c r="D30" s="50">
        <f>VLOOKUP(C30,Vega_GIRR!$C$1092:$F$1358,4,0)^2</f>
        <v>0</v>
      </c>
    </row>
    <row r="31" spans="3:8" x14ac:dyDescent="0.25">
      <c r="C31" s="68" t="s">
        <v>65</v>
      </c>
      <c r="D31" s="48">
        <f>VLOOKUP(C31,Vega_GIRR!$C$1092:$F$1358,4,0)^2</f>
        <v>0</v>
      </c>
    </row>
    <row r="32" spans="3:8" ht="15.75" thickBot="1" x14ac:dyDescent="0.3"/>
    <row r="33" spans="3:8" ht="30" customHeight="1" thickTop="1" x14ac:dyDescent="0.25">
      <c r="C33" s="120"/>
      <c r="D33" s="146" t="s">
        <v>61</v>
      </c>
      <c r="E33" s="147" t="s">
        <v>62</v>
      </c>
      <c r="F33" s="147" t="s">
        <v>63</v>
      </c>
      <c r="G33" s="147" t="s">
        <v>64</v>
      </c>
      <c r="H33" s="147" t="s">
        <v>65</v>
      </c>
    </row>
    <row r="34" spans="3:8" x14ac:dyDescent="0.25">
      <c r="C34" s="135" t="s">
        <v>61</v>
      </c>
      <c r="D34" s="61"/>
      <c r="E34" s="71">
        <f>VLOOKUP($C34,Vega_GIRR!$C$1092:$F$1358,4,0)*VLOOKUP(E$33,Vega_GIRR!$C$1092:$F$1358,4,0)</f>
        <v>0</v>
      </c>
      <c r="F34" s="71">
        <f>VLOOKUP($C34,Vega_GIRR!$C$1092:$F$1358,4,0)*VLOOKUP(F$33,Vega_GIRR!$C$1092:$F$1358,4,0)</f>
        <v>0</v>
      </c>
      <c r="G34" s="71">
        <f>VLOOKUP($C34,Vega_GIRR!$C$1092:$F$1358,4,0)*VLOOKUP(G$33,Vega_GIRR!$C$1092:$F$1358,4,0)</f>
        <v>0</v>
      </c>
      <c r="H34" s="71">
        <f>VLOOKUP($C34,Vega_GIRR!$C$1092:$F$1358,4,0)*VLOOKUP(H$33,Vega_GIRR!$C$1092:$F$1358,4,0)</f>
        <v>0</v>
      </c>
    </row>
    <row r="35" spans="3:8" x14ac:dyDescent="0.25">
      <c r="C35" s="135" t="s">
        <v>62</v>
      </c>
      <c r="D35" s="73">
        <f>VLOOKUP($C35,Vega_GIRR!$C$1092:$F$1358,4,0)*VLOOKUP(D$33,Vega_GIRR!$C$1092:$F$1358,4,0)</f>
        <v>0</v>
      </c>
      <c r="E35" s="5"/>
      <c r="F35" s="14">
        <f>VLOOKUP($C35,Vega_GIRR!$C$1092:$F$1358,4,0)*VLOOKUP(F$33,Vega_GIRR!$C$1092:$F$1358,4,0)</f>
        <v>0</v>
      </c>
      <c r="G35" s="14">
        <f>VLOOKUP($C35,Vega_GIRR!$C$1092:$F$1358,4,0)*VLOOKUP(G$33,Vega_GIRR!$C$1092:$F$1358,4,0)</f>
        <v>0</v>
      </c>
      <c r="H35" s="14">
        <f>VLOOKUP($C35,Vega_GIRR!$C$1092:$F$1358,4,0)*VLOOKUP(H$33,Vega_GIRR!$C$1092:$F$1358,4,0)</f>
        <v>0</v>
      </c>
    </row>
    <row r="36" spans="3:8" x14ac:dyDescent="0.25">
      <c r="C36" s="135" t="s">
        <v>63</v>
      </c>
      <c r="D36" s="73">
        <f>VLOOKUP($C36,Vega_GIRR!$C$1092:$F$1358,4,0)*VLOOKUP(D$33,Vega_GIRR!$C$1092:$F$1358,4,0)</f>
        <v>0</v>
      </c>
      <c r="E36" s="14">
        <f>VLOOKUP($C36,Vega_GIRR!$C$1092:$F$1358,4,0)*VLOOKUP(E$33,Vega_GIRR!$C$1092:$F$1358,4,0)</f>
        <v>0</v>
      </c>
      <c r="F36" s="5"/>
      <c r="G36" s="14">
        <f>VLOOKUP($C36,Vega_GIRR!$C$1092:$F$1358,4,0)*VLOOKUP(G$33,Vega_GIRR!$C$1092:$F$1358,4,0)</f>
        <v>0</v>
      </c>
      <c r="H36" s="14">
        <f>VLOOKUP($C36,Vega_GIRR!$C$1092:$F$1358,4,0)*VLOOKUP(H$33,Vega_GIRR!$C$1092:$F$1358,4,0)</f>
        <v>0</v>
      </c>
    </row>
    <row r="37" spans="3:8" x14ac:dyDescent="0.25">
      <c r="C37" s="135" t="s">
        <v>64</v>
      </c>
      <c r="D37" s="73">
        <f>VLOOKUP($C37,Vega_GIRR!$C$1092:$F$1358,4,0)*VLOOKUP(D$33,Vega_GIRR!$C$1092:$F$1358,4,0)</f>
        <v>0</v>
      </c>
      <c r="E37" s="14">
        <f>VLOOKUP($C37,Vega_GIRR!$C$1092:$F$1358,4,0)*VLOOKUP(E$33,Vega_GIRR!$C$1092:$F$1358,4,0)</f>
        <v>0</v>
      </c>
      <c r="F37" s="14">
        <f>VLOOKUP($C37,Vega_GIRR!$C$1092:$F$1358,4,0)*VLOOKUP(F$33,Vega_GIRR!$C$1092:$F$1358,4,0)</f>
        <v>0</v>
      </c>
      <c r="G37" s="5"/>
      <c r="H37" s="14">
        <f>VLOOKUP($C37,Vega_GIRR!$C$1092:$F$1358,4,0)*VLOOKUP(H$33,Vega_GIRR!$C$1092:$F$1358,4,0)</f>
        <v>0</v>
      </c>
    </row>
    <row r="38" spans="3:8" x14ac:dyDescent="0.25">
      <c r="C38" s="135" t="s">
        <v>65</v>
      </c>
      <c r="D38" s="73">
        <f>VLOOKUP($C38,Vega_GIRR!$C$1092:$F$1358,4,0)*VLOOKUP(D$33,Vega_GIRR!$C$1092:$F$1358,4,0)</f>
        <v>0</v>
      </c>
      <c r="E38" s="14">
        <f>VLOOKUP($C38,Vega_GIRR!$C$1092:$F$1358,4,0)*VLOOKUP(E$33,Vega_GIRR!$C$1092:$F$1358,4,0)</f>
        <v>0</v>
      </c>
      <c r="F38" s="14">
        <f>VLOOKUP($C38,Vega_GIRR!$C$1092:$F$1358,4,0)*VLOOKUP(F$33,Vega_GIRR!$C$1092:$F$1358,4,0)</f>
        <v>0</v>
      </c>
      <c r="G38" s="14">
        <f>VLOOKUP($C38,Vega_GIRR!$C$1092:$F$1358,4,0)*VLOOKUP(G$33,Vega_GIRR!$C$1092:$F$1358,4,0)</f>
        <v>0</v>
      </c>
      <c r="H38" s="5"/>
    </row>
    <row r="39" spans="3:8" ht="15.75" thickBot="1" x14ac:dyDescent="0.3"/>
    <row r="40" spans="3:8" ht="30.75" customHeight="1" thickTop="1" x14ac:dyDescent="0.25">
      <c r="C40" s="120"/>
      <c r="D40" s="146" t="s">
        <v>61</v>
      </c>
      <c r="E40" s="147" t="s">
        <v>62</v>
      </c>
      <c r="F40" s="147" t="s">
        <v>63</v>
      </c>
      <c r="G40" s="147" t="s">
        <v>64</v>
      </c>
      <c r="H40" s="147" t="s">
        <v>65</v>
      </c>
    </row>
    <row r="41" spans="3:8" x14ac:dyDescent="0.25">
      <c r="C41" s="135" t="s">
        <v>61</v>
      </c>
      <c r="D41" s="61">
        <f t="shared" ref="D41:H45" si="0">D34*D18</f>
        <v>0</v>
      </c>
      <c r="E41" s="71">
        <f t="shared" si="0"/>
        <v>0</v>
      </c>
      <c r="F41" s="71">
        <f t="shared" si="0"/>
        <v>0</v>
      </c>
      <c r="G41" s="71">
        <f t="shared" si="0"/>
        <v>0</v>
      </c>
      <c r="H41" s="71">
        <f t="shared" si="0"/>
        <v>0</v>
      </c>
    </row>
    <row r="42" spans="3:8" x14ac:dyDescent="0.25">
      <c r="C42" s="135" t="s">
        <v>62</v>
      </c>
      <c r="D42" s="73">
        <f t="shared" si="0"/>
        <v>0</v>
      </c>
      <c r="E42" s="5">
        <f t="shared" si="0"/>
        <v>0</v>
      </c>
      <c r="F42" s="14">
        <f t="shared" si="0"/>
        <v>0</v>
      </c>
      <c r="G42" s="14">
        <f t="shared" si="0"/>
        <v>0</v>
      </c>
      <c r="H42" s="14">
        <f t="shared" si="0"/>
        <v>0</v>
      </c>
    </row>
    <row r="43" spans="3:8" x14ac:dyDescent="0.25">
      <c r="C43" s="135" t="s">
        <v>63</v>
      </c>
      <c r="D43" s="73">
        <f t="shared" si="0"/>
        <v>0</v>
      </c>
      <c r="E43" s="14">
        <f t="shared" si="0"/>
        <v>0</v>
      </c>
      <c r="F43" s="5">
        <f t="shared" si="0"/>
        <v>0</v>
      </c>
      <c r="G43" s="14">
        <f t="shared" si="0"/>
        <v>0</v>
      </c>
      <c r="H43" s="14">
        <f t="shared" si="0"/>
        <v>0</v>
      </c>
    </row>
    <row r="44" spans="3:8" x14ac:dyDescent="0.25">
      <c r="C44" s="135" t="s">
        <v>64</v>
      </c>
      <c r="D44" s="73">
        <f t="shared" si="0"/>
        <v>0</v>
      </c>
      <c r="E44" s="14">
        <f t="shared" si="0"/>
        <v>0</v>
      </c>
      <c r="F44" s="14">
        <f t="shared" si="0"/>
        <v>0</v>
      </c>
      <c r="G44" s="5">
        <f t="shared" si="0"/>
        <v>0</v>
      </c>
      <c r="H44" s="14">
        <f t="shared" si="0"/>
        <v>0</v>
      </c>
    </row>
    <row r="45" spans="3:8" x14ac:dyDescent="0.25">
      <c r="C45" s="135" t="s">
        <v>65</v>
      </c>
      <c r="D45" s="73">
        <f t="shared" si="0"/>
        <v>0</v>
      </c>
      <c r="E45" s="14">
        <f t="shared" si="0"/>
        <v>0</v>
      </c>
      <c r="F45" s="14">
        <f t="shared" si="0"/>
        <v>0</v>
      </c>
      <c r="G45" s="14">
        <f t="shared" si="0"/>
        <v>0</v>
      </c>
      <c r="H45" s="5">
        <f t="shared" si="0"/>
        <v>0</v>
      </c>
    </row>
  </sheetData>
  <mergeCells count="2">
    <mergeCell ref="C9:D14"/>
    <mergeCell ref="E9:E15"/>
  </mergeCells>
  <hyperlinks>
    <hyperlink ref="A3" location="'Vega_GIRR_JPYHigh'!A1" display="'Vega_GIRR_JPYHigh'!A1" xr:uid="{00000000-0004-0000-5600-000000000000}"/>
    <hyperlink ref="A5" location="'Vega_FX_EURHigh'!A1" display="'Vega_FX_EURHigh'!A1" xr:uid="{00000000-0004-0000-5600-000001000000}"/>
    <hyperlink ref="D27" location="Vega_GIRR!$C$1092:$F$1358" display="Vega_GIRR!$C$1092:$F$1358" xr:uid="{00000000-0004-0000-5600-000002000000}"/>
    <hyperlink ref="D28" location="Vega_GIRR!$C$1092:$F$1358" display="Vega_GIRR!$C$1092:$F$1358" xr:uid="{00000000-0004-0000-5600-000003000000}"/>
    <hyperlink ref="D29" location="Vega_GIRR!$C$1092:$F$1358" display="Vega_GIRR!$C$1092:$F$1358" xr:uid="{00000000-0004-0000-5600-000004000000}"/>
    <hyperlink ref="D30" location="Vega_GIRR!$C$1092:$F$1358" display="Vega_GIRR!$C$1092:$F$1358" xr:uid="{00000000-0004-0000-5600-000005000000}"/>
    <hyperlink ref="D31" location="Vega_GIRR!$C$1092:$F$1358" display="Vega_GIRR!$C$1092:$F$1358" xr:uid="{00000000-0004-0000-5600-000006000000}"/>
    <hyperlink ref="E34" location="Vega_GIRR!$C$1092:$F$1358" display="Vega_GIRR!$C$1092:$F$1358" xr:uid="{00000000-0004-0000-5600-000007000000}"/>
    <hyperlink ref="F34" location="Vega_GIRR!$C$1092:$F$1358" display="Vega_GIRR!$C$1092:$F$1358" xr:uid="{00000000-0004-0000-5600-000008000000}"/>
    <hyperlink ref="G34" location="Vega_GIRR!$C$1092:$F$1358" display="Vega_GIRR!$C$1092:$F$1358" xr:uid="{00000000-0004-0000-5600-000009000000}"/>
    <hyperlink ref="H34" location="Vega_GIRR!$C$1092:$F$1358" display="Vega_GIRR!$C$1092:$F$1358" xr:uid="{00000000-0004-0000-5600-00000A000000}"/>
    <hyperlink ref="D35" location="Vega_GIRR!$C$1092:$F$1358" display="Vega_GIRR!$C$1092:$F$1358" xr:uid="{00000000-0004-0000-5600-00000B000000}"/>
    <hyperlink ref="F35" location="Vega_GIRR!$C$1092:$F$1358" display="Vega_GIRR!$C$1092:$F$1358" xr:uid="{00000000-0004-0000-5600-00000C000000}"/>
    <hyperlink ref="G35" location="Vega_GIRR!$C$1092:$F$1358" display="Vega_GIRR!$C$1092:$F$1358" xr:uid="{00000000-0004-0000-5600-00000D000000}"/>
    <hyperlink ref="H35" location="Vega_GIRR!$C$1092:$F$1358" display="Vega_GIRR!$C$1092:$F$1358" xr:uid="{00000000-0004-0000-5600-00000E000000}"/>
    <hyperlink ref="D36" location="Vega_GIRR!$C$1092:$F$1358" display="Vega_GIRR!$C$1092:$F$1358" xr:uid="{00000000-0004-0000-5600-00000F000000}"/>
    <hyperlink ref="E36" location="Vega_GIRR!$C$1092:$F$1358" display="Vega_GIRR!$C$1092:$F$1358" xr:uid="{00000000-0004-0000-5600-000010000000}"/>
    <hyperlink ref="G36" location="Vega_GIRR!$C$1092:$F$1358" display="Vega_GIRR!$C$1092:$F$1358" xr:uid="{00000000-0004-0000-5600-000011000000}"/>
    <hyperlink ref="H36" location="Vega_GIRR!$C$1092:$F$1358" display="Vega_GIRR!$C$1092:$F$1358" xr:uid="{00000000-0004-0000-5600-000012000000}"/>
    <hyperlink ref="D37" location="Vega_GIRR!$C$1092:$F$1358" display="Vega_GIRR!$C$1092:$F$1358" xr:uid="{00000000-0004-0000-5600-000013000000}"/>
    <hyperlink ref="E37" location="Vega_GIRR!$C$1092:$F$1358" display="Vega_GIRR!$C$1092:$F$1358" xr:uid="{00000000-0004-0000-5600-000014000000}"/>
    <hyperlink ref="F37" location="Vega_GIRR!$C$1092:$F$1358" display="Vega_GIRR!$C$1092:$F$1358" xr:uid="{00000000-0004-0000-5600-000015000000}"/>
    <hyperlink ref="H37" location="Vega_GIRR!$C$1092:$F$1358" display="Vega_GIRR!$C$1092:$F$1358" xr:uid="{00000000-0004-0000-5600-000016000000}"/>
    <hyperlink ref="D38" location="Vega_GIRR!$C$1092:$F$1358" display="Vega_GIRR!$C$1092:$F$1358" xr:uid="{00000000-0004-0000-5600-000017000000}"/>
    <hyperlink ref="E38" location="Vega_GIRR!$C$1092:$F$1358" display="Vega_GIRR!$C$1092:$F$1358" xr:uid="{00000000-0004-0000-5600-000018000000}"/>
    <hyperlink ref="F38" location="Vega_GIRR!$C$1092:$F$1358" display="Vega_GIRR!$C$1092:$F$1358" xr:uid="{00000000-0004-0000-5600-000019000000}"/>
    <hyperlink ref="G38" location="Vega_GIRR!$C$1092:$F$1358" display="Vega_GIRR!$C$1092:$F$1358" xr:uid="{00000000-0004-0000-5600-00001A000000}"/>
    <hyperlink ref="A4" location="BucketHigh!A1" display="One level Up" xr:uid="{00000000-0004-0000-56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9EEBB9B0-E856-4E4B-88E8-44CCB6EBDD4F}"/>
  </hyperlinks>
  <pageMargins left="0.7" right="0.7" top="0.75" bottom="0.75" header="0.3" footer="0.3"/>
  <pageSetup orientation="portrait" r:id="rId2"/>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09"/>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1216</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1237</v>
      </c>
    </row>
    <row r="10" spans="1:5" x14ac:dyDescent="0.25">
      <c r="A10" s="18"/>
      <c r="C10" s="172"/>
      <c r="D10" s="173"/>
      <c r="E10" s="176"/>
    </row>
    <row r="11" spans="1:5" x14ac:dyDescent="0.25">
      <c r="A11" s="18"/>
      <c r="C11" s="172"/>
      <c r="D11" s="173"/>
      <c r="E11" s="176"/>
    </row>
    <row r="12" spans="1:5" x14ac:dyDescent="0.25">
      <c r="A12" s="18"/>
      <c r="C12" s="172"/>
      <c r="D12" s="173"/>
      <c r="E12" s="176"/>
    </row>
    <row r="13" spans="1:5" ht="21.7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t="s">
        <v>69</v>
      </c>
    </row>
    <row r="17" spans="3:8" x14ac:dyDescent="0.25">
      <c r="C17" s="67" t="s">
        <v>86</v>
      </c>
      <c r="D17" s="66">
        <v>0.5</v>
      </c>
      <c r="E17" s="66">
        <v>1</v>
      </c>
      <c r="F17" s="66">
        <v>3</v>
      </c>
      <c r="G17" s="66">
        <v>5</v>
      </c>
      <c r="H17" s="65">
        <v>10</v>
      </c>
    </row>
    <row r="18" spans="3:8" x14ac:dyDescent="0.25">
      <c r="C18" s="70">
        <v>0.5</v>
      </c>
      <c r="D18" s="61"/>
      <c r="E18" s="41">
        <f>MIN(1,MIN(EXP(-$D$15*ABS($C18-E$17)/MIN($C18,E$17)),1)*1.25)</f>
        <v>1</v>
      </c>
      <c r="F18" s="41">
        <f>MIN(1,MIN(EXP(-$D$15*ABS($C18-F$17)/MIN($C18,F$17)),1)*1.25)</f>
        <v>1</v>
      </c>
      <c r="G18" s="41">
        <f>MIN(1,MIN(EXP(-$D$15*ABS($C18-G$17)/MIN($C18,G$17)),1)*1.25)</f>
        <v>1</v>
      </c>
      <c r="H18" s="41">
        <f>MIN(1,MIN(EXP(-$D$15*ABS($C18-H$17)/MIN($C18,H$17)),1)*1.25)</f>
        <v>1</v>
      </c>
    </row>
    <row r="19" spans="3:8" x14ac:dyDescent="0.25">
      <c r="C19" s="70">
        <v>1</v>
      </c>
      <c r="D19" s="69">
        <f>MIN(1,MIN(EXP(-$D$15*ABS($C19-D$17)/MIN($C19,D$17)),1)*1.25)</f>
        <v>1</v>
      </c>
      <c r="E19" s="5"/>
      <c r="F19" s="20">
        <f>MIN(1,MIN(EXP(-$D$15*ABS($C19-F$17)/MIN($C19,F$17)),1)*1.25)</f>
        <v>1</v>
      </c>
      <c r="G19" s="20">
        <f>MIN(1,MIN(EXP(-$D$15*ABS($C19-G$17)/MIN($C19,G$17)),1)*1.25)</f>
        <v>1</v>
      </c>
      <c r="H19" s="20">
        <f>MIN(1,MIN(EXP(-$D$15*ABS($C19-H$17)/MIN($C19,H$17)),1)*1.25)</f>
        <v>1</v>
      </c>
    </row>
    <row r="20" spans="3:8" x14ac:dyDescent="0.25">
      <c r="C20" s="70">
        <v>3</v>
      </c>
      <c r="D20" s="69">
        <f>MIN(1,MIN(EXP(-$D$15*ABS($C20-D$17)/MIN($C20,D$17)),1)*1.25)</f>
        <v>1</v>
      </c>
      <c r="E20" s="20">
        <f>MIN(1,MIN(EXP(-$D$15*ABS($C20-E$17)/MIN($C20,E$17)),1)*1.25)</f>
        <v>1</v>
      </c>
      <c r="F20" s="5"/>
      <c r="G20" s="20">
        <f>MIN(1,MIN(EXP(-$D$15*ABS($C20-G$17)/MIN($C20,G$17)),1)*1.25)</f>
        <v>1</v>
      </c>
      <c r="H20" s="20">
        <f>MIN(1,MIN(EXP(-$D$15*ABS($C20-H$17)/MIN($C20,H$17)),1)*1.25)</f>
        <v>1</v>
      </c>
    </row>
    <row r="21" spans="3:8" x14ac:dyDescent="0.25">
      <c r="C21" s="70">
        <v>5</v>
      </c>
      <c r="D21" s="69">
        <f>MIN(1,MIN(EXP(-$D$15*ABS($C21-D$17)/MIN($C21,D$17)),1)*1.25)</f>
        <v>1</v>
      </c>
      <c r="E21" s="20">
        <f>MIN(1,MIN(EXP(-$D$15*ABS($C21-E$17)/MIN($C21,E$17)),1)*1.25)</f>
        <v>1</v>
      </c>
      <c r="F21" s="20">
        <f>MIN(1,MIN(EXP(-$D$15*ABS($C21-F$17)/MIN($C21,F$17)),1)*1.25)</f>
        <v>1</v>
      </c>
      <c r="G21" s="5"/>
      <c r="H21" s="20">
        <f>MIN(1,MIN(EXP(-$D$15*ABS($C21-H$17)/MIN($C21,H$17)),1)*1.25)</f>
        <v>1</v>
      </c>
    </row>
    <row r="22" spans="3:8" x14ac:dyDescent="0.25">
      <c r="C22" s="68">
        <v>10</v>
      </c>
      <c r="D22" s="69">
        <f>MIN(1,MIN(EXP(-$D$15*ABS($C22-D$17)/MIN($C22,D$17)),1)*1.25)</f>
        <v>1</v>
      </c>
      <c r="E22" s="20">
        <f>MIN(1,MIN(EXP(-$D$15*ABS($C22-E$17)/MIN($C22,E$17)),1)*1.25)</f>
        <v>1</v>
      </c>
      <c r="F22" s="20">
        <f>MIN(1,MIN(EXP(-$D$15*ABS($C22-F$17)/MIN($C22,F$17)),1)*1.25)</f>
        <v>1</v>
      </c>
      <c r="G22" s="20">
        <f>MIN(1,MIN(EXP(-$D$15*ABS($C22-G$17)/MIN($C22,G$17)),1)*1.25)</f>
        <v>1</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83">
        <f>VLOOKUP(C27,Vega_FX!$C$20:$F$285,4,0)^2</f>
        <v>874106183124.77258</v>
      </c>
    </row>
    <row r="28" spans="3:8" x14ac:dyDescent="0.25">
      <c r="C28" s="70" t="s">
        <v>62</v>
      </c>
      <c r="D28" s="50">
        <f>VLOOKUP(C28,Vega_FX!$C$20:$F$285,4,0)^2</f>
        <v>152563694861.19333</v>
      </c>
    </row>
    <row r="29" spans="3:8" x14ac:dyDescent="0.25">
      <c r="C29" s="70" t="s">
        <v>63</v>
      </c>
      <c r="D29" s="50">
        <f>VLOOKUP(C29,Vega_FX!$C$20:$F$285,4,0)^2</f>
        <v>233088884217.09845</v>
      </c>
    </row>
    <row r="30" spans="3:8" x14ac:dyDescent="0.25">
      <c r="C30" s="70" t="s">
        <v>64</v>
      </c>
      <c r="D30" s="50">
        <f>VLOOKUP(C30,Vega_FX!$C$20:$F$285,4,0)^2</f>
        <v>18446021605.178558</v>
      </c>
    </row>
    <row r="31" spans="3:8" x14ac:dyDescent="0.25">
      <c r="C31" s="68" t="s">
        <v>65</v>
      </c>
      <c r="D31" s="48">
        <f>VLOOKUP(C31,Vega_FX!$C$20:$F$285,4,0)^2</f>
        <v>5594073470.6869745</v>
      </c>
    </row>
    <row r="32" spans="3:8" ht="15.75" thickBot="1" x14ac:dyDescent="0.3"/>
    <row r="33" spans="3:8" ht="30" customHeight="1" thickTop="1" x14ac:dyDescent="0.25">
      <c r="C33" s="120"/>
      <c r="D33" s="146" t="s">
        <v>61</v>
      </c>
      <c r="E33" s="147" t="s">
        <v>62</v>
      </c>
      <c r="F33" s="147" t="s">
        <v>63</v>
      </c>
      <c r="G33" s="147" t="s">
        <v>64</v>
      </c>
      <c r="H33" s="147" t="s">
        <v>65</v>
      </c>
    </row>
    <row r="34" spans="3:8" x14ac:dyDescent="0.25">
      <c r="C34" s="135" t="s">
        <v>61</v>
      </c>
      <c r="D34" s="61"/>
      <c r="E34" s="71">
        <f>VLOOKUP($C34,Vega_FX!$C$20:$F$285,4,0)*VLOOKUP(E$33,Vega_FX!$C$20:$F$285,4,0)</f>
        <v>-365180597784.89081</v>
      </c>
      <c r="F34" s="71">
        <f>VLOOKUP($C34,Vega_FX!$C$20:$F$285,4,0)*VLOOKUP(F$33,Vega_FX!$C$20:$F$285,4,0)</f>
        <v>-451380587655.05188</v>
      </c>
      <c r="G34" s="71">
        <f>VLOOKUP($C34,Vega_FX!$C$20:$F$285,4,0)*VLOOKUP(G$33,Vega_FX!$C$20:$F$285,4,0)</f>
        <v>-126979453216.41498</v>
      </c>
      <c r="H34" s="71">
        <f>VLOOKUP($C34,Vega_FX!$C$20:$F$285,4,0)*VLOOKUP(H$33,Vega_FX!$C$20:$F$285,4,0)</f>
        <v>69927206504.920105</v>
      </c>
    </row>
    <row r="35" spans="3:8" x14ac:dyDescent="0.25">
      <c r="C35" s="135" t="s">
        <v>62</v>
      </c>
      <c r="D35" s="73">
        <f>VLOOKUP($C35,Vega_FX!$C$20:$F$285,4,0)*VLOOKUP(D$33,Vega_FX!$C$20:$F$285,4,0)</f>
        <v>-365180597784.89081</v>
      </c>
      <c r="E35" s="5"/>
      <c r="F35" s="14">
        <f>VLOOKUP($C35,Vega_FX!$C$20:$F$285,4,0)*VLOOKUP(F$33,Vega_FX!$C$20:$F$285,4,0)</f>
        <v>188575983113.52756</v>
      </c>
      <c r="G35" s="14">
        <f>VLOOKUP($C35,Vega_FX!$C$20:$F$285,4,0)*VLOOKUP(G$33,Vega_FX!$C$20:$F$285,4,0)</f>
        <v>53048969938.872902</v>
      </c>
      <c r="H35" s="14">
        <f>VLOOKUP($C35,Vega_FX!$C$20:$F$285,4,0)*VLOOKUP(H$33,Vega_FX!$C$20:$F$285,4,0)</f>
        <v>-29213909666.680771</v>
      </c>
    </row>
    <row r="36" spans="3:8" x14ac:dyDescent="0.25">
      <c r="C36" s="135" t="s">
        <v>63</v>
      </c>
      <c r="D36" s="73">
        <f>VLOOKUP($C36,Vega_FX!$C$20:$F$285,4,0)*VLOOKUP(D$33,Vega_FX!$C$20:$F$285,4,0)</f>
        <v>-451380587655.05188</v>
      </c>
      <c r="E36" s="14">
        <f>VLOOKUP($C36,Vega_FX!$C$20:$F$285,4,0)*VLOOKUP(E$33,Vega_FX!$C$20:$F$285,4,0)</f>
        <v>188575983113.52756</v>
      </c>
      <c r="F36" s="5"/>
      <c r="G36" s="14">
        <f>VLOOKUP($C36,Vega_FX!$C$20:$F$285,4,0)*VLOOKUP(G$33,Vega_FX!$C$20:$F$285,4,0)</f>
        <v>65571049970.208359</v>
      </c>
      <c r="H36" s="14">
        <f>VLOOKUP($C36,Vega_FX!$C$20:$F$285,4,0)*VLOOKUP(H$33,Vega_FX!$C$20:$F$285,4,0)</f>
        <v>-36109781825.855698</v>
      </c>
    </row>
    <row r="37" spans="3:8" x14ac:dyDescent="0.25">
      <c r="C37" s="135" t="s">
        <v>64</v>
      </c>
      <c r="D37" s="73">
        <f>VLOOKUP($C37,Vega_FX!$C$20:$F$285,4,0)*VLOOKUP(D$33,Vega_FX!$C$20:$F$285,4,0)</f>
        <v>-126979453216.41498</v>
      </c>
      <c r="E37" s="14">
        <f>VLOOKUP($C37,Vega_FX!$C$20:$F$285,4,0)*VLOOKUP(E$33,Vega_FX!$C$20:$F$285,4,0)</f>
        <v>53048969938.872902</v>
      </c>
      <c r="F37" s="14">
        <f>VLOOKUP($C37,Vega_FX!$C$20:$F$285,4,0)*VLOOKUP(F$33,Vega_FX!$C$20:$F$285,4,0)</f>
        <v>65571049970.208359</v>
      </c>
      <c r="G37" s="5"/>
      <c r="H37" s="14">
        <f>VLOOKUP($C37,Vega_FX!$C$20:$F$285,4,0)*VLOOKUP(H$33,Vega_FX!$C$20:$F$285,4,0)</f>
        <v>-10158169131.356701</v>
      </c>
    </row>
    <row r="38" spans="3:8" x14ac:dyDescent="0.25">
      <c r="C38" s="135" t="s">
        <v>65</v>
      </c>
      <c r="D38" s="73">
        <f>VLOOKUP($C38,Vega_FX!$C$20:$F$285,4,0)*VLOOKUP(D$33,Vega_FX!$C$20:$F$285,4,0)</f>
        <v>69927206504.920105</v>
      </c>
      <c r="E38" s="14">
        <f>VLOOKUP($C38,Vega_FX!$C$20:$F$285,4,0)*VLOOKUP(E$33,Vega_FX!$C$20:$F$285,4,0)</f>
        <v>-29213909666.680771</v>
      </c>
      <c r="F38" s="14">
        <f>VLOOKUP($C38,Vega_FX!$C$20:$F$285,4,0)*VLOOKUP(F$33,Vega_FX!$C$20:$F$285,4,0)</f>
        <v>-36109781825.855698</v>
      </c>
      <c r="G38" s="14">
        <f>VLOOKUP($C38,Vega_FX!$C$20:$F$285,4,0)*VLOOKUP(G$33,Vega_FX!$C$20:$F$285,4,0)</f>
        <v>-10158169131.356701</v>
      </c>
      <c r="H38" s="5"/>
    </row>
    <row r="39" spans="3:8" ht="15.75" thickBot="1" x14ac:dyDescent="0.3"/>
    <row r="40" spans="3:8" ht="30.75" customHeight="1" thickTop="1" x14ac:dyDescent="0.25">
      <c r="C40" s="120"/>
      <c r="D40" s="146" t="s">
        <v>61</v>
      </c>
      <c r="E40" s="147" t="s">
        <v>62</v>
      </c>
      <c r="F40" s="147" t="s">
        <v>63</v>
      </c>
      <c r="G40" s="147" t="s">
        <v>64</v>
      </c>
      <c r="H40" s="147" t="s">
        <v>65</v>
      </c>
    </row>
    <row r="41" spans="3:8" x14ac:dyDescent="0.25">
      <c r="C41" s="135" t="s">
        <v>61</v>
      </c>
      <c r="D41" s="61">
        <f t="shared" ref="D41:H45" si="0">D34*D18</f>
        <v>0</v>
      </c>
      <c r="E41" s="71">
        <f t="shared" si="0"/>
        <v>-365180597784.89081</v>
      </c>
      <c r="F41" s="71">
        <f t="shared" si="0"/>
        <v>-451380587655.05188</v>
      </c>
      <c r="G41" s="71">
        <f t="shared" si="0"/>
        <v>-126979453216.41498</v>
      </c>
      <c r="H41" s="71">
        <f t="shared" si="0"/>
        <v>69927206504.920105</v>
      </c>
    </row>
    <row r="42" spans="3:8" x14ac:dyDescent="0.25">
      <c r="C42" s="135" t="s">
        <v>62</v>
      </c>
      <c r="D42" s="73">
        <f t="shared" si="0"/>
        <v>-365180597784.89081</v>
      </c>
      <c r="E42" s="5">
        <f t="shared" si="0"/>
        <v>0</v>
      </c>
      <c r="F42" s="14">
        <f t="shared" si="0"/>
        <v>188575983113.52756</v>
      </c>
      <c r="G42" s="14">
        <f t="shared" si="0"/>
        <v>53048969938.872902</v>
      </c>
      <c r="H42" s="14">
        <f t="shared" si="0"/>
        <v>-29213909666.680771</v>
      </c>
    </row>
    <row r="43" spans="3:8" x14ac:dyDescent="0.25">
      <c r="C43" s="135" t="s">
        <v>63</v>
      </c>
      <c r="D43" s="73">
        <f t="shared" si="0"/>
        <v>-451380587655.05188</v>
      </c>
      <c r="E43" s="14">
        <f t="shared" si="0"/>
        <v>188575983113.52756</v>
      </c>
      <c r="F43" s="5">
        <f t="shared" si="0"/>
        <v>0</v>
      </c>
      <c r="G43" s="14">
        <f t="shared" si="0"/>
        <v>65571049970.208359</v>
      </c>
      <c r="H43" s="14">
        <f t="shared" si="0"/>
        <v>-36109781825.855698</v>
      </c>
    </row>
    <row r="44" spans="3:8" x14ac:dyDescent="0.25">
      <c r="C44" s="135" t="s">
        <v>64</v>
      </c>
      <c r="D44" s="73">
        <f t="shared" si="0"/>
        <v>-126979453216.41498</v>
      </c>
      <c r="E44" s="14">
        <f t="shared" si="0"/>
        <v>53048969938.872902</v>
      </c>
      <c r="F44" s="14">
        <f t="shared" si="0"/>
        <v>65571049970.208359</v>
      </c>
      <c r="G44" s="5">
        <f t="shared" si="0"/>
        <v>0</v>
      </c>
      <c r="H44" s="14">
        <f t="shared" si="0"/>
        <v>-10158169131.356701</v>
      </c>
    </row>
    <row r="45" spans="3:8" x14ac:dyDescent="0.25">
      <c r="C45" s="135" t="s">
        <v>65</v>
      </c>
      <c r="D45" s="73">
        <f t="shared" si="0"/>
        <v>69927206504.920105</v>
      </c>
      <c r="E45" s="14">
        <f t="shared" si="0"/>
        <v>-29213909666.680771</v>
      </c>
      <c r="F45" s="14">
        <f t="shared" si="0"/>
        <v>-36109781825.855698</v>
      </c>
      <c r="G45" s="14">
        <f t="shared" si="0"/>
        <v>-10158169131.356701</v>
      </c>
      <c r="H45" s="5">
        <f t="shared" si="0"/>
        <v>0</v>
      </c>
    </row>
  </sheetData>
  <mergeCells count="2">
    <mergeCell ref="C9:D14"/>
    <mergeCell ref="E9:E15"/>
  </mergeCells>
  <hyperlinks>
    <hyperlink ref="A3" location="'Vega_GIRR_AUDHigh'!A1" display="'Vega_GIRR_AUDHigh'!A1" xr:uid="{00000000-0004-0000-5700-000000000000}"/>
    <hyperlink ref="A5" location="'Vega_FX_GBPHigh'!A1" display="'Vega_FX_GBPHigh'!A1" xr:uid="{00000000-0004-0000-5700-000001000000}"/>
    <hyperlink ref="D27" location="Vega_FX!$C$20:$F$285" display="Vega_FX!$C$20:$F$285" xr:uid="{00000000-0004-0000-5700-000002000000}"/>
    <hyperlink ref="D28" location="Vega_FX!$C$20:$F$285" display="Vega_FX!$C$20:$F$285" xr:uid="{00000000-0004-0000-5700-000003000000}"/>
    <hyperlink ref="D29" location="Vega_FX!$C$20:$F$285" display="Vega_FX!$C$20:$F$285" xr:uid="{00000000-0004-0000-5700-000004000000}"/>
    <hyperlink ref="D30" location="Vega_FX!$C$20:$F$285" display="Vega_FX!$C$20:$F$285" xr:uid="{00000000-0004-0000-5700-000005000000}"/>
    <hyperlink ref="D31" location="Vega_FX!$C$20:$F$285" display="Vega_FX!$C$20:$F$285" xr:uid="{00000000-0004-0000-5700-000006000000}"/>
    <hyperlink ref="E34" location="Vega_FX!$C$20:$F$285" display="Vega_FX!$C$20:$F$285" xr:uid="{00000000-0004-0000-5700-000007000000}"/>
    <hyperlink ref="F34" location="Vega_FX!$C$20:$F$285" display="Vega_FX!$C$20:$F$285" xr:uid="{00000000-0004-0000-5700-000008000000}"/>
    <hyperlink ref="G34" location="Vega_FX!$C$20:$F$285" display="Vega_FX!$C$20:$F$285" xr:uid="{00000000-0004-0000-5700-000009000000}"/>
    <hyperlink ref="H34" location="Vega_FX!$C$20:$F$285" display="Vega_FX!$C$20:$F$285" xr:uid="{00000000-0004-0000-5700-00000A000000}"/>
    <hyperlink ref="D35" location="Vega_FX!$C$20:$F$285" display="Vega_FX!$C$20:$F$285" xr:uid="{00000000-0004-0000-5700-00000B000000}"/>
    <hyperlink ref="F35" location="Vega_FX!$C$20:$F$285" display="Vega_FX!$C$20:$F$285" xr:uid="{00000000-0004-0000-5700-00000C000000}"/>
    <hyperlink ref="G35" location="Vega_FX!$C$20:$F$285" display="Vega_FX!$C$20:$F$285" xr:uid="{00000000-0004-0000-5700-00000D000000}"/>
    <hyperlink ref="H35" location="Vega_FX!$C$20:$F$285" display="Vega_FX!$C$20:$F$285" xr:uid="{00000000-0004-0000-5700-00000E000000}"/>
    <hyperlink ref="D36" location="Vega_FX!$C$20:$F$285" display="Vega_FX!$C$20:$F$285" xr:uid="{00000000-0004-0000-5700-00000F000000}"/>
    <hyperlink ref="E36" location="Vega_FX!$C$20:$F$285" display="Vega_FX!$C$20:$F$285" xr:uid="{00000000-0004-0000-5700-000010000000}"/>
    <hyperlink ref="G36" location="Vega_FX!$C$20:$F$285" display="Vega_FX!$C$20:$F$285" xr:uid="{00000000-0004-0000-5700-000011000000}"/>
    <hyperlink ref="H36" location="Vega_FX!$C$20:$F$285" display="Vega_FX!$C$20:$F$285" xr:uid="{00000000-0004-0000-5700-000012000000}"/>
    <hyperlink ref="D37" location="Vega_FX!$C$20:$F$285" display="Vega_FX!$C$20:$F$285" xr:uid="{00000000-0004-0000-5700-000013000000}"/>
    <hyperlink ref="E37" location="Vega_FX!$C$20:$F$285" display="Vega_FX!$C$20:$F$285" xr:uid="{00000000-0004-0000-5700-000014000000}"/>
    <hyperlink ref="F37" location="Vega_FX!$C$20:$F$285" display="Vega_FX!$C$20:$F$285" xr:uid="{00000000-0004-0000-5700-000015000000}"/>
    <hyperlink ref="H37" location="Vega_FX!$C$20:$F$285" display="Vega_FX!$C$20:$F$285" xr:uid="{00000000-0004-0000-5700-000016000000}"/>
    <hyperlink ref="D38" location="Vega_FX!$C$20:$F$285" display="Vega_FX!$C$20:$F$285" xr:uid="{00000000-0004-0000-5700-000017000000}"/>
    <hyperlink ref="E38" location="Vega_FX!$C$20:$F$285" display="Vega_FX!$C$20:$F$285" xr:uid="{00000000-0004-0000-5700-000018000000}"/>
    <hyperlink ref="F38" location="Vega_FX!$C$20:$F$285" display="Vega_FX!$C$20:$F$285" xr:uid="{00000000-0004-0000-5700-000019000000}"/>
    <hyperlink ref="G38" location="Vega_FX!$C$20:$F$285" display="Vega_FX!$C$20:$F$285" xr:uid="{00000000-0004-0000-5700-00001A000000}"/>
    <hyperlink ref="A4" location="BucketHigh!A1" display="One level Up" xr:uid="{00000000-0004-0000-57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162634D7-FBA3-466F-A500-06E639659F2A}"/>
  </hyperlinks>
  <pageMargins left="0.7" right="0.7" top="0.75" bottom="0.75" header="0.3" footer="0.3"/>
  <pageSetup orientation="portrait" r:id="rId2"/>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10"/>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1217</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1237</v>
      </c>
    </row>
    <row r="10" spans="1:5" x14ac:dyDescent="0.25">
      <c r="A10" s="18"/>
      <c r="C10" s="172"/>
      <c r="D10" s="173"/>
      <c r="E10" s="176"/>
    </row>
    <row r="11" spans="1:5" x14ac:dyDescent="0.25">
      <c r="A11" s="18"/>
      <c r="C11" s="172"/>
      <c r="D11" s="173"/>
      <c r="E11" s="176"/>
    </row>
    <row r="12" spans="1:5" x14ac:dyDescent="0.25">
      <c r="A12" s="18"/>
      <c r="C12" s="172"/>
      <c r="D12" s="173"/>
      <c r="E12" s="176"/>
    </row>
    <row r="13" spans="1:5" ht="21.7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t="s">
        <v>69</v>
      </c>
    </row>
    <row r="17" spans="3:8" x14ac:dyDescent="0.25">
      <c r="C17" s="67" t="s">
        <v>86</v>
      </c>
      <c r="D17" s="66">
        <v>0.5</v>
      </c>
      <c r="E17" s="66">
        <v>1</v>
      </c>
      <c r="F17" s="66">
        <v>3</v>
      </c>
      <c r="G17" s="66">
        <v>5</v>
      </c>
      <c r="H17" s="65">
        <v>10</v>
      </c>
    </row>
    <row r="18" spans="3:8" x14ac:dyDescent="0.25">
      <c r="C18" s="70">
        <v>0.5</v>
      </c>
      <c r="D18" s="61"/>
      <c r="E18" s="41">
        <f>MIN(1,MIN(EXP(-$D$15*ABS($C18-E$17)/MIN($C18,E$17)),1)*1.25)</f>
        <v>1</v>
      </c>
      <c r="F18" s="41">
        <f>MIN(1,MIN(EXP(-$D$15*ABS($C18-F$17)/MIN($C18,F$17)),1)*1.25)</f>
        <v>1</v>
      </c>
      <c r="G18" s="41">
        <f>MIN(1,MIN(EXP(-$D$15*ABS($C18-G$17)/MIN($C18,G$17)),1)*1.25)</f>
        <v>1</v>
      </c>
      <c r="H18" s="41">
        <f>MIN(1,MIN(EXP(-$D$15*ABS($C18-H$17)/MIN($C18,H$17)),1)*1.25)</f>
        <v>1</v>
      </c>
    </row>
    <row r="19" spans="3:8" x14ac:dyDescent="0.25">
      <c r="C19" s="70">
        <v>1</v>
      </c>
      <c r="D19" s="69">
        <f>MIN(1,MIN(EXP(-$D$15*ABS($C19-D$17)/MIN($C19,D$17)),1)*1.25)</f>
        <v>1</v>
      </c>
      <c r="E19" s="5"/>
      <c r="F19" s="20">
        <f>MIN(1,MIN(EXP(-$D$15*ABS($C19-F$17)/MIN($C19,F$17)),1)*1.25)</f>
        <v>1</v>
      </c>
      <c r="G19" s="20">
        <f>MIN(1,MIN(EXP(-$D$15*ABS($C19-G$17)/MIN($C19,G$17)),1)*1.25)</f>
        <v>1</v>
      </c>
      <c r="H19" s="20">
        <f>MIN(1,MIN(EXP(-$D$15*ABS($C19-H$17)/MIN($C19,H$17)),1)*1.25)</f>
        <v>1</v>
      </c>
    </row>
    <row r="20" spans="3:8" x14ac:dyDescent="0.25">
      <c r="C20" s="70">
        <v>3</v>
      </c>
      <c r="D20" s="69">
        <f>MIN(1,MIN(EXP(-$D$15*ABS($C20-D$17)/MIN($C20,D$17)),1)*1.25)</f>
        <v>1</v>
      </c>
      <c r="E20" s="20">
        <f>MIN(1,MIN(EXP(-$D$15*ABS($C20-E$17)/MIN($C20,E$17)),1)*1.25)</f>
        <v>1</v>
      </c>
      <c r="F20" s="5"/>
      <c r="G20" s="20">
        <f>MIN(1,MIN(EXP(-$D$15*ABS($C20-G$17)/MIN($C20,G$17)),1)*1.25)</f>
        <v>1</v>
      </c>
      <c r="H20" s="20">
        <f>MIN(1,MIN(EXP(-$D$15*ABS($C20-H$17)/MIN($C20,H$17)),1)*1.25)</f>
        <v>1</v>
      </c>
    </row>
    <row r="21" spans="3:8" x14ac:dyDescent="0.25">
      <c r="C21" s="70">
        <v>5</v>
      </c>
      <c r="D21" s="69">
        <f>MIN(1,MIN(EXP(-$D$15*ABS($C21-D$17)/MIN($C21,D$17)),1)*1.25)</f>
        <v>1</v>
      </c>
      <c r="E21" s="20">
        <f>MIN(1,MIN(EXP(-$D$15*ABS($C21-E$17)/MIN($C21,E$17)),1)*1.25)</f>
        <v>1</v>
      </c>
      <c r="F21" s="20">
        <f>MIN(1,MIN(EXP(-$D$15*ABS($C21-F$17)/MIN($C21,F$17)),1)*1.25)</f>
        <v>1</v>
      </c>
      <c r="G21" s="5"/>
      <c r="H21" s="20">
        <f>MIN(1,MIN(EXP(-$D$15*ABS($C21-H$17)/MIN($C21,H$17)),1)*1.25)</f>
        <v>1</v>
      </c>
    </row>
    <row r="22" spans="3:8" x14ac:dyDescent="0.25">
      <c r="C22" s="68">
        <v>10</v>
      </c>
      <c r="D22" s="69">
        <f>MIN(1,MIN(EXP(-$D$15*ABS($C22-D$17)/MIN($C22,D$17)),1)*1.25)</f>
        <v>1</v>
      </c>
      <c r="E22" s="20">
        <f>MIN(1,MIN(EXP(-$D$15*ABS($C22-E$17)/MIN($C22,E$17)),1)*1.25)</f>
        <v>1</v>
      </c>
      <c r="F22" s="20">
        <f>MIN(1,MIN(EXP(-$D$15*ABS($C22-F$17)/MIN($C22,F$17)),1)*1.25)</f>
        <v>1</v>
      </c>
      <c r="G22" s="20">
        <f>MIN(1,MIN(EXP(-$D$15*ABS($C22-G$17)/MIN($C22,G$17)),1)*1.25)</f>
        <v>1</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83">
        <f>VLOOKUP(C27,Vega_FX!C340:F607,4,0)^2</f>
        <v>76780549456.092224</v>
      </c>
    </row>
    <row r="28" spans="3:8" x14ac:dyDescent="0.25">
      <c r="C28" s="70" t="s">
        <v>62</v>
      </c>
      <c r="D28" s="50">
        <f>VLOOKUP(C28,Vega_FX!$C$340:$F$607,4,0)^2</f>
        <v>22367064.344070062</v>
      </c>
    </row>
    <row r="29" spans="3:8" x14ac:dyDescent="0.25">
      <c r="C29" s="70" t="s">
        <v>63</v>
      </c>
      <c r="D29" s="50">
        <f>VLOOKUP(C29,Vega_FX!$C$340:$F$607,4,0)^2</f>
        <v>0</v>
      </c>
    </row>
    <row r="30" spans="3:8" x14ac:dyDescent="0.25">
      <c r="C30" s="70" t="s">
        <v>64</v>
      </c>
      <c r="D30" s="50">
        <f>VLOOKUP(C30,Vega_FX!$C$340:$F$607,4,0)^2</f>
        <v>0</v>
      </c>
    </row>
    <row r="31" spans="3:8" x14ac:dyDescent="0.25">
      <c r="C31" s="68" t="s">
        <v>65</v>
      </c>
      <c r="D31" s="48">
        <f>VLOOKUP(C31,Vega_FX!$C$340:$F$607,4,0)^2</f>
        <v>0</v>
      </c>
    </row>
    <row r="32" spans="3:8" ht="15.75" thickBot="1" x14ac:dyDescent="0.3"/>
    <row r="33" spans="3:8" ht="30" customHeight="1" thickTop="1" x14ac:dyDescent="0.25">
      <c r="C33" s="120"/>
      <c r="D33" s="146" t="s">
        <v>61</v>
      </c>
      <c r="E33" s="147" t="s">
        <v>62</v>
      </c>
      <c r="F33" s="147" t="s">
        <v>63</v>
      </c>
      <c r="G33" s="147" t="s">
        <v>64</v>
      </c>
      <c r="H33" s="147" t="s">
        <v>65</v>
      </c>
    </row>
    <row r="34" spans="3:8" x14ac:dyDescent="0.25">
      <c r="C34" s="135" t="s">
        <v>61</v>
      </c>
      <c r="D34" s="61"/>
      <c r="E34" s="71">
        <f>VLOOKUP($C34,Vega_FX!$C$340:$F$607,4,0)*VLOOKUP(E$33,Vega_FX!$C$340:$F$607,4,0)</f>
        <v>1310479107.0663693</v>
      </c>
      <c r="F34" s="71">
        <f>VLOOKUP($C34,Vega_FX!$C$340:$F$607,4,0)*VLOOKUP(F$33,Vega_FX!$C$340:$F$607,4,0)</f>
        <v>0</v>
      </c>
      <c r="G34" s="71">
        <f>VLOOKUP($C34,Vega_FX!$C$340:$F$607,4,0)*VLOOKUP(G$33,Vega_FX!$C$340:$F$607,4,0)</f>
        <v>0</v>
      </c>
      <c r="H34" s="71">
        <f>VLOOKUP($C34,Vega_FX!$C$340:$F$607,4,0)*VLOOKUP(H$33,Vega_FX!$C$340:$F$607,4,0)</f>
        <v>0</v>
      </c>
    </row>
    <row r="35" spans="3:8" x14ac:dyDescent="0.25">
      <c r="C35" s="135" t="s">
        <v>62</v>
      </c>
      <c r="D35" s="73">
        <f>VLOOKUP($C35,Vega_FX!$C$340:$F$607,4,0)*VLOOKUP(D$33,Vega_FX!$C$340:$F$607,4,0)</f>
        <v>1310479107.0663693</v>
      </c>
      <c r="E35" s="5"/>
      <c r="F35" s="14">
        <f>VLOOKUP($C35,Vega_FX!$C$340:$F$607,4,0)*VLOOKUP(F$33,Vega_FX!$C$340:$F$607,4,0)</f>
        <v>0</v>
      </c>
      <c r="G35" s="14">
        <f>VLOOKUP($C35,Vega_FX!$C$340:$F$607,4,0)*VLOOKUP(G$33,Vega_FX!$C$340:$F$607,4,0)</f>
        <v>0</v>
      </c>
      <c r="H35" s="14">
        <f>VLOOKUP($C35,Vega_FX!$C$340:$F$607,4,0)*VLOOKUP(H$33,Vega_FX!$C$340:$F$607,4,0)</f>
        <v>0</v>
      </c>
    </row>
    <row r="36" spans="3:8" x14ac:dyDescent="0.25">
      <c r="C36" s="135" t="s">
        <v>63</v>
      </c>
      <c r="D36" s="73">
        <f>VLOOKUP($C36,Vega_FX!$C$340:$F$607,4,0)*VLOOKUP(D$33,Vega_FX!$C$340:$F$607,4,0)</f>
        <v>0</v>
      </c>
      <c r="E36" s="14">
        <f>VLOOKUP($C36,Vega_FX!$C$340:$F$607,4,0)*VLOOKUP(E$33,Vega_FX!$C$340:$F$607,4,0)</f>
        <v>0</v>
      </c>
      <c r="F36" s="5"/>
      <c r="G36" s="14">
        <f>VLOOKUP($C36,Vega_FX!$C$340:$F$607,4,0)*VLOOKUP(G$33,Vega_FX!$C$340:$F$607,4,0)</f>
        <v>0</v>
      </c>
      <c r="H36" s="14">
        <f>VLOOKUP($C36,Vega_FX!$C$340:$F$607,4,0)*VLOOKUP(H$33,Vega_FX!$C$340:$F$607,4,0)</f>
        <v>0</v>
      </c>
    </row>
    <row r="37" spans="3:8" x14ac:dyDescent="0.25">
      <c r="C37" s="135" t="s">
        <v>64</v>
      </c>
      <c r="D37" s="73">
        <f>VLOOKUP($C37,Vega_FX!$C$340:$F$607,4,0)*VLOOKUP(D$33,Vega_FX!$C$340:$F$607,4,0)</f>
        <v>0</v>
      </c>
      <c r="E37" s="14">
        <f>VLOOKUP($C37,Vega_FX!$C$340:$F$607,4,0)*VLOOKUP(E$33,Vega_FX!$C$340:$F$607,4,0)</f>
        <v>0</v>
      </c>
      <c r="F37" s="14">
        <f>VLOOKUP($C37,Vega_FX!$C$340:$F$607,4,0)*VLOOKUP(F$33,Vega_FX!$C$340:$F$607,4,0)</f>
        <v>0</v>
      </c>
      <c r="G37" s="5"/>
      <c r="H37" s="14">
        <f>VLOOKUP($C37,Vega_FX!$C$340:$F$607,4,0)*VLOOKUP(H$33,Vega_FX!$C$340:$F$607,4,0)</f>
        <v>0</v>
      </c>
    </row>
    <row r="38" spans="3:8" x14ac:dyDescent="0.25">
      <c r="C38" s="135" t="s">
        <v>65</v>
      </c>
      <c r="D38" s="73">
        <f>VLOOKUP($C38,Vega_FX!$C$340:$F$607,4,0)*VLOOKUP(D$33,Vega_FX!$C$340:$F$607,4,0)</f>
        <v>0</v>
      </c>
      <c r="E38" s="14">
        <f>VLOOKUP($C38,Vega_FX!$C$340:$F$607,4,0)*VLOOKUP(E$33,Vega_FX!$C$340:$F$607,4,0)</f>
        <v>0</v>
      </c>
      <c r="F38" s="14">
        <f>VLOOKUP($C38,Vega_FX!$C$340:$F$607,4,0)*VLOOKUP(F$33,Vega_FX!$C$340:$F$607,4,0)</f>
        <v>0</v>
      </c>
      <c r="G38" s="14">
        <f>VLOOKUP($C38,Vega_FX!$C$340:$F$607,4,0)*VLOOKUP(G$33,Vega_FX!$C$340:$F$607,4,0)</f>
        <v>0</v>
      </c>
      <c r="H38" s="5"/>
    </row>
    <row r="39" spans="3:8" ht="15.75" thickBot="1" x14ac:dyDescent="0.3"/>
    <row r="40" spans="3:8" ht="30.75" customHeight="1" thickTop="1" x14ac:dyDescent="0.25">
      <c r="C40" s="120"/>
      <c r="D40" s="146" t="s">
        <v>61</v>
      </c>
      <c r="E40" s="147" t="s">
        <v>62</v>
      </c>
      <c r="F40" s="147" t="s">
        <v>63</v>
      </c>
      <c r="G40" s="147" t="s">
        <v>64</v>
      </c>
      <c r="H40" s="147" t="s">
        <v>65</v>
      </c>
    </row>
    <row r="41" spans="3:8" x14ac:dyDescent="0.25">
      <c r="C41" s="135" t="s">
        <v>61</v>
      </c>
      <c r="D41" s="61">
        <f t="shared" ref="D41:H45" si="0">D34*D18</f>
        <v>0</v>
      </c>
      <c r="E41" s="71">
        <f t="shared" si="0"/>
        <v>1310479107.0663693</v>
      </c>
      <c r="F41" s="71">
        <f t="shared" si="0"/>
        <v>0</v>
      </c>
      <c r="G41" s="71">
        <f t="shared" si="0"/>
        <v>0</v>
      </c>
      <c r="H41" s="71">
        <f t="shared" si="0"/>
        <v>0</v>
      </c>
    </row>
    <row r="42" spans="3:8" x14ac:dyDescent="0.25">
      <c r="C42" s="135" t="s">
        <v>62</v>
      </c>
      <c r="D42" s="73">
        <f t="shared" si="0"/>
        <v>1310479107.0663693</v>
      </c>
      <c r="E42" s="5">
        <f t="shared" si="0"/>
        <v>0</v>
      </c>
      <c r="F42" s="14">
        <f t="shared" si="0"/>
        <v>0</v>
      </c>
      <c r="G42" s="14">
        <f t="shared" si="0"/>
        <v>0</v>
      </c>
      <c r="H42" s="14">
        <f t="shared" si="0"/>
        <v>0</v>
      </c>
    </row>
    <row r="43" spans="3:8" x14ac:dyDescent="0.25">
      <c r="C43" s="135" t="s">
        <v>63</v>
      </c>
      <c r="D43" s="73">
        <f t="shared" si="0"/>
        <v>0</v>
      </c>
      <c r="E43" s="14">
        <f t="shared" si="0"/>
        <v>0</v>
      </c>
      <c r="F43" s="5">
        <f t="shared" si="0"/>
        <v>0</v>
      </c>
      <c r="G43" s="14">
        <f t="shared" si="0"/>
        <v>0</v>
      </c>
      <c r="H43" s="14">
        <f t="shared" si="0"/>
        <v>0</v>
      </c>
    </row>
    <row r="44" spans="3:8" x14ac:dyDescent="0.25">
      <c r="C44" s="135" t="s">
        <v>64</v>
      </c>
      <c r="D44" s="73">
        <f t="shared" si="0"/>
        <v>0</v>
      </c>
      <c r="E44" s="14">
        <f t="shared" si="0"/>
        <v>0</v>
      </c>
      <c r="F44" s="14">
        <f t="shared" si="0"/>
        <v>0</v>
      </c>
      <c r="G44" s="5">
        <f t="shared" si="0"/>
        <v>0</v>
      </c>
      <c r="H44" s="14">
        <f t="shared" si="0"/>
        <v>0</v>
      </c>
    </row>
    <row r="45" spans="3:8" x14ac:dyDescent="0.25">
      <c r="C45" s="135" t="s">
        <v>65</v>
      </c>
      <c r="D45" s="73">
        <f t="shared" si="0"/>
        <v>0</v>
      </c>
      <c r="E45" s="14">
        <f t="shared" si="0"/>
        <v>0</v>
      </c>
      <c r="F45" s="14">
        <f t="shared" si="0"/>
        <v>0</v>
      </c>
      <c r="G45" s="14">
        <f t="shared" si="0"/>
        <v>0</v>
      </c>
      <c r="H45" s="5">
        <f t="shared" si="0"/>
        <v>0</v>
      </c>
    </row>
  </sheetData>
  <mergeCells count="2">
    <mergeCell ref="C9:D14"/>
    <mergeCell ref="E9:E15"/>
  </mergeCells>
  <hyperlinks>
    <hyperlink ref="A3" location="'Vega_FX_EURHigh'!A1" display="'Vega_FX_EURHigh'!A1" xr:uid="{00000000-0004-0000-5800-000000000000}"/>
    <hyperlink ref="A5" location="'Vega_FX_JPYHigh'!A1" display="'Vega_FX_JPYHigh'!A1" xr:uid="{00000000-0004-0000-5800-000001000000}"/>
    <hyperlink ref="D27" location="Vega_FX!C340:F607" display="Vega_FX!C340:F607" xr:uid="{00000000-0004-0000-5800-000002000000}"/>
    <hyperlink ref="D28" location="Vega_FX!$C$340:$F$607" display="Vega_FX!$C$340:$F$607" xr:uid="{00000000-0004-0000-5800-000003000000}"/>
    <hyperlink ref="D29" location="Vega_FX!$C$340:$F$607" display="Vega_FX!$C$340:$F$607" xr:uid="{00000000-0004-0000-5800-000004000000}"/>
    <hyperlink ref="D30" location="Vega_FX!$C$340:$F$607" display="Vega_FX!$C$340:$F$607" xr:uid="{00000000-0004-0000-5800-000005000000}"/>
    <hyperlink ref="D31" location="Vega_FX!$C$340:$F$607" display="Vega_FX!$C$340:$F$607" xr:uid="{00000000-0004-0000-5800-000006000000}"/>
    <hyperlink ref="E34" location="Vega_FX!$C$340:$F$607" display="Vega_FX!$C$340:$F$607" xr:uid="{00000000-0004-0000-5800-000007000000}"/>
    <hyperlink ref="F34" location="Vega_FX!$C$340:$F$607" display="Vega_FX!$C$340:$F$607" xr:uid="{00000000-0004-0000-5800-000008000000}"/>
    <hyperlink ref="G34" location="Vega_FX!$C$340:$F$607" display="Vega_FX!$C$340:$F$607" xr:uid="{00000000-0004-0000-5800-000009000000}"/>
    <hyperlink ref="H34" location="Vega_FX!$C$340:$F$607" display="Vega_FX!$C$340:$F$607" xr:uid="{00000000-0004-0000-5800-00000A000000}"/>
    <hyperlink ref="D35" location="Vega_FX!$C$340:$F$607" display="Vega_FX!$C$340:$F$607" xr:uid="{00000000-0004-0000-5800-00000B000000}"/>
    <hyperlink ref="F35" location="Vega_FX!$C$340:$F$607" display="Vega_FX!$C$340:$F$607" xr:uid="{00000000-0004-0000-5800-00000C000000}"/>
    <hyperlink ref="G35" location="Vega_FX!$C$340:$F$607" display="Vega_FX!$C$340:$F$607" xr:uid="{00000000-0004-0000-5800-00000D000000}"/>
    <hyperlink ref="H35" location="Vega_FX!$C$340:$F$607" display="Vega_FX!$C$340:$F$607" xr:uid="{00000000-0004-0000-5800-00000E000000}"/>
    <hyperlink ref="D36" location="Vega_FX!$C$340:$F$607" display="Vega_FX!$C$340:$F$607" xr:uid="{00000000-0004-0000-5800-00000F000000}"/>
    <hyperlink ref="E36" location="Vega_FX!$C$340:$F$607" display="Vega_FX!$C$340:$F$607" xr:uid="{00000000-0004-0000-5800-000010000000}"/>
    <hyperlink ref="G36" location="Vega_FX!$C$340:$F$607" display="Vega_FX!$C$340:$F$607" xr:uid="{00000000-0004-0000-5800-000011000000}"/>
    <hyperlink ref="H36" location="Vega_FX!$C$340:$F$607" display="Vega_FX!$C$340:$F$607" xr:uid="{00000000-0004-0000-5800-000012000000}"/>
    <hyperlink ref="D37" location="Vega_FX!$C$340:$F$607" display="Vega_FX!$C$340:$F$607" xr:uid="{00000000-0004-0000-5800-000013000000}"/>
    <hyperlink ref="E37" location="Vega_FX!$C$340:$F$607" display="Vega_FX!$C$340:$F$607" xr:uid="{00000000-0004-0000-5800-000014000000}"/>
    <hyperlink ref="F37" location="Vega_FX!$C$340:$F$607" display="Vega_FX!$C$340:$F$607" xr:uid="{00000000-0004-0000-5800-000015000000}"/>
    <hyperlink ref="H37" location="Vega_FX!$C$340:$F$607" display="Vega_FX!$C$340:$F$607" xr:uid="{00000000-0004-0000-5800-000016000000}"/>
    <hyperlink ref="D38" location="Vega_FX!$C$340:$F$607" display="Vega_FX!$C$340:$F$607" xr:uid="{00000000-0004-0000-5800-000017000000}"/>
    <hyperlink ref="E38" location="Vega_FX!$C$340:$F$607" display="Vega_FX!$C$340:$F$607" xr:uid="{00000000-0004-0000-5800-000018000000}"/>
    <hyperlink ref="F38" location="Vega_FX!$C$340:$F$607" display="Vega_FX!$C$340:$F$607" xr:uid="{00000000-0004-0000-5800-000019000000}"/>
    <hyperlink ref="G38" location="Vega_FX!$C$340:$F$607" display="Vega_FX!$C$340:$F$607" xr:uid="{00000000-0004-0000-5800-00001A000000}"/>
    <hyperlink ref="A4" location="BucketHigh!A1" display="One level Up" xr:uid="{00000000-0004-0000-58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591EF43D-02E1-4952-B9B1-B59E93D48C8C}"/>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9"/>
  <dimension ref="A1:H29"/>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s>
  <sheetData>
    <row r="1" spans="1:8" s="32" customFormat="1" ht="14.25" x14ac:dyDescent="0.2">
      <c r="C1" s="33" t="s">
        <v>1253</v>
      </c>
    </row>
    <row r="3" spans="1:8" s="35" customFormat="1" ht="18.75" x14ac:dyDescent="0.3">
      <c r="A3" s="34" t="s">
        <v>93</v>
      </c>
      <c r="C3" s="36" t="s">
        <v>1231</v>
      </c>
    </row>
    <row r="4" spans="1:8" s="35" customFormat="1" ht="18" customHeight="1" x14ac:dyDescent="0.3">
      <c r="A4" s="34" t="s">
        <v>95</v>
      </c>
      <c r="C4" s="37" t="s">
        <v>1212</v>
      </c>
    </row>
    <row r="5" spans="1:8" s="35" customFormat="1" x14ac:dyDescent="0.25">
      <c r="A5" s="34" t="s">
        <v>94</v>
      </c>
      <c r="C5" s="35" t="s">
        <v>1226</v>
      </c>
    </row>
    <row r="7" spans="1:8" ht="18.75" x14ac:dyDescent="0.3">
      <c r="C7" s="6" t="s">
        <v>69</v>
      </c>
    </row>
    <row r="8" spans="1:8" x14ac:dyDescent="0.25">
      <c r="C8" s="46" t="s">
        <v>80</v>
      </c>
      <c r="D8" s="46" t="s">
        <v>59</v>
      </c>
      <c r="E8" s="60" t="s">
        <v>70</v>
      </c>
    </row>
    <row r="9" spans="1:8" x14ac:dyDescent="0.25">
      <c r="C9" s="54" t="s">
        <v>97</v>
      </c>
      <c r="D9" s="54">
        <v>0.5</v>
      </c>
      <c r="E9" s="53" t="s">
        <v>1232</v>
      </c>
    </row>
    <row r="11" spans="1:8" ht="18.75" x14ac:dyDescent="0.3">
      <c r="C11" s="6" t="s">
        <v>109</v>
      </c>
    </row>
    <row r="13" spans="1:8" x14ac:dyDescent="0.25">
      <c r="C13" s="46" t="s">
        <v>67</v>
      </c>
      <c r="D13" s="46" t="s">
        <v>77</v>
      </c>
      <c r="E13" s="46" t="s">
        <v>82</v>
      </c>
      <c r="F13" s="46" t="s">
        <v>83</v>
      </c>
      <c r="G13" s="46" t="s">
        <v>84</v>
      </c>
      <c r="H13" s="60" t="s">
        <v>85</v>
      </c>
    </row>
    <row r="14" spans="1:8" ht="28.5" customHeight="1" x14ac:dyDescent="0.25">
      <c r="C14" s="57"/>
      <c r="D14" s="91">
        <f>Bucket!D26^2</f>
        <v>226.4358101926791</v>
      </c>
      <c r="E14" s="91">
        <f>Bucket!E26^2</f>
        <v>64897.433344287412</v>
      </c>
      <c r="F14" s="91">
        <f>Bucket!F26^2</f>
        <v>0</v>
      </c>
      <c r="G14" s="91">
        <f>Bucket!G26^2</f>
        <v>0</v>
      </c>
      <c r="H14" s="92">
        <f>Bucket!H26^2</f>
        <v>0</v>
      </c>
    </row>
    <row r="15" spans="1:8" ht="36.75" customHeight="1" x14ac:dyDescent="0.25">
      <c r="C15" s="57"/>
      <c r="D15" s="90">
        <f>SUM(Vega_GIRR!F21,Vega_GIRR!F74,Vega_GIRR!F127,Vega_GIRR!F180,Vega_GIRR!F233)</f>
        <v>15.04778422867231</v>
      </c>
      <c r="E15" s="90">
        <f>SUM(Vega_GIRR!F289,Vega_GIRR!F342,Vega_GIRR!F395,Vega_GIRR!F448,Vega_GIRR!F501)</f>
        <v>254.74974650485407</v>
      </c>
      <c r="F15" s="90">
        <f>SUM(Vega_GIRR!F558,Vega_GIRR!F611,Vega_GIRR!F664,Vega_GIRR!F717,Vega_GIRR!F770)</f>
        <v>0</v>
      </c>
      <c r="G15" s="90">
        <f>SUM(Vega_GIRR!F826,Vega_GIRR!F879,Vega_GIRR!F932,Vega_GIRR!F985,Vega_GIRR!F1038)</f>
        <v>0</v>
      </c>
      <c r="H15" s="85">
        <f>SUM(Vega_GIRR!F1094,Vega_GIRR!F1147,Vega_GIRR!F1200,Vega_GIRR!F1253,Vega_GIRR!F1306)</f>
        <v>0</v>
      </c>
    </row>
    <row r="16" spans="1:8" ht="15.75" thickBot="1" x14ac:dyDescent="0.3"/>
    <row r="17" spans="3:8" ht="30" customHeight="1" thickTop="1" thickBot="1" x14ac:dyDescent="0.3">
      <c r="C17" s="128"/>
      <c r="D17" s="122" t="s">
        <v>77</v>
      </c>
      <c r="E17" s="123" t="s">
        <v>82</v>
      </c>
      <c r="F17" s="123" t="s">
        <v>83</v>
      </c>
      <c r="G17" s="123" t="s">
        <v>84</v>
      </c>
      <c r="H17" s="124" t="s">
        <v>85</v>
      </c>
    </row>
    <row r="18" spans="3:8" ht="15.75" thickTop="1" x14ac:dyDescent="0.25">
      <c r="C18" s="129" t="s">
        <v>77</v>
      </c>
      <c r="D18" s="62"/>
      <c r="E18" s="121">
        <f>HLOOKUP($C18,$D$13:$H$15,3,0)*HLOOKUP(E$17,$D$13:$H$15,3,0)</f>
        <v>3833.4192177140121</v>
      </c>
      <c r="F18" s="80">
        <f>HLOOKUP($C18,$D$13:$H$15,3,0)*HLOOKUP(F$17,$D$13:$H$15,3,0)</f>
        <v>0</v>
      </c>
      <c r="G18" s="80">
        <f>HLOOKUP($C18,$D$13:$H$15,3,0)*HLOOKUP(G$17,$D$13:$H$15,3,0)</f>
        <v>0</v>
      </c>
      <c r="H18" s="83">
        <f>HLOOKUP($C18,$D$13:$H$15,3,0)*HLOOKUP(H$17,$D$13:$H$15,3,0)</f>
        <v>0</v>
      </c>
    </row>
    <row r="19" spans="3:8" x14ac:dyDescent="0.25">
      <c r="C19" s="130" t="s">
        <v>82</v>
      </c>
      <c r="D19" s="125">
        <f>HLOOKUP($C19,$D$13:$H$15,3,0)*HLOOKUP(D$17,$D$13:$H$15,3,0)</f>
        <v>3833.4192177140121</v>
      </c>
      <c r="E19" s="62"/>
      <c r="F19" s="57">
        <f>HLOOKUP($C19,$D$13:$H$15,3,0)*HLOOKUP(F$17,$D$13:$H$15,3,0)</f>
        <v>0</v>
      </c>
      <c r="G19" s="59">
        <f>HLOOKUP($C19,$D$13:$H$15,3,0)*HLOOKUP(G$17,$D$13:$H$15,3,0)</f>
        <v>0</v>
      </c>
      <c r="H19" s="50">
        <f>HLOOKUP($C19,$D$13:$H$15,3,0)*HLOOKUP(H$17,$D$13:$H$15,3,0)</f>
        <v>0</v>
      </c>
    </row>
    <row r="20" spans="3:8" x14ac:dyDescent="0.25">
      <c r="C20" s="130" t="s">
        <v>83</v>
      </c>
      <c r="D20" s="126">
        <f>HLOOKUP($C20,$D$13:$H$15,3,0)*HLOOKUP(D$17,$D$13:$H$15,3,0)</f>
        <v>0</v>
      </c>
      <c r="E20" s="50">
        <f>HLOOKUP($C20,$D$13:$H$15,3,0)*HLOOKUP(E$17,$D$13:$H$15,3,0)</f>
        <v>0</v>
      </c>
      <c r="F20" s="62"/>
      <c r="G20" s="57">
        <f>HLOOKUP($C20,$D$13:$H$15,3,0)*HLOOKUP(G$17,$D$13:$H$15,3,0)</f>
        <v>0</v>
      </c>
      <c r="H20" s="50">
        <f>HLOOKUP($C20,$D$13:$H$15,3,0)*HLOOKUP(H$17,$D$13:$H$15,3,0)</f>
        <v>0</v>
      </c>
    </row>
    <row r="21" spans="3:8" x14ac:dyDescent="0.25">
      <c r="C21" s="130" t="s">
        <v>84</v>
      </c>
      <c r="D21" s="126">
        <f>HLOOKUP($C21,$D$13:$H$15,3,0)*HLOOKUP(D$17,$D$13:$H$15,3,0)</f>
        <v>0</v>
      </c>
      <c r="E21" s="59">
        <f>HLOOKUP($C21,$D$13:$H$15,3,0)*HLOOKUP(E$17,$D$13:$H$15,3,0)</f>
        <v>0</v>
      </c>
      <c r="F21" s="50">
        <f>HLOOKUP($C21,$D$13:$H$15,3,0)*HLOOKUP(F$17,$D$13:$H$15,3,0)</f>
        <v>0</v>
      </c>
      <c r="G21" s="62"/>
      <c r="H21" s="85">
        <f>HLOOKUP($C21,$D$13:$H$15,3,0)*HLOOKUP(H$17,$D$13:$H$15,3,0)</f>
        <v>0</v>
      </c>
    </row>
    <row r="22" spans="3:8" x14ac:dyDescent="0.25">
      <c r="C22" s="131" t="s">
        <v>85</v>
      </c>
      <c r="D22" s="127">
        <f>HLOOKUP($C22,$D$13:$H$15,3,0)*HLOOKUP(D$17,$D$13:$H$15,3,0)</f>
        <v>0</v>
      </c>
      <c r="E22" s="57">
        <f>HLOOKUP($C22,$D$13:$H$15,3,0)*HLOOKUP(E$17,$D$13:$H$15,3,0)</f>
        <v>0</v>
      </c>
      <c r="F22" s="57">
        <f>HLOOKUP($C22,$D$13:$H$15,3,0)*HLOOKUP(F$17,$D$13:$H$15,3,0)</f>
        <v>0</v>
      </c>
      <c r="G22" s="48">
        <f>HLOOKUP($C22,$D$13:$H$15,3,0)*HLOOKUP(G$17,$D$13:$H$15,3,0)</f>
        <v>0</v>
      </c>
      <c r="H22" s="61"/>
    </row>
    <row r="23" spans="3:8" ht="15.75" thickBot="1" x14ac:dyDescent="0.3"/>
    <row r="24" spans="3:8" ht="30" customHeight="1" thickTop="1" thickBot="1" x14ac:dyDescent="0.3">
      <c r="C24" s="128"/>
      <c r="D24" s="122" t="s">
        <v>77</v>
      </c>
      <c r="E24" s="122" t="s">
        <v>82</v>
      </c>
      <c r="F24" s="122" t="s">
        <v>83</v>
      </c>
      <c r="G24" s="122" t="s">
        <v>84</v>
      </c>
      <c r="H24" s="122" t="s">
        <v>85</v>
      </c>
    </row>
    <row r="25" spans="3:8" ht="15.75" thickTop="1" x14ac:dyDescent="0.25">
      <c r="C25" s="129" t="s">
        <v>77</v>
      </c>
      <c r="D25" s="62"/>
      <c r="E25" s="87">
        <f t="shared" ref="E25:H25" si="0">E18*$D$9</f>
        <v>1916.7096088570061</v>
      </c>
      <c r="F25" s="88">
        <f t="shared" si="0"/>
        <v>0</v>
      </c>
      <c r="G25" s="88">
        <f t="shared" si="0"/>
        <v>0</v>
      </c>
      <c r="H25" s="89">
        <f t="shared" si="0"/>
        <v>0</v>
      </c>
    </row>
    <row r="26" spans="3:8" x14ac:dyDescent="0.25">
      <c r="C26" s="130" t="s">
        <v>82</v>
      </c>
      <c r="D26" s="89">
        <f t="shared" ref="D26:H29" si="1">D19*$D$9</f>
        <v>1916.7096088570061</v>
      </c>
      <c r="E26" s="62"/>
      <c r="F26" s="87">
        <f t="shared" si="1"/>
        <v>0</v>
      </c>
      <c r="G26" s="88">
        <f t="shared" si="1"/>
        <v>0</v>
      </c>
      <c r="H26" s="89">
        <f t="shared" si="1"/>
        <v>0</v>
      </c>
    </row>
    <row r="27" spans="3:8" x14ac:dyDescent="0.25">
      <c r="C27" s="130" t="s">
        <v>83</v>
      </c>
      <c r="D27" s="88">
        <f t="shared" si="1"/>
        <v>0</v>
      </c>
      <c r="E27" s="89">
        <f t="shared" si="1"/>
        <v>0</v>
      </c>
      <c r="F27" s="62"/>
      <c r="G27" s="87">
        <f t="shared" si="1"/>
        <v>0</v>
      </c>
      <c r="H27" s="89">
        <f t="shared" si="1"/>
        <v>0</v>
      </c>
    </row>
    <row r="28" spans="3:8" x14ac:dyDescent="0.25">
      <c r="C28" s="130" t="s">
        <v>84</v>
      </c>
      <c r="D28" s="88">
        <f t="shared" si="1"/>
        <v>0</v>
      </c>
      <c r="E28" s="88">
        <f t="shared" si="1"/>
        <v>0</v>
      </c>
      <c r="F28" s="89">
        <f t="shared" si="1"/>
        <v>0</v>
      </c>
      <c r="G28" s="62"/>
      <c r="H28" s="86">
        <f t="shared" si="1"/>
        <v>0</v>
      </c>
    </row>
    <row r="29" spans="3:8" x14ac:dyDescent="0.25">
      <c r="C29" s="131" t="s">
        <v>85</v>
      </c>
      <c r="D29" s="87">
        <f t="shared" si="1"/>
        <v>0</v>
      </c>
      <c r="E29" s="87">
        <f t="shared" si="1"/>
        <v>0</v>
      </c>
      <c r="F29" s="87">
        <f t="shared" si="1"/>
        <v>0</v>
      </c>
      <c r="G29" s="86">
        <f t="shared" si="1"/>
        <v>0</v>
      </c>
      <c r="H29" s="61"/>
    </row>
  </sheetData>
  <hyperlinks>
    <hyperlink ref="A3" location="'Delta_RiskType_FX'!A1" display="'Delta_RiskType_FX'!A1" xr:uid="{00000000-0004-0000-0800-000000000000}"/>
    <hyperlink ref="A5" location="'Vega_RiskType_FX'!A1" display="'Vega_RiskType_FX'!A1" xr:uid="{00000000-0004-0000-0800-000001000000}"/>
    <hyperlink ref="A4" location="RiskType!A1" display="One level Up" xr:uid="{00000000-0004-0000-0800-000002000000}"/>
    <hyperlink ref="D14" location="Bucket!D26" display="Bucket!D26" xr:uid="{00000000-0004-0000-0800-000003000000}"/>
    <hyperlink ref="E14" location="Bucket!E26" display="Bucket!E26" xr:uid="{00000000-0004-0000-0800-000004000000}"/>
    <hyperlink ref="F14" location="Bucket!F26" display="Bucket!F26" xr:uid="{00000000-0004-0000-0800-000005000000}"/>
    <hyperlink ref="G14" location="Bucket!G26" display="Bucket!G26" xr:uid="{00000000-0004-0000-0800-000006000000}"/>
    <hyperlink ref="H14" location="Bucket!H26" display="Bucket!H26" xr:uid="{00000000-0004-0000-0800-000007000000}"/>
    <hyperlink ref="D15" location="Vega_GIRR!F21,Vega_GIRR!F74,Vega_GIRR!F127,Vega_GIRR!F180,Vega_GIRR!F233" display="Vega_GIRR!F21,Vega_GIRR!F74,Vega_GIRR!F127,Vega_GIRR!F180,Vega_GIRR!F233" xr:uid="{00000000-0004-0000-0800-000008000000}"/>
    <hyperlink ref="E15" location="Vega_GIRR!F289,Vega_GIRR!F342,Vega_GIRR!F395,Vega_GIRR!F448,Vega_GIRR!F501" display="Vega_GIRR!F289,Vega_GIRR!F342,Vega_GIRR!F395,Vega_GIRR!F448,Vega_GIRR!F501" xr:uid="{00000000-0004-0000-0800-000009000000}"/>
    <hyperlink ref="F15" location="Vega_GIRR!F558,Vega_GIRR!F611,Vega_GIRR!F664,Vega_GIRR!F717,Vega_GIRR!F770" display="Vega_GIRR!F558,Vega_GIRR!F611,Vega_GIRR!F664,Vega_GIRR!F717,Vega_GIRR!F770" xr:uid="{00000000-0004-0000-0800-00000A000000}"/>
    <hyperlink ref="G15" location="Vega_GIRR!F826,Vega_GIRR!F879,Vega_GIRR!F932,Vega_GIRR!F985,Vega_GIRR!F1038" display="Vega_GIRR!F826,Vega_GIRR!F879,Vega_GIRR!F932,Vega_GIRR!F985,Vega_GIRR!F1038" xr:uid="{00000000-0004-0000-0800-00000B000000}"/>
    <hyperlink ref="H15" location="Vega_GIRR!F1094,Vega_GIRR!F1147,Vega_GIRR!F1200,Vega_GIRR!F1253,Vega_GIRR!F1306" display="Vega_GIRR!F1094,Vega_GIRR!F1147,Vega_GIRR!F1200,Vega_GIRR!F1253,Vega_GIRR!F1306" xr:uid="{00000000-0004-0000-0800-00000C000000}"/>
    <hyperlink ref="E18" location="$D$13:$H$15" display="$D$13:$H$15" xr:uid="{00000000-0004-0000-0800-00000D000000}"/>
    <hyperlink ref="F18" location="$D$13:$H$15" display="$D$13:$H$15" xr:uid="{00000000-0004-0000-0800-00000E000000}"/>
    <hyperlink ref="G18" location="$D$13:$H$15" display="$D$13:$H$15" xr:uid="{00000000-0004-0000-0800-00000F000000}"/>
    <hyperlink ref="H18" location="$D$13:$H$15" display="$D$13:$H$15" xr:uid="{00000000-0004-0000-0800-000010000000}"/>
    <hyperlink ref="D19" location="$D$13:$H$15" display="$D$13:$H$15" xr:uid="{00000000-0004-0000-0800-000011000000}"/>
    <hyperlink ref="F19" location="$D$13:$H$15" display="$D$13:$H$15" xr:uid="{00000000-0004-0000-0800-000012000000}"/>
    <hyperlink ref="G19" location="$D$13:$H$15" display="$D$13:$H$15" xr:uid="{00000000-0004-0000-0800-000013000000}"/>
    <hyperlink ref="H19" location="$D$13:$H$15" display="$D$13:$H$15" xr:uid="{00000000-0004-0000-0800-000014000000}"/>
    <hyperlink ref="D20" location="$D$13:$H$15" display="$D$13:$H$15" xr:uid="{00000000-0004-0000-0800-000015000000}"/>
    <hyperlink ref="E20" location="$D$13:$H$15" display="$D$13:$H$15" xr:uid="{00000000-0004-0000-0800-000016000000}"/>
    <hyperlink ref="G20" location="$D$13:$H$15" display="$D$13:$H$15" xr:uid="{00000000-0004-0000-0800-000017000000}"/>
    <hyperlink ref="H20" location="$D$13:$H$15" display="$D$13:$H$15" xr:uid="{00000000-0004-0000-0800-000018000000}"/>
    <hyperlink ref="D21" location="$D$13:$H$15" display="$D$13:$H$15" xr:uid="{00000000-0004-0000-0800-000019000000}"/>
    <hyperlink ref="E21" location="$D$13:$H$15" display="$D$13:$H$15" xr:uid="{00000000-0004-0000-0800-00001A000000}"/>
    <hyperlink ref="F21" location="$D$13:$H$15" display="$D$13:$H$15" xr:uid="{00000000-0004-0000-0800-00001B000000}"/>
    <hyperlink ref="H21" location="$D$13:$H$15" display="$D$13:$H$15" xr:uid="{00000000-0004-0000-0800-00001C000000}"/>
    <hyperlink ref="D22" location="$D$13:$H$15" display="$D$13:$H$15" xr:uid="{00000000-0004-0000-0800-00001D000000}"/>
    <hyperlink ref="E22" location="$D$13:$H$15" display="$D$13:$H$15" xr:uid="{00000000-0004-0000-0800-00001E000000}"/>
    <hyperlink ref="F22" location="$D$13:$H$15" display="$D$13:$H$15" xr:uid="{00000000-0004-0000-0800-00001F000000}"/>
    <hyperlink ref="G22" location="$D$13:$H$15" display="$D$13:$H$15" xr:uid="{00000000-0004-0000-0800-000020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9269ED99-895B-42A9-8FBA-3C0E9BA02434}"/>
  </hyperlinks>
  <pageMargins left="0.7" right="0.7" top="0.75" bottom="0.75" header="0.3" footer="0.3"/>
  <pageSetup orientation="portrait" r:id="rId2"/>
  <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11"/>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1218</v>
      </c>
    </row>
    <row r="5" spans="1:5" s="35" customFormat="1" x14ac:dyDescent="0.25">
      <c r="A5" s="34" t="s">
        <v>94</v>
      </c>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1237</v>
      </c>
    </row>
    <row r="10" spans="1:5" x14ac:dyDescent="0.25">
      <c r="A10" s="18"/>
      <c r="C10" s="172"/>
      <c r="D10" s="173"/>
      <c r="E10" s="176"/>
    </row>
    <row r="11" spans="1:5" x14ac:dyDescent="0.25">
      <c r="A11" s="18"/>
      <c r="C11" s="172"/>
      <c r="D11" s="173"/>
      <c r="E11" s="176"/>
    </row>
    <row r="12" spans="1:5" x14ac:dyDescent="0.25">
      <c r="A12" s="18"/>
      <c r="C12" s="172"/>
      <c r="D12" s="173"/>
      <c r="E12" s="176"/>
    </row>
    <row r="13" spans="1:5" ht="21.7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t="s">
        <v>69</v>
      </c>
    </row>
    <row r="17" spans="3:8" x14ac:dyDescent="0.25">
      <c r="C17" s="67" t="s">
        <v>86</v>
      </c>
      <c r="D17" s="66">
        <v>0.5</v>
      </c>
      <c r="E17" s="66">
        <v>1</v>
      </c>
      <c r="F17" s="66">
        <v>3</v>
      </c>
      <c r="G17" s="66">
        <v>5</v>
      </c>
      <c r="H17" s="65">
        <v>10</v>
      </c>
    </row>
    <row r="18" spans="3:8" x14ac:dyDescent="0.25">
      <c r="C18" s="70">
        <v>0.5</v>
      </c>
      <c r="D18" s="61"/>
      <c r="E18" s="41">
        <f>MIN(1,MIN(EXP(-$D$15*ABS($C18-E$17)/MIN($C18,E$17)),1)*1.25)</f>
        <v>1</v>
      </c>
      <c r="F18" s="41">
        <f>MIN(1,MIN(EXP(-$D$15*ABS($C18-F$17)/MIN($C18,F$17)),1)*1.25)</f>
        <v>1</v>
      </c>
      <c r="G18" s="41">
        <f>MIN(1,MIN(EXP(-$D$15*ABS($C18-G$17)/MIN($C18,G$17)),1)*1.25)</f>
        <v>1</v>
      </c>
      <c r="H18" s="41">
        <f>MIN(1,MIN(EXP(-$D$15*ABS($C18-H$17)/MIN($C18,H$17)),1)*1.25)</f>
        <v>1</v>
      </c>
    </row>
    <row r="19" spans="3:8" x14ac:dyDescent="0.25">
      <c r="C19" s="70">
        <v>1</v>
      </c>
      <c r="D19" s="69">
        <f>MIN(1,MIN(EXP(-$D$15*ABS($C19-D$17)/MIN($C19,D$17)),1)*1.25)</f>
        <v>1</v>
      </c>
      <c r="E19" s="5"/>
      <c r="F19" s="20">
        <f>MIN(1,MIN(EXP(-$D$15*ABS($C19-F$17)/MIN($C19,F$17)),1)*1.25)</f>
        <v>1</v>
      </c>
      <c r="G19" s="20">
        <f>MIN(1,MIN(EXP(-$D$15*ABS($C19-G$17)/MIN($C19,G$17)),1)*1.25)</f>
        <v>1</v>
      </c>
      <c r="H19" s="20">
        <f>MIN(1,MIN(EXP(-$D$15*ABS($C19-H$17)/MIN($C19,H$17)),1)*1.25)</f>
        <v>1</v>
      </c>
    </row>
    <row r="20" spans="3:8" x14ac:dyDescent="0.25">
      <c r="C20" s="70">
        <v>3</v>
      </c>
      <c r="D20" s="69">
        <f>MIN(1,MIN(EXP(-$D$15*ABS($C20-D$17)/MIN($C20,D$17)),1)*1.25)</f>
        <v>1</v>
      </c>
      <c r="E20" s="20">
        <f>MIN(1,MIN(EXP(-$D$15*ABS($C20-E$17)/MIN($C20,E$17)),1)*1.25)</f>
        <v>1</v>
      </c>
      <c r="F20" s="5"/>
      <c r="G20" s="20">
        <f>MIN(1,MIN(EXP(-$D$15*ABS($C20-G$17)/MIN($C20,G$17)),1)*1.25)</f>
        <v>1</v>
      </c>
      <c r="H20" s="20">
        <f>MIN(1,MIN(EXP(-$D$15*ABS($C20-H$17)/MIN($C20,H$17)),1)*1.25)</f>
        <v>1</v>
      </c>
    </row>
    <row r="21" spans="3:8" x14ac:dyDescent="0.25">
      <c r="C21" s="70">
        <v>5</v>
      </c>
      <c r="D21" s="69">
        <f>MIN(1,MIN(EXP(-$D$15*ABS($C21-D$17)/MIN($C21,D$17)),1)*1.25)</f>
        <v>1</v>
      </c>
      <c r="E21" s="20">
        <f>MIN(1,MIN(EXP(-$D$15*ABS($C21-E$17)/MIN($C21,E$17)),1)*1.25)</f>
        <v>1</v>
      </c>
      <c r="F21" s="20">
        <f>MIN(1,MIN(EXP(-$D$15*ABS($C21-F$17)/MIN($C21,F$17)),1)*1.25)</f>
        <v>1</v>
      </c>
      <c r="G21" s="5"/>
      <c r="H21" s="20">
        <f>MIN(1,MIN(EXP(-$D$15*ABS($C21-H$17)/MIN($C21,H$17)),1)*1.25)</f>
        <v>1</v>
      </c>
    </row>
    <row r="22" spans="3:8" x14ac:dyDescent="0.25">
      <c r="C22" s="68">
        <v>10</v>
      </c>
      <c r="D22" s="69">
        <f>MIN(1,MIN(EXP(-$D$15*ABS($C22-D$17)/MIN($C22,D$17)),1)*1.25)</f>
        <v>1</v>
      </c>
      <c r="E22" s="20">
        <f>MIN(1,MIN(EXP(-$D$15*ABS($C22-E$17)/MIN($C22,E$17)),1)*1.25)</f>
        <v>1</v>
      </c>
      <c r="F22" s="20">
        <f>MIN(1,MIN(EXP(-$D$15*ABS($C22-F$17)/MIN($C22,F$17)),1)*1.25)</f>
        <v>1</v>
      </c>
      <c r="G22" s="20">
        <f>MIN(1,MIN(EXP(-$D$15*ABS($C22-G$17)/MIN($C22,G$17)),1)*1.25)</f>
        <v>1</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83">
        <f>VLOOKUP(C27,Vega_FX!$C$608:$F$875,4,0)^2</f>
        <v>27303114459.980186</v>
      </c>
    </row>
    <row r="28" spans="3:8" x14ac:dyDescent="0.25">
      <c r="C28" s="70" t="s">
        <v>62</v>
      </c>
      <c r="D28" s="50">
        <f>VLOOKUP(C28,Vega_FX!$C$608:$F$875,4,0)^2</f>
        <v>31326545115.013424</v>
      </c>
    </row>
    <row r="29" spans="3:8" x14ac:dyDescent="0.25">
      <c r="C29" s="70" t="s">
        <v>63</v>
      </c>
      <c r="D29" s="50">
        <f>VLOOKUP(C29,Vega_FX!$C$608:$F$875,4,0)^2</f>
        <v>0</v>
      </c>
    </row>
    <row r="30" spans="3:8" x14ac:dyDescent="0.25">
      <c r="C30" s="70" t="s">
        <v>64</v>
      </c>
      <c r="D30" s="50">
        <f>VLOOKUP(C30,Vega_FX!$C$608:$F$875,4,0)^2</f>
        <v>0</v>
      </c>
    </row>
    <row r="31" spans="3:8" x14ac:dyDescent="0.25">
      <c r="C31" s="68" t="s">
        <v>65</v>
      </c>
      <c r="D31" s="48">
        <f>VLOOKUP(C31,Vega_FX!$C$608:$F$875,4,0)^2</f>
        <v>0</v>
      </c>
    </row>
    <row r="32" spans="3:8" ht="15.75" thickBot="1" x14ac:dyDescent="0.3"/>
    <row r="33" spans="3:8" ht="30" customHeight="1" thickTop="1" x14ac:dyDescent="0.25">
      <c r="C33" s="120"/>
      <c r="D33" s="146" t="s">
        <v>61</v>
      </c>
      <c r="E33" s="147" t="s">
        <v>62</v>
      </c>
      <c r="F33" s="147" t="s">
        <v>63</v>
      </c>
      <c r="G33" s="147" t="s">
        <v>64</v>
      </c>
      <c r="H33" s="147" t="s">
        <v>65</v>
      </c>
    </row>
    <row r="34" spans="3:8" x14ac:dyDescent="0.25">
      <c r="C34" s="135" t="s">
        <v>61</v>
      </c>
      <c r="D34" s="61"/>
      <c r="E34" s="71">
        <f>VLOOKUP($C34,Vega_FX!$C$608:$F$875,4,0)*VLOOKUP(E$33,Vega_FX!$C$608:$F$875,4,0)</f>
        <v>29245721856.554417</v>
      </c>
      <c r="F34" s="71">
        <f>VLOOKUP($C34,Vega_FX!$C$608:$F$875,4,0)*VLOOKUP(F$33,Vega_FX!$C$608:$F$875,4,0)</f>
        <v>0</v>
      </c>
      <c r="G34" s="71">
        <f>VLOOKUP($C34,Vega_FX!$C$608:$F$875,4,0)*VLOOKUP(G$33,Vega_FX!$C$608:$F$875,4,0)</f>
        <v>0</v>
      </c>
      <c r="H34" s="71">
        <f>VLOOKUP($C34,Vega_FX!$C$608:$F$875,4,0)*VLOOKUP(H$33,Vega_FX!$C$608:$F$875,4,0)</f>
        <v>0</v>
      </c>
    </row>
    <row r="35" spans="3:8" x14ac:dyDescent="0.25">
      <c r="C35" s="135" t="s">
        <v>62</v>
      </c>
      <c r="D35" s="73">
        <f>VLOOKUP($C35,Vega_FX!$C$608:$F$875,4,0)*VLOOKUP(D$33,Vega_FX!$C$608:$F$875,4,0)</f>
        <v>29245721856.554417</v>
      </c>
      <c r="E35" s="5"/>
      <c r="F35" s="14">
        <f>VLOOKUP($C35,Vega_FX!$C$608:$F$875,4,0)*VLOOKUP(F$33,Vega_FX!$C$608:$F$875,4,0)</f>
        <v>0</v>
      </c>
      <c r="G35" s="14">
        <f>VLOOKUP($C35,Vega_FX!$C$608:$F$875,4,0)*VLOOKUP(G$33,Vega_FX!$C$608:$F$875,4,0)</f>
        <v>0</v>
      </c>
      <c r="H35" s="14">
        <f>VLOOKUP($C35,Vega_FX!$C$608:$F$875,4,0)*VLOOKUP(H$33,Vega_FX!$C$608:$F$875,4,0)</f>
        <v>0</v>
      </c>
    </row>
    <row r="36" spans="3:8" x14ac:dyDescent="0.25">
      <c r="C36" s="135" t="s">
        <v>63</v>
      </c>
      <c r="D36" s="73">
        <f>VLOOKUP($C36,Vega_FX!$C$608:$F$875,4,0)*VLOOKUP(D$33,Vega_FX!$C$608:$F$875,4,0)</f>
        <v>0</v>
      </c>
      <c r="E36" s="14">
        <f>VLOOKUP($C36,Vega_FX!$C$608:$F$875,4,0)*VLOOKUP(E$33,Vega_FX!$C$608:$F$875,4,0)</f>
        <v>0</v>
      </c>
      <c r="F36" s="5"/>
      <c r="G36" s="14">
        <f>VLOOKUP($C36,Vega_FX!$C$608:$F$875,4,0)*VLOOKUP(G$33,Vega_FX!$C$608:$F$875,4,0)</f>
        <v>0</v>
      </c>
      <c r="H36" s="14">
        <f>VLOOKUP($C36,Vega_FX!$C$608:$F$875,4,0)*VLOOKUP(H$33,Vega_FX!$C$608:$F$875,4,0)</f>
        <v>0</v>
      </c>
    </row>
    <row r="37" spans="3:8" x14ac:dyDescent="0.25">
      <c r="C37" s="135" t="s">
        <v>64</v>
      </c>
      <c r="D37" s="73">
        <f>VLOOKUP($C37,Vega_FX!$C$608:$F$875,4,0)*VLOOKUP(D$33,Vega_FX!$C$608:$F$875,4,0)</f>
        <v>0</v>
      </c>
      <c r="E37" s="14">
        <f>VLOOKUP($C37,Vega_FX!$C$608:$F$875,4,0)*VLOOKUP(E$33,Vega_FX!$C$608:$F$875,4,0)</f>
        <v>0</v>
      </c>
      <c r="F37" s="14">
        <f>VLOOKUP($C37,Vega_FX!$C$608:$F$875,4,0)*VLOOKUP(F$33,Vega_FX!$C$608:$F$875,4,0)</f>
        <v>0</v>
      </c>
      <c r="G37" s="5"/>
      <c r="H37" s="14">
        <f>VLOOKUP($C37,Vega_FX!$C$608:$F$875,4,0)*VLOOKUP(H$33,Vega_FX!$C$608:$F$875,4,0)</f>
        <v>0</v>
      </c>
    </row>
    <row r="38" spans="3:8" x14ac:dyDescent="0.25">
      <c r="C38" s="135" t="s">
        <v>65</v>
      </c>
      <c r="D38" s="73">
        <f>VLOOKUP($C38,Vega_FX!$C$608:$F$875,4,0)*VLOOKUP(D$33,Vega_FX!$C$608:$F$875,4,0)</f>
        <v>0</v>
      </c>
      <c r="E38" s="14">
        <f>VLOOKUP($C38,Vega_FX!$C$608:$F$875,4,0)*VLOOKUP(E$33,Vega_FX!$C$608:$F$875,4,0)</f>
        <v>0</v>
      </c>
      <c r="F38" s="14">
        <f>VLOOKUP($C38,Vega_FX!$C$608:$F$875,4,0)*VLOOKUP(F$33,Vega_FX!$C$608:$F$875,4,0)</f>
        <v>0</v>
      </c>
      <c r="G38" s="14">
        <f>VLOOKUP($C38,Vega_FX!$C$608:$F$875,4,0)*VLOOKUP(G$33,Vega_FX!$C$608:$F$875,4,0)</f>
        <v>0</v>
      </c>
      <c r="H38" s="5"/>
    </row>
    <row r="39" spans="3:8" ht="15.75" thickBot="1" x14ac:dyDescent="0.3"/>
    <row r="40" spans="3:8" ht="30.75" customHeight="1" thickTop="1" x14ac:dyDescent="0.25">
      <c r="C40" s="120"/>
      <c r="D40" s="146" t="s">
        <v>61</v>
      </c>
      <c r="E40" s="147" t="s">
        <v>62</v>
      </c>
      <c r="F40" s="147" t="s">
        <v>63</v>
      </c>
      <c r="G40" s="147" t="s">
        <v>64</v>
      </c>
      <c r="H40" s="147" t="s">
        <v>65</v>
      </c>
    </row>
    <row r="41" spans="3:8" x14ac:dyDescent="0.25">
      <c r="C41" s="135" t="s">
        <v>61</v>
      </c>
      <c r="D41" s="61">
        <f t="shared" ref="D41:H45" si="0">D34*D18</f>
        <v>0</v>
      </c>
      <c r="E41" s="71">
        <f t="shared" si="0"/>
        <v>29245721856.554417</v>
      </c>
      <c r="F41" s="71">
        <f t="shared" si="0"/>
        <v>0</v>
      </c>
      <c r="G41" s="71">
        <f t="shared" si="0"/>
        <v>0</v>
      </c>
      <c r="H41" s="71">
        <f t="shared" si="0"/>
        <v>0</v>
      </c>
    </row>
    <row r="42" spans="3:8" x14ac:dyDescent="0.25">
      <c r="C42" s="135" t="s">
        <v>62</v>
      </c>
      <c r="D42" s="73">
        <f t="shared" si="0"/>
        <v>29245721856.554417</v>
      </c>
      <c r="E42" s="5">
        <f t="shared" si="0"/>
        <v>0</v>
      </c>
      <c r="F42" s="14">
        <f t="shared" si="0"/>
        <v>0</v>
      </c>
      <c r="G42" s="14">
        <f t="shared" si="0"/>
        <v>0</v>
      </c>
      <c r="H42" s="14">
        <f t="shared" si="0"/>
        <v>0</v>
      </c>
    </row>
    <row r="43" spans="3:8" x14ac:dyDescent="0.25">
      <c r="C43" s="135" t="s">
        <v>63</v>
      </c>
      <c r="D43" s="73">
        <f t="shared" si="0"/>
        <v>0</v>
      </c>
      <c r="E43" s="14">
        <f t="shared" si="0"/>
        <v>0</v>
      </c>
      <c r="F43" s="5">
        <f t="shared" si="0"/>
        <v>0</v>
      </c>
      <c r="G43" s="14">
        <f t="shared" si="0"/>
        <v>0</v>
      </c>
      <c r="H43" s="14">
        <f t="shared" si="0"/>
        <v>0</v>
      </c>
    </row>
    <row r="44" spans="3:8" x14ac:dyDescent="0.25">
      <c r="C44" s="135" t="s">
        <v>64</v>
      </c>
      <c r="D44" s="73">
        <f t="shared" si="0"/>
        <v>0</v>
      </c>
      <c r="E44" s="14">
        <f t="shared" si="0"/>
        <v>0</v>
      </c>
      <c r="F44" s="14">
        <f t="shared" si="0"/>
        <v>0</v>
      </c>
      <c r="G44" s="5">
        <f t="shared" si="0"/>
        <v>0</v>
      </c>
      <c r="H44" s="14">
        <f t="shared" si="0"/>
        <v>0</v>
      </c>
    </row>
    <row r="45" spans="3:8" x14ac:dyDescent="0.25">
      <c r="C45" s="135" t="s">
        <v>65</v>
      </c>
      <c r="D45" s="73">
        <f t="shared" si="0"/>
        <v>0</v>
      </c>
      <c r="E45" s="14">
        <f t="shared" si="0"/>
        <v>0</v>
      </c>
      <c r="F45" s="14">
        <f t="shared" si="0"/>
        <v>0</v>
      </c>
      <c r="G45" s="14">
        <f t="shared" si="0"/>
        <v>0</v>
      </c>
      <c r="H45" s="5">
        <f t="shared" si="0"/>
        <v>0</v>
      </c>
    </row>
  </sheetData>
  <mergeCells count="2">
    <mergeCell ref="C9:D14"/>
    <mergeCell ref="E9:E15"/>
  </mergeCells>
  <hyperlinks>
    <hyperlink ref="A3" location="'Vega_FX_GBPHigh'!A1" display="'Vega_FX_GBPHigh'!A1" xr:uid="{00000000-0004-0000-5900-000000000000}"/>
    <hyperlink ref="A5" location="'Vega_FX_AUDHigh'!A1" display="'Vega_FX_AUDHigh'!A1" xr:uid="{00000000-0004-0000-5900-000001000000}"/>
    <hyperlink ref="D27" location="Vega_FX!$C$608:$F$875" display="Vega_FX!$C$608:$F$875" xr:uid="{00000000-0004-0000-5900-000002000000}"/>
    <hyperlink ref="D28" location="Vega_FX!$C$608:$F$875" display="Vega_FX!$C$608:$F$875" xr:uid="{00000000-0004-0000-5900-000003000000}"/>
    <hyperlink ref="D29" location="Vega_FX!$C$608:$F$875" display="Vega_FX!$C$608:$F$875" xr:uid="{00000000-0004-0000-5900-000004000000}"/>
    <hyperlink ref="D30" location="Vega_FX!$C$608:$F$875" display="Vega_FX!$C$608:$F$875" xr:uid="{00000000-0004-0000-5900-000005000000}"/>
    <hyperlink ref="D31" location="Vega_FX!$C$608:$F$875" display="Vega_FX!$C$608:$F$875" xr:uid="{00000000-0004-0000-5900-000006000000}"/>
    <hyperlink ref="E34" location="Vega_FX!$C$608:$F$875" display="Vega_FX!$C$608:$F$875" xr:uid="{00000000-0004-0000-5900-000007000000}"/>
    <hyperlink ref="F34" location="Vega_FX!$C$608:$F$875" display="Vega_FX!$C$608:$F$875" xr:uid="{00000000-0004-0000-5900-000008000000}"/>
    <hyperlink ref="G34" location="Vega_FX!$C$608:$F$875" display="Vega_FX!$C$608:$F$875" xr:uid="{00000000-0004-0000-5900-000009000000}"/>
    <hyperlink ref="H34" location="Vega_FX!$C$608:$F$875" display="Vega_FX!$C$608:$F$875" xr:uid="{00000000-0004-0000-5900-00000A000000}"/>
    <hyperlink ref="D35" location="Vega_FX!$C$608:$F$875" display="Vega_FX!$C$608:$F$875" xr:uid="{00000000-0004-0000-5900-00000B000000}"/>
    <hyperlink ref="F35" location="Vega_FX!$C$608:$F$875" display="Vega_FX!$C$608:$F$875" xr:uid="{00000000-0004-0000-5900-00000C000000}"/>
    <hyperlink ref="G35" location="Vega_FX!$C$608:$F$875" display="Vega_FX!$C$608:$F$875" xr:uid="{00000000-0004-0000-5900-00000D000000}"/>
    <hyperlink ref="H35" location="Vega_FX!$C$608:$F$875" display="Vega_FX!$C$608:$F$875" xr:uid="{00000000-0004-0000-5900-00000E000000}"/>
    <hyperlink ref="D36" location="Vega_FX!$C$608:$F$875" display="Vega_FX!$C$608:$F$875" xr:uid="{00000000-0004-0000-5900-00000F000000}"/>
    <hyperlink ref="E36" location="Vega_FX!$C$608:$F$875" display="Vega_FX!$C$608:$F$875" xr:uid="{00000000-0004-0000-5900-000010000000}"/>
    <hyperlink ref="G36" location="Vega_FX!$C$608:$F$875" display="Vega_FX!$C$608:$F$875" xr:uid="{00000000-0004-0000-5900-000011000000}"/>
    <hyperlink ref="H36" location="Vega_FX!$C$608:$F$875" display="Vega_FX!$C$608:$F$875" xr:uid="{00000000-0004-0000-5900-000012000000}"/>
    <hyperlink ref="D37" location="Vega_FX!$C$608:$F$875" display="Vega_FX!$C$608:$F$875" xr:uid="{00000000-0004-0000-5900-000013000000}"/>
    <hyperlink ref="E37" location="Vega_FX!$C$608:$F$875" display="Vega_FX!$C$608:$F$875" xr:uid="{00000000-0004-0000-5900-000014000000}"/>
    <hyperlink ref="F37" location="Vega_FX!$C$608:$F$875" display="Vega_FX!$C$608:$F$875" xr:uid="{00000000-0004-0000-5900-000015000000}"/>
    <hyperlink ref="H37" location="Vega_FX!$C$608:$F$875" display="Vega_FX!$C$608:$F$875" xr:uid="{00000000-0004-0000-5900-000016000000}"/>
    <hyperlink ref="D38" location="Vega_FX!$C$608:$F$875" display="Vega_FX!$C$608:$F$875" xr:uid="{00000000-0004-0000-5900-000017000000}"/>
    <hyperlink ref="E38" location="Vega_FX!$C$608:$F$875" display="Vega_FX!$C$608:$F$875" xr:uid="{00000000-0004-0000-5900-000018000000}"/>
    <hyperlink ref="F38" location="Vega_FX!$C$608:$F$875" display="Vega_FX!$C$608:$F$875" xr:uid="{00000000-0004-0000-5900-000019000000}"/>
    <hyperlink ref="G38" location="Vega_FX!$C$608:$F$875" display="Vega_FX!$C$608:$F$875" xr:uid="{00000000-0004-0000-5900-00001A000000}"/>
    <hyperlink ref="A4" location="BucketHigh!A1" display="One level Up" xr:uid="{00000000-0004-0000-5900-00001B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CF102987-74E4-47A7-992D-BDCD02FF38E8}"/>
  </hyperlinks>
  <pageMargins left="0.7" right="0.7" top="0.75" bottom="0.75" header="0.3" footer="0.3"/>
  <pageSetup orientation="portrait" r:id="rId2"/>
  <drawing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12"/>
  <dimension ref="A1:H45"/>
  <sheetViews>
    <sheetView zoomScale="85" zoomScaleNormal="85" workbookViewId="0">
      <pane xSplit="1" ySplit="5" topLeftCell="B6" activePane="bottomRight" state="frozen"/>
      <selection pane="topRight"/>
      <selection pane="bottomLeft"/>
      <selection pane="bottomRight"/>
    </sheetView>
  </sheetViews>
  <sheetFormatPr defaultRowHeight="15" x14ac:dyDescent="0.25"/>
  <cols>
    <col min="1" max="1" width="13.7109375" style="16" customWidth="1"/>
    <col min="2" max="2" width="2.7109375" customWidth="1"/>
    <col min="3" max="3" width="54.5703125" customWidth="1"/>
    <col min="4" max="4" width="50.85546875" customWidth="1"/>
    <col min="5" max="7" width="49.140625" customWidth="1"/>
    <col min="8" max="8" width="50.140625" customWidth="1"/>
    <col min="9" max="9" width="50.42578125" customWidth="1"/>
    <col min="10" max="11" width="48.7109375" customWidth="1"/>
    <col min="12" max="12" width="52.42578125" customWidth="1"/>
    <col min="13" max="18" width="53.140625" customWidth="1"/>
  </cols>
  <sheetData>
    <row r="1" spans="1:5" s="32" customFormat="1" ht="14.25" x14ac:dyDescent="0.2">
      <c r="C1" s="33" t="s">
        <v>1253</v>
      </c>
    </row>
    <row r="3" spans="1:5" s="35" customFormat="1" ht="18.75" x14ac:dyDescent="0.3">
      <c r="A3" s="34" t="s">
        <v>93</v>
      </c>
      <c r="C3" s="36" t="s">
        <v>1231</v>
      </c>
    </row>
    <row r="4" spans="1:5" s="35" customFormat="1" ht="18" customHeight="1" x14ac:dyDescent="0.3">
      <c r="A4" s="34" t="s">
        <v>95</v>
      </c>
      <c r="C4" s="37" t="s">
        <v>1219</v>
      </c>
    </row>
    <row r="5" spans="1:5" s="35" customFormat="1" x14ac:dyDescent="0.25">
      <c r="A5" s="34"/>
      <c r="C5" s="35" t="s">
        <v>1226</v>
      </c>
    </row>
    <row r="6" spans="1:5" x14ac:dyDescent="0.25">
      <c r="A6" s="18"/>
      <c r="C6" s="17"/>
    </row>
    <row r="7" spans="1:5" ht="18.75" x14ac:dyDescent="0.3">
      <c r="A7" s="18"/>
      <c r="C7" s="6" t="s">
        <v>69</v>
      </c>
    </row>
    <row r="8" spans="1:5" x14ac:dyDescent="0.25">
      <c r="A8" s="18"/>
      <c r="C8" s="63" t="s">
        <v>1144</v>
      </c>
      <c r="D8" s="63" t="s">
        <v>59</v>
      </c>
      <c r="E8" s="64" t="s">
        <v>70</v>
      </c>
    </row>
    <row r="9" spans="1:5" x14ac:dyDescent="0.25">
      <c r="A9" s="18"/>
      <c r="C9" s="172"/>
      <c r="D9" s="173"/>
      <c r="E9" s="171" t="s">
        <v>1237</v>
      </c>
    </row>
    <row r="10" spans="1:5" x14ac:dyDescent="0.25">
      <c r="A10" s="18"/>
      <c r="C10" s="172"/>
      <c r="D10" s="173"/>
      <c r="E10" s="176"/>
    </row>
    <row r="11" spans="1:5" x14ac:dyDescent="0.25">
      <c r="A11" s="18"/>
      <c r="C11" s="172"/>
      <c r="D11" s="173"/>
      <c r="E11" s="176"/>
    </row>
    <row r="12" spans="1:5" x14ac:dyDescent="0.25">
      <c r="A12" s="18"/>
      <c r="C12" s="172"/>
      <c r="D12" s="173"/>
      <c r="E12" s="176"/>
    </row>
    <row r="13" spans="1:5" ht="21.75" customHeight="1" x14ac:dyDescent="0.25">
      <c r="A13" s="18"/>
      <c r="C13" s="172"/>
      <c r="D13" s="173"/>
      <c r="E13" s="176"/>
    </row>
    <row r="14" spans="1:5" ht="49.5" customHeight="1" x14ac:dyDescent="0.25">
      <c r="C14" s="174"/>
      <c r="D14" s="175"/>
      <c r="E14" s="176"/>
    </row>
    <row r="15" spans="1:5" ht="19.5" customHeight="1" x14ac:dyDescent="0.25">
      <c r="C15" s="23"/>
      <c r="D15" s="24">
        <v>0.01</v>
      </c>
      <c r="E15" s="176"/>
    </row>
    <row r="16" spans="1:5" ht="18.75" x14ac:dyDescent="0.3">
      <c r="C16" s="6" t="s">
        <v>69</v>
      </c>
    </row>
    <row r="17" spans="3:8" x14ac:dyDescent="0.25">
      <c r="C17" s="67" t="s">
        <v>86</v>
      </c>
      <c r="D17" s="66">
        <v>0.5</v>
      </c>
      <c r="E17" s="66">
        <v>1</v>
      </c>
      <c r="F17" s="66">
        <v>3</v>
      </c>
      <c r="G17" s="66">
        <v>5</v>
      </c>
      <c r="H17" s="65">
        <v>10</v>
      </c>
    </row>
    <row r="18" spans="3:8" x14ac:dyDescent="0.25">
      <c r="C18" s="70">
        <v>0.5</v>
      </c>
      <c r="D18" s="61"/>
      <c r="E18" s="41">
        <f>MIN(1,MIN(EXP(-$D$15*ABS($C18-E$17)/MIN($C18,E$17)),1)*1.25)</f>
        <v>1</v>
      </c>
      <c r="F18" s="41">
        <f>MIN(1,MIN(EXP(-$D$15*ABS($C18-F$17)/MIN($C18,F$17)),1)*1.25)</f>
        <v>1</v>
      </c>
      <c r="G18" s="41">
        <f>MIN(1,MIN(EXP(-$D$15*ABS($C18-G$17)/MIN($C18,G$17)),1)*1.25)</f>
        <v>1</v>
      </c>
      <c r="H18" s="41">
        <f>MIN(1,MIN(EXP(-$D$15*ABS($C18-H$17)/MIN($C18,H$17)),1)*1.25)</f>
        <v>1</v>
      </c>
    </row>
    <row r="19" spans="3:8" x14ac:dyDescent="0.25">
      <c r="C19" s="70">
        <v>1</v>
      </c>
      <c r="D19" s="69">
        <f>MIN(1,MIN(EXP(-$D$15*ABS($C19-D$17)/MIN($C19,D$17)),1)*1.25)</f>
        <v>1</v>
      </c>
      <c r="E19" s="5"/>
      <c r="F19" s="20">
        <f>MIN(1,MIN(EXP(-$D$15*ABS($C19-F$17)/MIN($C19,F$17)),1)*1.25)</f>
        <v>1</v>
      </c>
      <c r="G19" s="20">
        <f>MIN(1,MIN(EXP(-$D$15*ABS($C19-G$17)/MIN($C19,G$17)),1)*1.25)</f>
        <v>1</v>
      </c>
      <c r="H19" s="20">
        <f>MIN(1,MIN(EXP(-$D$15*ABS($C19-H$17)/MIN($C19,H$17)),1)*1.25)</f>
        <v>1</v>
      </c>
    </row>
    <row r="20" spans="3:8" x14ac:dyDescent="0.25">
      <c r="C20" s="70">
        <v>3</v>
      </c>
      <c r="D20" s="69">
        <f>MIN(1,MIN(EXP(-$D$15*ABS($C20-D$17)/MIN($C20,D$17)),1)*1.25)</f>
        <v>1</v>
      </c>
      <c r="E20" s="20">
        <f>MIN(1,MIN(EXP(-$D$15*ABS($C20-E$17)/MIN($C20,E$17)),1)*1.25)</f>
        <v>1</v>
      </c>
      <c r="F20" s="5"/>
      <c r="G20" s="20">
        <f>MIN(1,MIN(EXP(-$D$15*ABS($C20-G$17)/MIN($C20,G$17)),1)*1.25)</f>
        <v>1</v>
      </c>
      <c r="H20" s="20">
        <f>MIN(1,MIN(EXP(-$D$15*ABS($C20-H$17)/MIN($C20,H$17)),1)*1.25)</f>
        <v>1</v>
      </c>
    </row>
    <row r="21" spans="3:8" x14ac:dyDescent="0.25">
      <c r="C21" s="70">
        <v>5</v>
      </c>
      <c r="D21" s="69">
        <f>MIN(1,MIN(EXP(-$D$15*ABS($C21-D$17)/MIN($C21,D$17)),1)*1.25)</f>
        <v>1</v>
      </c>
      <c r="E21" s="20">
        <f>MIN(1,MIN(EXP(-$D$15*ABS($C21-E$17)/MIN($C21,E$17)),1)*1.25)</f>
        <v>1</v>
      </c>
      <c r="F21" s="20">
        <f>MIN(1,MIN(EXP(-$D$15*ABS($C21-F$17)/MIN($C21,F$17)),1)*1.25)</f>
        <v>1</v>
      </c>
      <c r="G21" s="5"/>
      <c r="H21" s="20">
        <f>MIN(1,MIN(EXP(-$D$15*ABS($C21-H$17)/MIN($C21,H$17)),1)*1.25)</f>
        <v>1</v>
      </c>
    </row>
    <row r="22" spans="3:8" x14ac:dyDescent="0.25">
      <c r="C22" s="68">
        <v>10</v>
      </c>
      <c r="D22" s="69">
        <f>MIN(1,MIN(EXP(-$D$15*ABS($C22-D$17)/MIN($C22,D$17)),1)*1.25)</f>
        <v>1</v>
      </c>
      <c r="E22" s="20">
        <f>MIN(1,MIN(EXP(-$D$15*ABS($C22-E$17)/MIN($C22,E$17)),1)*1.25)</f>
        <v>1</v>
      </c>
      <c r="F22" s="20">
        <f>MIN(1,MIN(EXP(-$D$15*ABS($C22-F$17)/MIN($C22,F$17)),1)*1.25)</f>
        <v>1</v>
      </c>
      <c r="G22" s="20">
        <f>MIN(1,MIN(EXP(-$D$15*ABS($C22-G$17)/MIN($C22,G$17)),1)*1.25)</f>
        <v>1</v>
      </c>
      <c r="H22" s="5"/>
    </row>
    <row r="24" spans="3:8" ht="18.75" x14ac:dyDescent="0.3">
      <c r="C24" s="6" t="s">
        <v>76</v>
      </c>
    </row>
    <row r="25" spans="3:8" ht="15.75" thickBot="1" x14ac:dyDescent="0.3"/>
    <row r="26" spans="3:8" ht="28.5" customHeight="1" thickTop="1" thickBot="1" x14ac:dyDescent="0.3">
      <c r="D26" s="119"/>
    </row>
    <row r="27" spans="3:8" ht="15.75" thickTop="1" x14ac:dyDescent="0.25">
      <c r="C27" s="70" t="s">
        <v>61</v>
      </c>
      <c r="D27" s="83">
        <f>VLOOKUP(C27,Vega_FX!C876:F1144,4,0)^2</f>
        <v>0</v>
      </c>
    </row>
    <row r="28" spans="3:8" x14ac:dyDescent="0.25">
      <c r="C28" s="70" t="s">
        <v>62</v>
      </c>
      <c r="D28" s="50">
        <f>VLOOKUP(C28,Vega_FX!$C$876:$F$1144,4,0)^2</f>
        <v>0</v>
      </c>
    </row>
    <row r="29" spans="3:8" x14ac:dyDescent="0.25">
      <c r="C29" s="70" t="s">
        <v>63</v>
      </c>
      <c r="D29" s="50">
        <f>VLOOKUP(C29,Vega_FX!$C$876:$F$1144,4,0)^2</f>
        <v>0</v>
      </c>
    </row>
    <row r="30" spans="3:8" x14ac:dyDescent="0.25">
      <c r="C30" s="70" t="s">
        <v>64</v>
      </c>
      <c r="D30" s="50">
        <f>VLOOKUP(C30,Vega_FX!$C$876:$F$1144,4,0)^2</f>
        <v>0</v>
      </c>
    </row>
    <row r="31" spans="3:8" x14ac:dyDescent="0.25">
      <c r="C31" s="68" t="s">
        <v>65</v>
      </c>
      <c r="D31" s="48">
        <f>VLOOKUP(C31,Vega_FX!$C$876:$F$1144,4,0)^2</f>
        <v>0</v>
      </c>
    </row>
    <row r="32" spans="3:8" ht="15.75" thickBot="1" x14ac:dyDescent="0.3"/>
    <row r="33" spans="3:8" ht="30" customHeight="1" thickTop="1" x14ac:dyDescent="0.25">
      <c r="C33" s="120"/>
      <c r="D33" s="146" t="s">
        <v>61</v>
      </c>
      <c r="E33" s="147" t="s">
        <v>62</v>
      </c>
      <c r="F33" s="147" t="s">
        <v>63</v>
      </c>
      <c r="G33" s="147" t="s">
        <v>64</v>
      </c>
      <c r="H33" s="147" t="s">
        <v>65</v>
      </c>
    </row>
    <row r="34" spans="3:8" x14ac:dyDescent="0.25">
      <c r="C34" s="135" t="s">
        <v>61</v>
      </c>
      <c r="D34" s="61"/>
      <c r="E34" s="71">
        <f>VLOOKUP($C34,Vega_FX!$C$876:$F$1144,4,0)*VLOOKUP(E$33,Vega_FX!$C$876:$F$1144,4,0)</f>
        <v>0</v>
      </c>
      <c r="F34" s="71">
        <f>VLOOKUP($C34,Vega_FX!$C$876:$F$1144,4,0)*VLOOKUP(F$33,Vega_FX!$C$876:$F$1144,4,0)</f>
        <v>0</v>
      </c>
      <c r="G34" s="71">
        <f>VLOOKUP($C34,Vega_FX!$C$876:$F$1144,4,0)*VLOOKUP(G$33,Vega_FX!$C$876:$F$1144,4,0)</f>
        <v>0</v>
      </c>
      <c r="H34" s="71">
        <f>VLOOKUP($C34,Vega_FX!$C$876:$F$1144,4,0)*VLOOKUP(H$33,Vega_FX!$C$876:$F$1144,4,0)</f>
        <v>0</v>
      </c>
    </row>
    <row r="35" spans="3:8" x14ac:dyDescent="0.25">
      <c r="C35" s="135" t="s">
        <v>62</v>
      </c>
      <c r="D35" s="73">
        <f>VLOOKUP($C35,Vega_FX!$C$876:$F$1144,4,0)*VLOOKUP(D$33,Vega_FX!$C$876:$F$1144,4,0)</f>
        <v>0</v>
      </c>
      <c r="E35" s="5"/>
      <c r="F35" s="14">
        <f>VLOOKUP($C35,Vega_FX!$C$876:$F$1144,4,0)*VLOOKUP(F$33,Vega_FX!$C$876:$F$1144,4,0)</f>
        <v>0</v>
      </c>
      <c r="G35" s="14">
        <f>VLOOKUP($C35,Vega_FX!$C$876:$F$1144,4,0)*VLOOKUP(G$33,Vega_FX!$C$876:$F$1144,4,0)</f>
        <v>0</v>
      </c>
      <c r="H35" s="14">
        <f>VLOOKUP($C35,Vega_FX!$C$876:$F$1144,4,0)*VLOOKUP(H$33,Vega_FX!$C$876:$F$1144,4,0)</f>
        <v>0</v>
      </c>
    </row>
    <row r="36" spans="3:8" x14ac:dyDescent="0.25">
      <c r="C36" s="135" t="s">
        <v>63</v>
      </c>
      <c r="D36" s="73">
        <f>VLOOKUP($C36,Vega_FX!$C$876:$F$1144,4,0)*VLOOKUP(D$33,Vega_FX!$C$876:$F$1144,4,0)</f>
        <v>0</v>
      </c>
      <c r="E36" s="14">
        <f>VLOOKUP($C36,Vega_FX!$C$876:$F$1144,4,0)*VLOOKUP(E$33,Vega_FX!$C$876:$F$1144,4,0)</f>
        <v>0</v>
      </c>
      <c r="F36" s="5"/>
      <c r="G36" s="14">
        <f>VLOOKUP($C36,Vega_FX!$C$876:$F$1144,4,0)*VLOOKUP(G$33,Vega_FX!$C$876:$F$1144,4,0)</f>
        <v>0</v>
      </c>
      <c r="H36" s="14">
        <f>VLOOKUP($C36,Vega_FX!$C$876:$F$1144,4,0)*VLOOKUP(H$33,Vega_FX!$C$876:$F$1144,4,0)</f>
        <v>0</v>
      </c>
    </row>
    <row r="37" spans="3:8" x14ac:dyDescent="0.25">
      <c r="C37" s="135" t="s">
        <v>64</v>
      </c>
      <c r="D37" s="73">
        <f>VLOOKUP($C37,Vega_FX!$C$876:$F$1144,4,0)*VLOOKUP(D$33,Vega_FX!$C$876:$F$1144,4,0)</f>
        <v>0</v>
      </c>
      <c r="E37" s="14">
        <f>VLOOKUP($C37,Vega_FX!$C$876:$F$1144,4,0)*VLOOKUP(E$33,Vega_FX!$C$876:$F$1144,4,0)</f>
        <v>0</v>
      </c>
      <c r="F37" s="14">
        <f>VLOOKUP($C37,Vega_FX!$C$876:$F$1144,4,0)*VLOOKUP(F$33,Vega_FX!$C$876:$F$1144,4,0)</f>
        <v>0</v>
      </c>
      <c r="G37" s="5"/>
      <c r="H37" s="14">
        <f>VLOOKUP($C37,Vega_FX!$C$876:$F$1144,4,0)*VLOOKUP(H$33,Vega_FX!$C$876:$F$1144,4,0)</f>
        <v>0</v>
      </c>
    </row>
    <row r="38" spans="3:8" x14ac:dyDescent="0.25">
      <c r="C38" s="135" t="s">
        <v>65</v>
      </c>
      <c r="D38" s="73">
        <f>VLOOKUP($C38,Vega_FX!$C$876:$F$1144,4,0)*VLOOKUP(D$33,Vega_FX!$C$876:$F$1144,4,0)</f>
        <v>0</v>
      </c>
      <c r="E38" s="14">
        <f>VLOOKUP($C38,Vega_FX!$C$876:$F$1144,4,0)*VLOOKUP(E$33,Vega_FX!$C$876:$F$1144,4,0)</f>
        <v>0</v>
      </c>
      <c r="F38" s="14">
        <f>VLOOKUP($C38,Vega_FX!$C$876:$F$1144,4,0)*VLOOKUP(F$33,Vega_FX!$C$876:$F$1144,4,0)</f>
        <v>0</v>
      </c>
      <c r="G38" s="14">
        <f>VLOOKUP($C38,Vega_FX!$C$876:$F$1144,4,0)*VLOOKUP(G$33,Vega_FX!$C$876:$F$1144,4,0)</f>
        <v>0</v>
      </c>
      <c r="H38" s="5"/>
    </row>
    <row r="39" spans="3:8" ht="15.75" thickBot="1" x14ac:dyDescent="0.3"/>
    <row r="40" spans="3:8" ht="30.75" customHeight="1" thickTop="1" x14ac:dyDescent="0.25">
      <c r="C40" s="120"/>
      <c r="D40" s="146" t="s">
        <v>61</v>
      </c>
      <c r="E40" s="147" t="s">
        <v>62</v>
      </c>
      <c r="F40" s="147" t="s">
        <v>63</v>
      </c>
      <c r="G40" s="147" t="s">
        <v>64</v>
      </c>
      <c r="H40" s="147" t="s">
        <v>65</v>
      </c>
    </row>
    <row r="41" spans="3:8" x14ac:dyDescent="0.25">
      <c r="C41" s="135" t="s">
        <v>61</v>
      </c>
      <c r="D41" s="61">
        <f t="shared" ref="D41:H45" si="0">D34*D18</f>
        <v>0</v>
      </c>
      <c r="E41" s="71">
        <f t="shared" si="0"/>
        <v>0</v>
      </c>
      <c r="F41" s="71">
        <f t="shared" si="0"/>
        <v>0</v>
      </c>
      <c r="G41" s="71">
        <f t="shared" si="0"/>
        <v>0</v>
      </c>
      <c r="H41" s="71">
        <f t="shared" si="0"/>
        <v>0</v>
      </c>
    </row>
    <row r="42" spans="3:8" x14ac:dyDescent="0.25">
      <c r="C42" s="135" t="s">
        <v>62</v>
      </c>
      <c r="D42" s="73">
        <f t="shared" si="0"/>
        <v>0</v>
      </c>
      <c r="E42" s="5">
        <f t="shared" si="0"/>
        <v>0</v>
      </c>
      <c r="F42" s="14">
        <f t="shared" si="0"/>
        <v>0</v>
      </c>
      <c r="G42" s="14">
        <f t="shared" si="0"/>
        <v>0</v>
      </c>
      <c r="H42" s="14">
        <f t="shared" si="0"/>
        <v>0</v>
      </c>
    </row>
    <row r="43" spans="3:8" x14ac:dyDescent="0.25">
      <c r="C43" s="135" t="s">
        <v>63</v>
      </c>
      <c r="D43" s="73">
        <f t="shared" si="0"/>
        <v>0</v>
      </c>
      <c r="E43" s="14">
        <f t="shared" si="0"/>
        <v>0</v>
      </c>
      <c r="F43" s="5">
        <f t="shared" si="0"/>
        <v>0</v>
      </c>
      <c r="G43" s="14">
        <f t="shared" si="0"/>
        <v>0</v>
      </c>
      <c r="H43" s="14">
        <f t="shared" si="0"/>
        <v>0</v>
      </c>
    </row>
    <row r="44" spans="3:8" x14ac:dyDescent="0.25">
      <c r="C44" s="135" t="s">
        <v>64</v>
      </c>
      <c r="D44" s="73">
        <f t="shared" si="0"/>
        <v>0</v>
      </c>
      <c r="E44" s="14">
        <f t="shared" si="0"/>
        <v>0</v>
      </c>
      <c r="F44" s="14">
        <f t="shared" si="0"/>
        <v>0</v>
      </c>
      <c r="G44" s="5">
        <f t="shared" si="0"/>
        <v>0</v>
      </c>
      <c r="H44" s="14">
        <f t="shared" si="0"/>
        <v>0</v>
      </c>
    </row>
    <row r="45" spans="3:8" x14ac:dyDescent="0.25">
      <c r="C45" s="135" t="s">
        <v>65</v>
      </c>
      <c r="D45" s="73">
        <f t="shared" si="0"/>
        <v>0</v>
      </c>
      <c r="E45" s="14">
        <f t="shared" si="0"/>
        <v>0</v>
      </c>
      <c r="F45" s="14">
        <f t="shared" si="0"/>
        <v>0</v>
      </c>
      <c r="G45" s="14">
        <f t="shared" si="0"/>
        <v>0</v>
      </c>
      <c r="H45" s="5">
        <f t="shared" si="0"/>
        <v>0</v>
      </c>
    </row>
  </sheetData>
  <mergeCells count="2">
    <mergeCell ref="C9:D14"/>
    <mergeCell ref="E9:E15"/>
  </mergeCells>
  <hyperlinks>
    <hyperlink ref="A3" location="'Vega_FX_JPYHigh'!A1" display="'Vega_FX_JPYHigh'!A1" xr:uid="{00000000-0004-0000-5A00-000000000000}"/>
    <hyperlink ref="D27" location="Vega_FX!C876:F1144" display="Vega_FX!C876:F1144" xr:uid="{00000000-0004-0000-5A00-000001000000}"/>
    <hyperlink ref="D28" location="Vega_FX!$C$876:$F$1144" display="Vega_FX!$C$876:$F$1144" xr:uid="{00000000-0004-0000-5A00-000002000000}"/>
    <hyperlink ref="D29" location="Vega_FX!$C$876:$F$1144" display="Vega_FX!$C$876:$F$1144" xr:uid="{00000000-0004-0000-5A00-000003000000}"/>
    <hyperlink ref="D30" location="Vega_FX!$C$876:$F$1144" display="Vega_FX!$C$876:$F$1144" xr:uid="{00000000-0004-0000-5A00-000004000000}"/>
    <hyperlink ref="D31" location="Vega_FX!$C$876:$F$1144" display="Vega_FX!$C$876:$F$1144" xr:uid="{00000000-0004-0000-5A00-000005000000}"/>
    <hyperlink ref="E34" location="Vega_FX!$C$876:$F$1144" display="Vega_FX!$C$876:$F$1144" xr:uid="{00000000-0004-0000-5A00-000006000000}"/>
    <hyperlink ref="F34" location="Vega_FX!$C$876:$F$1144" display="Vega_FX!$C$876:$F$1144" xr:uid="{00000000-0004-0000-5A00-000007000000}"/>
    <hyperlink ref="G34" location="Vega_FX!$C$876:$F$1144" display="Vega_FX!$C$876:$F$1144" xr:uid="{00000000-0004-0000-5A00-000008000000}"/>
    <hyperlink ref="H34" location="Vega_FX!$C$876:$F$1144" display="Vega_FX!$C$876:$F$1144" xr:uid="{00000000-0004-0000-5A00-000009000000}"/>
    <hyperlink ref="D35" location="Vega_FX!$C$876:$F$1144" display="Vega_FX!$C$876:$F$1144" xr:uid="{00000000-0004-0000-5A00-00000A000000}"/>
    <hyperlink ref="F35" location="Vega_FX!$C$876:$F$1144" display="Vega_FX!$C$876:$F$1144" xr:uid="{00000000-0004-0000-5A00-00000B000000}"/>
    <hyperlink ref="G35" location="Vega_FX!$C$876:$F$1144" display="Vega_FX!$C$876:$F$1144" xr:uid="{00000000-0004-0000-5A00-00000C000000}"/>
    <hyperlink ref="H35" location="Vega_FX!$C$876:$F$1144" display="Vega_FX!$C$876:$F$1144" xr:uid="{00000000-0004-0000-5A00-00000D000000}"/>
    <hyperlink ref="D36" location="Vega_FX!$C$876:$F$1144" display="Vega_FX!$C$876:$F$1144" xr:uid="{00000000-0004-0000-5A00-00000E000000}"/>
    <hyperlink ref="E36" location="Vega_FX!$C$876:$F$1144" display="Vega_FX!$C$876:$F$1144" xr:uid="{00000000-0004-0000-5A00-00000F000000}"/>
    <hyperlink ref="G36" location="Vega_FX!$C$876:$F$1144" display="Vega_FX!$C$876:$F$1144" xr:uid="{00000000-0004-0000-5A00-000010000000}"/>
    <hyperlink ref="H36" location="Vega_FX!$C$876:$F$1144" display="Vega_FX!$C$876:$F$1144" xr:uid="{00000000-0004-0000-5A00-000011000000}"/>
    <hyperlink ref="D37" location="Vega_FX!$C$876:$F$1144" display="Vega_FX!$C$876:$F$1144" xr:uid="{00000000-0004-0000-5A00-000012000000}"/>
    <hyperlink ref="E37" location="Vega_FX!$C$876:$F$1144" display="Vega_FX!$C$876:$F$1144" xr:uid="{00000000-0004-0000-5A00-000013000000}"/>
    <hyperlink ref="F37" location="Vega_FX!$C$876:$F$1144" display="Vega_FX!$C$876:$F$1144" xr:uid="{00000000-0004-0000-5A00-000014000000}"/>
    <hyperlink ref="H37" location="Vega_FX!$C$876:$F$1144" display="Vega_FX!$C$876:$F$1144" xr:uid="{00000000-0004-0000-5A00-000015000000}"/>
    <hyperlink ref="D38" location="Vega_FX!$C$876:$F$1144" display="Vega_FX!$C$876:$F$1144" xr:uid="{00000000-0004-0000-5A00-000016000000}"/>
    <hyperlink ref="E38" location="Vega_FX!$C$876:$F$1144" display="Vega_FX!$C$876:$F$1144" xr:uid="{00000000-0004-0000-5A00-000017000000}"/>
    <hyperlink ref="F38" location="Vega_FX!$C$876:$F$1144" display="Vega_FX!$C$876:$F$1144" xr:uid="{00000000-0004-0000-5A00-000018000000}"/>
    <hyperlink ref="G38" location="Vega_FX!$C$876:$F$1144" display="Vega_FX!$C$876:$F$1144" xr:uid="{00000000-0004-0000-5A00-000019000000}"/>
    <hyperlink ref="A4" location="BucketHigh!A1" display="One level Up" xr:uid="{00000000-0004-0000-5A00-00001A000000}"/>
    <hyperlink ref="C1:D1" r:id="rId1" display="Copyright 2003-present CompatibL. Licensed under the Apache License, Version 2.0 (the &quot;License&quot;); you may not use this file except in compliance with the License. You may obtain a copy of the License at http://www.apache.org/licenses/LICENSE-2.0. Unless required by applicable law or agreed to in writing, software distributed under the License is distributed on an &quot;AS IS&quot; BASIS, WITHOUT WARRANTIES OR CONDITIONS OF ANY KIND, either express or implied. See the License for the specific language governing permissions and limitations under the License." xr:uid="{E7DA1137-A814-4E8B-8CC0-D86E102590CD}"/>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91</vt:i4>
      </vt:variant>
    </vt:vector>
  </HeadingPairs>
  <TitlesOfParts>
    <vt:vector size="91" baseType="lpstr">
      <vt:lpstr>Summary</vt:lpstr>
      <vt:lpstr>Top Level</vt:lpstr>
      <vt:lpstr>RiskType</vt:lpstr>
      <vt:lpstr>RiskType_Curvature</vt:lpstr>
      <vt:lpstr>DRC</vt:lpstr>
      <vt:lpstr>RRAO</vt:lpstr>
      <vt:lpstr>Delta_RiskType_GIRR</vt:lpstr>
      <vt:lpstr>Delta_RiskType_FX</vt:lpstr>
      <vt:lpstr>Vega_RiskType_GIRR</vt:lpstr>
      <vt:lpstr>Vega_RiskType_FX</vt:lpstr>
      <vt:lpstr>Curvature_RiskType_GIRR</vt:lpstr>
      <vt:lpstr>Curvature_RiskType_FX</vt:lpstr>
      <vt:lpstr>Bucket</vt:lpstr>
      <vt:lpstr>Bucket_Curvature</vt:lpstr>
      <vt:lpstr>Delta_GIRR_EUR</vt:lpstr>
      <vt:lpstr>Delta_GIRR_USD</vt:lpstr>
      <vt:lpstr>Delta_GIRR_GBP</vt:lpstr>
      <vt:lpstr>Delta_GIRR_JPY</vt:lpstr>
      <vt:lpstr>Delta_GIRR_AUD</vt:lpstr>
      <vt:lpstr>Vega_GIRR_EUR</vt:lpstr>
      <vt:lpstr>Vega_GIRR_USD</vt:lpstr>
      <vt:lpstr>Vega_GIRR_GBP</vt:lpstr>
      <vt:lpstr>Vega_GIRR_JPY</vt:lpstr>
      <vt:lpstr>Vega_GIRR_AUD</vt:lpstr>
      <vt:lpstr>Vega_FX_EUR</vt:lpstr>
      <vt:lpstr>Vega_FX_GBP</vt:lpstr>
      <vt:lpstr>Vega_FX_JPY</vt:lpstr>
      <vt:lpstr>Vega_FX_AUD</vt:lpstr>
      <vt:lpstr>Delta_GIRR</vt:lpstr>
      <vt:lpstr>Vega_GIRR</vt:lpstr>
      <vt:lpstr>Delta_FX</vt:lpstr>
      <vt:lpstr>Vega_FX</vt:lpstr>
      <vt:lpstr>Curvature_GIRR</vt:lpstr>
      <vt:lpstr>Curvature_FX</vt:lpstr>
      <vt:lpstr>DRC_Trades</vt:lpstr>
      <vt:lpstr>RAO_Trades</vt:lpstr>
      <vt:lpstr>Trades</vt:lpstr>
      <vt:lpstr>Sensitivities</vt:lpstr>
      <vt:lpstr>SimPV_Curvature</vt:lpstr>
      <vt:lpstr>RiskTypeLow</vt:lpstr>
      <vt:lpstr>RiskType_CurvatureLow</vt:lpstr>
      <vt:lpstr>DRCLow</vt:lpstr>
      <vt:lpstr>RRAOLow</vt:lpstr>
      <vt:lpstr>Delta_RiskType_GIRRLow</vt:lpstr>
      <vt:lpstr>Delta_RiskType_FXLow</vt:lpstr>
      <vt:lpstr>Vega_RiskType_GIRRLow</vt:lpstr>
      <vt:lpstr>Vega_RiskType_FXLow</vt:lpstr>
      <vt:lpstr>Curvature_RiskType_GIRRLow</vt:lpstr>
      <vt:lpstr>Curvature_RiskType_FXLow</vt:lpstr>
      <vt:lpstr>BucketLow</vt:lpstr>
      <vt:lpstr>Bucket_CurvatureLow</vt:lpstr>
      <vt:lpstr>Delta_GIRR_EURLow</vt:lpstr>
      <vt:lpstr>Delta_GIRR_USDLow</vt:lpstr>
      <vt:lpstr>Delta_GIRR_GBPLow</vt:lpstr>
      <vt:lpstr>Delta_GIRR_JPYLow</vt:lpstr>
      <vt:lpstr>Delta_GIRR_AUDLow</vt:lpstr>
      <vt:lpstr>Vega_GIRR_EURLow</vt:lpstr>
      <vt:lpstr>Vega_GIRR_USDLow</vt:lpstr>
      <vt:lpstr>Vega_GIRR_GBPLow</vt:lpstr>
      <vt:lpstr>Vega_GIRR_JPYLow</vt:lpstr>
      <vt:lpstr>Vega_GIRR_AUDLow</vt:lpstr>
      <vt:lpstr>Vega_FX_EURLow</vt:lpstr>
      <vt:lpstr>Vega_FX_GBPLow</vt:lpstr>
      <vt:lpstr>Vega_FX_JPYLow</vt:lpstr>
      <vt:lpstr>Vega_FX_AUDLow</vt:lpstr>
      <vt:lpstr>RiskTypeHigh</vt:lpstr>
      <vt:lpstr>RiskType_CurvatureHigh</vt:lpstr>
      <vt:lpstr>DRCHigh</vt:lpstr>
      <vt:lpstr>RRAOHigh</vt:lpstr>
      <vt:lpstr>Delta_RiskType_GIRRHigh</vt:lpstr>
      <vt:lpstr>Delta_RiskType_FXHigh</vt:lpstr>
      <vt:lpstr>Vega_RiskType_GIRRHigh</vt:lpstr>
      <vt:lpstr>Vega_RiskType_FXHigh</vt:lpstr>
      <vt:lpstr>Curvature_RiskType_GIRRHigh</vt:lpstr>
      <vt:lpstr>Curvature_RiskType_FXHigh</vt:lpstr>
      <vt:lpstr>BucketHigh</vt:lpstr>
      <vt:lpstr>Bucket_CurvatureHigh</vt:lpstr>
      <vt:lpstr>Delta_GIRR_EURHigh</vt:lpstr>
      <vt:lpstr>Delta_GIRR_USDHigh</vt:lpstr>
      <vt:lpstr>Delta_GIRR_GBPHigh</vt:lpstr>
      <vt:lpstr>Delta_GIRR_JPYHigh</vt:lpstr>
      <vt:lpstr>Delta_GIRR_AUDHigh</vt:lpstr>
      <vt:lpstr>Vega_GIRR_EURHigh</vt:lpstr>
      <vt:lpstr>Vega_GIRR_USDHigh</vt:lpstr>
      <vt:lpstr>Vega_GIRR_GBPHigh</vt:lpstr>
      <vt:lpstr>Vega_GIRR_JPYHigh</vt:lpstr>
      <vt:lpstr>Vega_GIRR_AUDHigh</vt:lpstr>
      <vt:lpstr>Vega_FX_EURHigh</vt:lpstr>
      <vt:lpstr>Vega_FX_GBPHigh</vt:lpstr>
      <vt:lpstr>Vega_FX_JPYHigh</vt:lpstr>
      <vt:lpstr>Vega_FX_AUDHigh</vt:lpstr>
    </vt:vector>
  </TitlesOfParts>
  <Company>ModVal.org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(FRTB) SA Market Risk Learning Spreadsheet</dc:title>
  <dc:subject>Capital Requirements under FRTB-SA</dc:subject>
  <dc:creator>ModVal.org</dc:creator>
  <dc:description>Please contact support@modval.org with any questions or comments. Copyright (c) 2003-present ModVal.org. All rights reserved. This spreadsheet is licensed for regulatory and internal model validation use only, subject to ModVal.org EULA available at www.modval.org/about/license. The use of this spreadsheet or its derivative works, in whole or in part, in trading, risk management, consulting, or commercial software, or its redistribution in modified or unmodified form is prohibited without prior written permission.</dc:description>
  <cp:lastModifiedBy>Kirill Laschevsky</cp:lastModifiedBy>
  <dcterms:created xsi:type="dcterms:W3CDTF">2017-03-03T13:36:23Z</dcterms:created>
  <dcterms:modified xsi:type="dcterms:W3CDTF">2020-11-26T14:47:55Z</dcterms:modified>
  <cp:category>FRTB, CVA, SA, Market Risk, SBM, SBA, Capital, Basel, Sensitivities</cp:category>
</cp:coreProperties>
</file>