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mc:AlternateContent xmlns:mc="http://schemas.openxmlformats.org/markup-compatibility/2006">
    <mc:Choice Requires="x15">
      <x15ac:absPath xmlns:x15ac="http://schemas.microsoft.com/office/spreadsheetml/2010/11/ac" url="C:\Users\Kirill\Documents\doc-frtb\excel\"/>
    </mc:Choice>
  </mc:AlternateContent>
  <xr:revisionPtr revIDLastSave="0" documentId="13_ncr:1_{89D80E34-D6F9-49FD-879F-67316ACDDC1F}" xr6:coauthVersionLast="45" xr6:coauthVersionMax="45" xr10:uidLastSave="{00000000-0000-0000-0000-000000000000}"/>
  <bookViews>
    <workbookView xWindow="-120" yWindow="-120" windowWidth="29040" windowHeight="15225" tabRatio="714" xr2:uid="{00000000-000D-0000-FFFF-FFFF00000000}"/>
  </bookViews>
  <sheets>
    <sheet name="Summary" sheetId="41" r:id="rId1"/>
    <sheet name="Capital requirements (full)" sheetId="96" r:id="rId2"/>
    <sheet name="Kfull" sheetId="90" r:id="rId3"/>
    <sheet name="Capital requirements (reduced)" sheetId="97" r:id="rId4"/>
    <sheet name="K Reduced" sheetId="85" r:id="rId5"/>
    <sheet name="Stand-alone CVA CR" sheetId="87" r:id="rId6"/>
    <sheet name="Netting Sets Summary" sheetId="88" r:id="rId7"/>
    <sheet name="Risk Weights RW_c" sheetId="86" r:id="rId8"/>
    <sheet name="K Hedged" sheetId="91" r:id="rId9"/>
    <sheet name="Cpty level Figures" sheetId="92" r:id="rId10"/>
    <sheet name="Hedge by Cpty" sheetId="95" r:id="rId11"/>
    <sheet name="Hedges" sheetId="93" r:id="rId12"/>
    <sheet name="Portfolio Data" sheetId="80" r:id="rId13"/>
    <sheet name="Cpties" sheetId="82" r:id="rId14"/>
  </sheets>
  <definedNames>
    <definedName name="_xlnm._FilterDatabase" localSheetId="10" hidden="1">'Hedge by Cpty'!$C$20:$F$20</definedName>
    <definedName name="_xlnm._FilterDatabase" localSheetId="11" hidden="1">Hedges!$C$8:$G$8</definedName>
    <definedName name="CptyType" localSheetId="13">Cpties!$D$9:$D$1048576</definedName>
    <definedName name="Trades.NS" localSheetId="10">'Hedge by Cpty'!$E$21:$E$56</definedName>
    <definedName name="Trades.NS" localSheetId="11">Hedges!$E$9:$E$58</definedName>
    <definedName name="Trades.NS">'Portfolio Data'!$E$8:$E$57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41" l="1"/>
  <c r="D13" i="97" l="1"/>
  <c r="E11" i="90" l="1"/>
  <c r="D32" i="93"/>
  <c r="D33" i="93"/>
  <c r="D34" i="93"/>
  <c r="D35" i="93"/>
  <c r="D36" i="93"/>
  <c r="F36" i="93" s="1"/>
  <c r="D37" i="93"/>
  <c r="F37" i="93" s="1"/>
  <c r="H37" i="93" s="1"/>
  <c r="I37" i="93" s="1"/>
  <c r="D38" i="93"/>
  <c r="F38" i="93" s="1"/>
  <c r="H38" i="93" s="1"/>
  <c r="I38" i="93" s="1"/>
  <c r="D39" i="93"/>
  <c r="G39" i="93" s="1"/>
  <c r="D40" i="93"/>
  <c r="G40" i="93" s="1"/>
  <c r="D41" i="93"/>
  <c r="F41" i="93" s="1"/>
  <c r="D42" i="93"/>
  <c r="F42" i="93" s="1"/>
  <c r="D43" i="93"/>
  <c r="G43" i="93" s="1"/>
  <c r="D44" i="93"/>
  <c r="G44" i="93" s="1"/>
  <c r="D45" i="93"/>
  <c r="G45" i="93" s="1"/>
  <c r="D46" i="93"/>
  <c r="F46" i="93" s="1"/>
  <c r="D47" i="93"/>
  <c r="F47" i="93" s="1"/>
  <c r="D48" i="93"/>
  <c r="F48" i="93" s="1"/>
  <c r="D49" i="93"/>
  <c r="D31" i="93"/>
  <c r="E9" i="95"/>
  <c r="E13" i="91"/>
  <c r="E23" i="95" a="1"/>
  <c r="E23" i="95" s="1"/>
  <c r="E24" i="95" a="1"/>
  <c r="E24" i="95" s="1"/>
  <c r="E21" i="95" a="1"/>
  <c r="E21" i="95" s="1"/>
  <c r="E11" i="91"/>
  <c r="H49" i="93"/>
  <c r="I49" i="93" s="1"/>
  <c r="G32" i="93"/>
  <c r="G33" i="93"/>
  <c r="G34" i="93"/>
  <c r="G35" i="93"/>
  <c r="G37" i="93"/>
  <c r="G38" i="93"/>
  <c r="G41" i="93"/>
  <c r="G49" i="93"/>
  <c r="G31" i="93"/>
  <c r="F32" i="93"/>
  <c r="H32" i="93" s="1"/>
  <c r="I32" i="93" s="1"/>
  <c r="F33" i="93"/>
  <c r="H33" i="93" s="1"/>
  <c r="I33" i="93" s="1"/>
  <c r="F34" i="93"/>
  <c r="H34" i="93" s="1"/>
  <c r="I34" i="93" s="1"/>
  <c r="F35" i="93"/>
  <c r="H35" i="93" s="1"/>
  <c r="I35" i="93" s="1"/>
  <c r="F49" i="93"/>
  <c r="F31" i="93"/>
  <c r="H31" i="93" s="1"/>
  <c r="I31" i="93" s="1"/>
  <c r="E32" i="93"/>
  <c r="E33" i="93"/>
  <c r="E34" i="93"/>
  <c r="E35" i="93"/>
  <c r="E36" i="93"/>
  <c r="E37" i="93"/>
  <c r="E38" i="93"/>
  <c r="E39" i="93"/>
  <c r="E40" i="93"/>
  <c r="E41" i="93"/>
  <c r="E42" i="93"/>
  <c r="E43" i="93"/>
  <c r="E44" i="93"/>
  <c r="E45" i="93"/>
  <c r="E46" i="93"/>
  <c r="E47" i="93"/>
  <c r="E48" i="93"/>
  <c r="E49" i="93"/>
  <c r="E31" i="93"/>
  <c r="F20" i="87"/>
  <c r="E20" i="87"/>
  <c r="F19" i="87"/>
  <c r="E19" i="87"/>
  <c r="F18" i="87"/>
  <c r="E18" i="87"/>
  <c r="G18" i="87" s="1"/>
  <c r="F17" i="87"/>
  <c r="E17" i="87"/>
  <c r="F16" i="87"/>
  <c r="E16" i="87"/>
  <c r="E10" i="91"/>
  <c r="E10" i="90"/>
  <c r="E10" i="85"/>
  <c r="E12" i="87"/>
  <c r="E11" i="87"/>
  <c r="E25" i="88"/>
  <c r="F25" i="88" s="1"/>
  <c r="D20" i="87" s="1"/>
  <c r="E24" i="88"/>
  <c r="F24" i="88" s="1"/>
  <c r="D19" i="87" s="1"/>
  <c r="E23" i="88"/>
  <c r="F23" i="88" s="1"/>
  <c r="D18" i="87" s="1"/>
  <c r="E22" i="88"/>
  <c r="F22" i="88" s="1"/>
  <c r="E21" i="88"/>
  <c r="F21" i="88" s="1"/>
  <c r="E20" i="88"/>
  <c r="F20" i="88" s="1"/>
  <c r="E19" i="88"/>
  <c r="F19" i="88" s="1"/>
  <c r="D17" i="87" l="1"/>
  <c r="D16" i="87"/>
  <c r="G47" i="93"/>
  <c r="H47" i="93" s="1"/>
  <c r="I47" i="93" s="1"/>
  <c r="G46" i="93"/>
  <c r="H46" i="93" s="1"/>
  <c r="I46" i="93" s="1"/>
  <c r="F45" i="93"/>
  <c r="H45" i="93" s="1"/>
  <c r="I45" i="93" s="1"/>
  <c r="F44" i="93"/>
  <c r="H44" i="93" s="1"/>
  <c r="I44" i="93" s="1"/>
  <c r="F43" i="93"/>
  <c r="H43" i="93" s="1"/>
  <c r="I43" i="93" s="1"/>
  <c r="F40" i="93"/>
  <c r="H40" i="93" s="1"/>
  <c r="I40" i="93" s="1"/>
  <c r="F39" i="93"/>
  <c r="H39" i="93" s="1"/>
  <c r="I39" i="93" s="1"/>
  <c r="G42" i="93"/>
  <c r="H42" i="93" s="1"/>
  <c r="I42" i="93" s="1"/>
  <c r="D23" i="95" s="1"/>
  <c r="G48" i="93"/>
  <c r="H48" i="93" s="1"/>
  <c r="I48" i="93" s="1"/>
  <c r="G36" i="93"/>
  <c r="H36" i="93" s="1"/>
  <c r="I36" i="93" s="1"/>
  <c r="D21" i="95" s="1"/>
  <c r="I18" i="87"/>
  <c r="F17" i="92" s="1"/>
  <c r="H41" i="93"/>
  <c r="I41" i="93" s="1"/>
  <c r="G17" i="87"/>
  <c r="G16" i="87"/>
  <c r="G20" i="87"/>
  <c r="I20" i="87" s="1"/>
  <c r="F19" i="92" s="1"/>
  <c r="G19" i="87"/>
  <c r="I19" i="87" s="1"/>
  <c r="F18" i="92" s="1"/>
  <c r="I16" i="87" l="1"/>
  <c r="F15" i="92" s="1"/>
  <c r="I17" i="87"/>
  <c r="F16" i="92" s="1"/>
  <c r="F21" i="95"/>
  <c r="D29" i="95" s="1"/>
  <c r="D15" i="92" s="1"/>
  <c r="G15" i="92" s="1"/>
  <c r="E25" i="95" a="1"/>
  <c r="E25" i="95" s="1"/>
  <c r="D22" i="95"/>
  <c r="F22" i="95" s="1"/>
  <c r="D25" i="95"/>
  <c r="F25" i="95" s="1"/>
  <c r="E22" i="95" a="1"/>
  <c r="E22" i="95" s="1"/>
  <c r="D24" i="95"/>
  <c r="F23" i="95"/>
  <c r="D17" i="85" l="1"/>
  <c r="D19" i="85" s="1"/>
  <c r="D18" i="85"/>
  <c r="D20" i="85" s="1"/>
  <c r="D37" i="95"/>
  <c r="E15" i="92" s="1"/>
  <c r="D33" i="95"/>
  <c r="D19" i="92" s="1"/>
  <c r="G19" i="92" s="1"/>
  <c r="F24" i="95"/>
  <c r="D32" i="95" s="1"/>
  <c r="D18" i="92" s="1"/>
  <c r="G18" i="92" s="1"/>
  <c r="D30" i="95"/>
  <c r="D16" i="92" s="1"/>
  <c r="G16" i="92" s="1"/>
  <c r="D38" i="95"/>
  <c r="E16" i="92" s="1"/>
  <c r="D41" i="95"/>
  <c r="E19" i="92" s="1"/>
  <c r="D31" i="95"/>
  <c r="D17" i="92" s="1"/>
  <c r="G17" i="92" s="1"/>
  <c r="D39" i="95"/>
  <c r="E17" i="92" s="1"/>
  <c r="D15" i="85" l="1"/>
  <c r="D15" i="90" s="1"/>
  <c r="D8" i="41" s="1"/>
  <c r="D21" i="91"/>
  <c r="D20" i="91"/>
  <c r="D40" i="95"/>
  <c r="E18" i="92" s="1"/>
  <c r="D22" i="91" s="1"/>
  <c r="D18" i="91" l="1"/>
  <c r="D16" i="90" l="1"/>
  <c r="D17" i="90" l="1"/>
  <c r="D13" i="96" s="1"/>
  <c r="D12" i="41" s="1"/>
  <c r="D9" i="41"/>
  <c r="D10" i="4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<sst xmlns="http://schemas.openxmlformats.org/spreadsheetml/2006/main" count="649" uniqueCount="215">
  <si>
    <t>CptyType</t>
  </si>
  <si>
    <t>Product</t>
  </si>
  <si>
    <t>FRA791220419</t>
  </si>
  <si>
    <t>FRA</t>
  </si>
  <si>
    <t>FRA983936126</t>
  </si>
  <si>
    <t>FRA592133890</t>
  </si>
  <si>
    <t>FRA554616290</t>
  </si>
  <si>
    <t>FRA822851518</t>
  </si>
  <si>
    <t>IRS190841856</t>
  </si>
  <si>
    <t>IR Swap</t>
  </si>
  <si>
    <t>IRS399330126</t>
  </si>
  <si>
    <t>IRS233250637</t>
  </si>
  <si>
    <t>CS768096133</t>
  </si>
  <si>
    <t>Xccy Swap</t>
  </si>
  <si>
    <t>CS561670611</t>
  </si>
  <si>
    <t>CS931854092</t>
  </si>
  <si>
    <t>IRS307262619</t>
  </si>
  <si>
    <t>IRS686490893</t>
  </si>
  <si>
    <t>IRS682313805</t>
  </si>
  <si>
    <t>IRS545554400</t>
  </si>
  <si>
    <t>CS821810096</t>
  </si>
  <si>
    <t>CF832287444</t>
  </si>
  <si>
    <t>CapFloor</t>
  </si>
  <si>
    <t>CF670766805</t>
  </si>
  <si>
    <t>CF558972956</t>
  </si>
  <si>
    <t>CF994071627</t>
  </si>
  <si>
    <t>CF546911893</t>
  </si>
  <si>
    <t>CF798421943</t>
  </si>
  <si>
    <t>SWN651253389</t>
  </si>
  <si>
    <t>Xccy Swaption</t>
  </si>
  <si>
    <t>FXF690057364</t>
  </si>
  <si>
    <t>FX Fwd</t>
  </si>
  <si>
    <t>FXF811380623</t>
  </si>
  <si>
    <t>FXF313102980</t>
  </si>
  <si>
    <t>FXF168255439</t>
  </si>
  <si>
    <t>FXF177155290</t>
  </si>
  <si>
    <t>FXF598460264</t>
  </si>
  <si>
    <t>FXO271821100</t>
  </si>
  <si>
    <t>FX Option</t>
  </si>
  <si>
    <t>FXO136170122</t>
  </si>
  <si>
    <t>FXO676548755</t>
  </si>
  <si>
    <t>FXO403688438</t>
  </si>
  <si>
    <t>FXO302436425</t>
  </si>
  <si>
    <t>FXO920656386</t>
  </si>
  <si>
    <t>FXO931276392</t>
  </si>
  <si>
    <t>PRDC295207601</t>
  </si>
  <si>
    <t>PRDC Swap</t>
  </si>
  <si>
    <t>PRDC172891670</t>
  </si>
  <si>
    <t>PRDC666969162</t>
  </si>
  <si>
    <t>PRDC591610726</t>
  </si>
  <si>
    <t>PRDC213021841</t>
  </si>
  <si>
    <t>RA211261264</t>
  </si>
  <si>
    <t>Range Accrual Swap</t>
  </si>
  <si>
    <t>RA511169792</t>
  </si>
  <si>
    <t>RA488554347</t>
  </si>
  <si>
    <t>RA899728209</t>
  </si>
  <si>
    <t>Value</t>
  </si>
  <si>
    <t>Reference</t>
  </si>
  <si>
    <t>Previous</t>
  </si>
  <si>
    <t>Next</t>
  </si>
  <si>
    <t>One level Up</t>
  </si>
  <si>
    <t>Summary</t>
  </si>
  <si>
    <t>Level</t>
  </si>
  <si>
    <t>Trade</t>
  </si>
  <si>
    <t>FXO623149061</t>
  </si>
  <si>
    <t>FRA101797833</t>
  </si>
  <si>
    <t>CF505971413</t>
  </si>
  <si>
    <t>FXF276314354</t>
  </si>
  <si>
    <t>RA844378540</t>
  </si>
  <si>
    <t>Risk Weight</t>
  </si>
  <si>
    <t>NettingSet</t>
  </si>
  <si>
    <t>Cpty01</t>
  </si>
  <si>
    <t>Cpty03</t>
  </si>
  <si>
    <t>Cpty04</t>
  </si>
  <si>
    <t>Cpty05</t>
  </si>
  <si>
    <t>Cpty02</t>
  </si>
  <si>
    <t>Netting Set</t>
  </si>
  <si>
    <t>Counterparty</t>
  </si>
  <si>
    <t>Trade Summary</t>
  </si>
  <si>
    <t>Technology, telecommunications</t>
  </si>
  <si>
    <t>CptyID</t>
  </si>
  <si>
    <t>Investment Grade/High Yield - Not rated</t>
  </si>
  <si>
    <t>Effective Maturity</t>
  </si>
  <si>
    <t>Cpty Details</t>
  </si>
  <si>
    <t>Follow hyperlinks to see how each value is calculated</t>
  </si>
  <si>
    <t>Supervisory risk weights</t>
  </si>
  <si>
    <t>Sector of counterparty</t>
  </si>
  <si>
    <t>Credit quality of counterparty</t>
  </si>
  <si>
    <t>IG</t>
  </si>
  <si>
    <t>HY and NR</t>
  </si>
  <si>
    <t>Sovereigns including central banks and multilateral development banks</t>
  </si>
  <si>
    <t>Local government, government-backed non-financials, education and public administration</t>
  </si>
  <si>
    <t>Financials including government-backed financials</t>
  </si>
  <si>
    <t>Basic materials, energy, industrials, agriculture, manufacturing, mining and quarrying</t>
  </si>
  <si>
    <t>Consumer goods and services, transportation and storage, administrative and support service activities</t>
  </si>
  <si>
    <t>Health care, utilities, professional and technical activities</t>
  </si>
  <si>
    <t>Other sector</t>
  </si>
  <si>
    <t xml:space="preserve">The supervisory risk weights </t>
  </si>
  <si>
    <t>NS01.1</t>
  </si>
  <si>
    <t>NS01.2</t>
  </si>
  <si>
    <t>NS02.1</t>
  </si>
  <si>
    <t>NS02.2</t>
  </si>
  <si>
    <t>NS03.1</t>
  </si>
  <si>
    <t>NS04.1</t>
  </si>
  <si>
    <t>NS05.1</t>
  </si>
  <si>
    <t>Netting Sets Summary</t>
  </si>
  <si>
    <t>EAD</t>
  </si>
  <si>
    <t>Cpty</t>
  </si>
  <si>
    <t>Regulatory Df</t>
  </si>
  <si>
    <t>Item</t>
  </si>
  <si>
    <t>MAR50, par. 50.15 (4)</t>
  </si>
  <si>
    <t>References</t>
  </si>
  <si>
    <t>The stand-alone CVA capital requirements (SCVA)</t>
  </si>
  <si>
    <t>Stand-alone CVA capital requirement (SCVA)</t>
  </si>
  <si>
    <t>MAR50, par.50.15</t>
  </si>
  <si>
    <t>MAR50, par.50.15 (5)</t>
  </si>
  <si>
    <t>Multiplier</t>
  </si>
  <si>
    <t>Risk Weights</t>
  </si>
  <si>
    <t>MAR50, par.50.15 (1)</t>
  </si>
  <si>
    <t>MAR50, par.50.15 (2)-(4)</t>
  </si>
  <si>
    <t>NS Level Calculations</t>
  </si>
  <si>
    <t>NS Level Input Data</t>
  </si>
  <si>
    <t>Counterparty Input Data</t>
  </si>
  <si>
    <t>Sector</t>
  </si>
  <si>
    <t>Credit Quality</t>
  </si>
  <si>
    <t>SCVA</t>
  </si>
  <si>
    <t>Values</t>
  </si>
  <si>
    <t>Capital requirements (reduced)</t>
  </si>
  <si>
    <t>MAR50, par.50.14</t>
  </si>
  <si>
    <t>SCVA Calculation</t>
  </si>
  <si>
    <t xml:space="preserve">Supervisory correlation </t>
  </si>
  <si>
    <t>K Reduced Calculation</t>
  </si>
  <si>
    <t>Systematic components of CVA risk</t>
  </si>
  <si>
    <t>Sum of SCVA over counterparties</t>
  </si>
  <si>
    <t>Sum of SCVA-squared over counterparties</t>
  </si>
  <si>
    <t>Idiosyncratic components of CVA risk</t>
  </si>
  <si>
    <t>K reduced</t>
  </si>
  <si>
    <t>K Reduced</t>
  </si>
  <si>
    <t>Сomponent</t>
  </si>
  <si>
    <t>Comment</t>
  </si>
  <si>
    <t>K hedge</t>
  </si>
  <si>
    <t>Regulatory Df*</t>
  </si>
  <si>
    <t xml:space="preserve">*The IMM definition of effective maturity already includes this discount factor, hence DF is set to 1 for IMM banks. </t>
  </si>
  <si>
    <t>K full</t>
  </si>
  <si>
    <t>Capital requirements under the full version</t>
  </si>
  <si>
    <t>Basic Approch for CVA capital requirements</t>
  </si>
  <si>
    <t>MAR50, par.50.20</t>
  </si>
  <si>
    <t>Supervisory parameter</t>
  </si>
  <si>
    <t>K hedged</t>
  </si>
  <si>
    <t>MAR50, par.50.21</t>
  </si>
  <si>
    <t>Capital requirements (hedged)</t>
  </si>
  <si>
    <t>MAR50, par.50.23</t>
  </si>
  <si>
    <t>MAR50, par.50.24</t>
  </si>
  <si>
    <t xml:space="preserve">Quantity </t>
  </si>
  <si>
    <t>MAR50, par.50.23 (1)</t>
  </si>
  <si>
    <t>Single name hedges Input Data</t>
  </si>
  <si>
    <t>Hedge Id</t>
  </si>
  <si>
    <t>Notional</t>
  </si>
  <si>
    <t>Remaining maturity</t>
  </si>
  <si>
    <t>CDS792736911</t>
  </si>
  <si>
    <t>CDS324970099</t>
  </si>
  <si>
    <t>CDS953919040</t>
  </si>
  <si>
    <t>CDS828605693</t>
  </si>
  <si>
    <t>CDS551854038</t>
  </si>
  <si>
    <t>CDS559497145</t>
  </si>
  <si>
    <t>CDS180950274</t>
  </si>
  <si>
    <t>CDS931693680</t>
  </si>
  <si>
    <t>CDS857267830</t>
  </si>
  <si>
    <t>CDS311463087</t>
  </si>
  <si>
    <t>CDS339506403</t>
  </si>
  <si>
    <t>CDS498073784</t>
  </si>
  <si>
    <t>CDS449117185</t>
  </si>
  <si>
    <t>CDS517872143</t>
  </si>
  <si>
    <t>CDS143927304</t>
  </si>
  <si>
    <t>CDS364472868</t>
  </si>
  <si>
    <t>CDS656329599</t>
  </si>
  <si>
    <t>CDS371605234</t>
  </si>
  <si>
    <t>CDS321208629</t>
  </si>
  <si>
    <t>CDS</t>
  </si>
  <si>
    <t>Counterparties legal relationship</t>
  </si>
  <si>
    <t>Single name hedges by Cpty</t>
  </si>
  <si>
    <t>Single Name Hedge Related Calculations</t>
  </si>
  <si>
    <t>MAR50, par. 50.23 (4)</t>
  </si>
  <si>
    <t>Correlations between credit spread of counterparty and single-name hedge</t>
  </si>
  <si>
    <t>Single-name hedge h of counterparty c</t>
  </si>
  <si>
    <t>Value of r</t>
  </si>
  <si>
    <r>
      <t xml:space="preserve">References counterparty </t>
    </r>
    <r>
      <rPr>
        <i/>
        <sz val="11"/>
        <color theme="1"/>
        <rFont val="Calibri"/>
        <family val="2"/>
        <scheme val="minor"/>
      </rPr>
      <t>c</t>
    </r>
    <r>
      <rPr>
        <sz val="11"/>
        <color theme="1"/>
        <rFont val="Calibri"/>
        <family val="2"/>
        <scheme val="minor"/>
      </rPr>
      <t xml:space="preserve"> directly</t>
    </r>
  </si>
  <si>
    <r>
      <t xml:space="preserve">Has legal relation with counterparty </t>
    </r>
    <r>
      <rPr>
        <i/>
        <sz val="11"/>
        <color theme="1"/>
        <rFont val="Calibri"/>
        <family val="2"/>
        <scheme val="minor"/>
      </rPr>
      <t>c</t>
    </r>
  </si>
  <si>
    <r>
      <t xml:space="preserve">Shares sector and region with counterparty </t>
    </r>
    <r>
      <rPr>
        <i/>
        <sz val="11"/>
        <color theme="1"/>
        <rFont val="Calibri"/>
        <family val="2"/>
        <scheme val="minor"/>
      </rPr>
      <t>c</t>
    </r>
  </si>
  <si>
    <t>MAR50, par. 50.26</t>
  </si>
  <si>
    <t>Region</t>
  </si>
  <si>
    <t>Legal relation</t>
  </si>
  <si>
    <t>SNH Calculation</t>
  </si>
  <si>
    <t>na</t>
  </si>
  <si>
    <t>Hedging misalignment</t>
  </si>
  <si>
    <t>MAR50, par.50.25</t>
  </si>
  <si>
    <t>Systematic components of CVA risk arising from the bank’s counterparties, the single-name hedges and the index hedges</t>
  </si>
  <si>
    <t>Single-name hedges effect and Hedging misalignment quantity</t>
  </si>
  <si>
    <t>Cpty Level Figures</t>
  </si>
  <si>
    <t>HMA Calculation</t>
  </si>
  <si>
    <t>Hedges that are not aligned with counterparties' credit spreads</t>
  </si>
  <si>
    <t>K Hedged</t>
  </si>
  <si>
    <t>K Hedged Calculation</t>
  </si>
  <si>
    <t xml:space="preserve">Capital requirements that recognises eligible hedges </t>
  </si>
  <si>
    <t>References counterparty c directly</t>
  </si>
  <si>
    <t>Has legal relation with counterparty c</t>
  </si>
  <si>
    <t>Shares sector and region with counterparty c</t>
  </si>
  <si>
    <t>Basic Approach for CVA capital requirements</t>
  </si>
  <si>
    <t>MAR50, par. 50.16 (d507 amendments included)</t>
  </si>
  <si>
    <t>Quantity</t>
  </si>
  <si>
    <t>July 2020, d507</t>
  </si>
  <si>
    <t>Discount scalar</t>
  </si>
  <si>
    <t>Capital requirements</t>
  </si>
  <si>
    <t>Capital requirements (full)</t>
  </si>
  <si>
    <r>
      <t xml:space="preserve">Copyright 2003-present </t>
    </r>
    <r>
      <rPr>
        <i/>
        <u/>
        <sz val="11"/>
        <color rgb="FF0070C0"/>
        <rFont val="Arial"/>
        <family val="2"/>
      </rPr>
      <t>CompatibL</t>
    </r>
    <r>
      <rPr>
        <i/>
        <sz val="11"/>
        <color theme="1"/>
        <rFont val="Arial"/>
        <family val="2"/>
      </rPr>
      <t>. Licensed under the Apache License, Version 2.0 (the "License"); you may not use this file except in compliance with the License. You may obtain a copy of the License at http://www.apache.org/licenses/LICENSE-2.0. Unless required by applicable law or agreed to in writing, software distributed under the License is distributed on an "AS IS" BASIS, WITHOUT WARRANTIES OR CONDITIONS OF ANY KIND, either express or implied. See the License for the specific language governing permissions and limitations under the License.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</si>
</sst>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theme="1" tint="0.499984740745262"/>
      <name val="Calibri"/>
      <family val="2"/>
      <scheme val="minor"/>
    </font>
    <font>
      <sz val="11"/>
      <color theme="0"/>
      <name val="Calibri"/>
      <family val="2"/>
      <scheme val="minor"/>
    </font>
    <font>
      <i/>
      <sz val="11"/>
      <color theme="1"/>
      <name val="Arial"/>
      <family val="2"/>
    </font>
    <font>
      <u/>
      <sz val="11"/>
      <color theme="0"/>
      <name val="Calibri"/>
      <family val="2"/>
      <scheme val="minor"/>
    </font>
    <font>
      <b/>
      <sz val="14"/>
      <color theme="0"/>
      <name val="Calibri"/>
      <family val="2"/>
      <scheme val="minor"/>
    </font>
    <font>
      <b/>
      <sz val="11"/>
      <color theme="0"/>
      <name val="Calibri"/>
      <family val="2"/>
      <scheme val="minor"/>
    </font>
    <font>
      <sz val="8"/>
      <name val="Calibri"/>
      <family val="2"/>
      <scheme val="minor"/>
    </font>
    <font>
      <b/>
      <sz val="12"/>
      <color theme="1"/>
      <name val="Calibri"/>
      <family val="2"/>
      <scheme val="minor"/>
    </font>
    <font>
      <i/>
      <sz val="11"/>
      <color theme="1"/>
      <name val="Calibri"/>
      <family val="2"/>
      <scheme val="minor"/>
    </font>
    <font>
      <i/>
      <u/>
      <sz val="11"/>
      <color rgb="FF0070C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B763"/>
        <bgColor indexed="64"/>
      </patternFill>
    </fill>
    <fill>
      <patternFill patternType="solid">
        <fgColor rgb="FF101F68"/>
        <bgColor indexed="64"/>
      </patternFill>
    </fill>
    <fill>
      <patternFill patternType="solid">
        <fgColor rgb="FFE4F1FC"/>
        <bgColor indexed="64"/>
      </patternFill>
    </fill>
  </fills>
  <borders count="7">
    <border>
      <left/>
      <right/>
      <top/>
      <bottom/>
      <diagonal/>
    </border>
    <border>
      <left/>
      <right style="thin">
        <color theme="0"/>
      </right>
      <top style="thin">
        <color theme="0"/>
      </top>
      <bottom style="thin">
        <color theme="0"/>
      </bottom>
      <diagonal/>
    </border>
    <border>
      <left style="thin">
        <color rgb="FF808080"/>
      </left>
      <right style="thin">
        <color rgb="FF808080"/>
      </right>
      <top style="thin">
        <color rgb="FF808080"/>
      </top>
      <bottom style="thin">
        <color rgb="FF808080"/>
      </bottom>
      <diagonal/>
    </border>
    <border>
      <left style="thin">
        <color rgb="FF808080"/>
      </left>
      <right/>
      <top style="thin">
        <color rgb="FF000000"/>
      </top>
      <bottom style="thin">
        <color rgb="FF808080"/>
      </bottom>
      <diagonal/>
    </border>
    <border>
      <left/>
      <right style="thin">
        <color rgb="FF808080"/>
      </right>
      <top style="thin">
        <color rgb="FF000000"/>
      </top>
      <bottom style="thin">
        <color rgb="FF808080"/>
      </bottom>
      <diagonal/>
    </border>
    <border>
      <left style="thin">
        <color rgb="FF808080"/>
      </left>
      <right style="thin">
        <color rgb="FF808080"/>
      </right>
      <top style="thin">
        <color rgb="FF000000"/>
      </top>
      <bottom/>
      <diagonal/>
    </border>
    <border>
      <left style="thin">
        <color rgb="FF808080"/>
      </left>
      <right style="thin">
        <color rgb="FF808080"/>
      </right>
      <top/>
      <bottom style="thin">
        <color rgb="FF808080"/>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cellStyleXfs>
  <cellXfs count="48">
    <xf numFmtId="0" fontId="0" fillId="0" borderId="0" xfId="0"/>
    <xf numFmtId="0" fontId="0" fillId="2" borderId="0" xfId="0" applyFill="1"/>
    <xf numFmtId="0" fontId="4" fillId="0" borderId="0" xfId="0" applyFont="1"/>
    <xf numFmtId="0" fontId="3" fillId="2" borderId="0" xfId="2" applyFill="1" applyBorder="1" applyAlignment="1">
      <alignment horizontal="center"/>
    </xf>
    <xf numFmtId="0" fontId="0" fillId="0" borderId="0" xfId="0" applyAlignment="1">
      <alignment horizontal="left" indent="3"/>
    </xf>
    <xf numFmtId="0" fontId="6" fillId="3" borderId="0" xfId="0" applyFont="1" applyFill="1"/>
    <xf numFmtId="0" fontId="6" fillId="3" borderId="0" xfId="0" applyFont="1" applyFill="1" applyAlignment="1">
      <alignment vertical="center"/>
    </xf>
    <xf numFmtId="0" fontId="7" fillId="4" borderId="1" xfId="2" applyFont="1" applyFill="1" applyBorder="1" applyAlignment="1">
      <alignment horizontal="center"/>
    </xf>
    <xf numFmtId="0" fontId="5" fillId="4" borderId="0" xfId="0" applyFont="1" applyFill="1"/>
    <xf numFmtId="0" fontId="8" fillId="4" borderId="0" xfId="0" applyFont="1" applyFill="1"/>
    <xf numFmtId="0" fontId="8" fillId="4" borderId="0" xfId="0" applyFont="1" applyFill="1" applyAlignment="1">
      <alignment horizontal="left" indent="2"/>
    </xf>
    <xf numFmtId="0" fontId="9" fillId="4" borderId="2" xfId="0" applyFont="1" applyFill="1" applyBorder="1"/>
    <xf numFmtId="0" fontId="0" fillId="5" borderId="2" xfId="0" applyFill="1" applyBorder="1"/>
    <xf numFmtId="2" fontId="0" fillId="5" borderId="2" xfId="0" applyNumberFormat="1" applyFill="1" applyBorder="1"/>
    <xf numFmtId="0" fontId="11" fillId="0" borderId="0" xfId="0" applyFont="1"/>
    <xf numFmtId="0" fontId="9" fillId="4" borderId="2" xfId="0" applyFont="1" applyFill="1" applyBorder="1" applyAlignment="1">
      <alignment vertical="center"/>
    </xf>
    <xf numFmtId="164" fontId="0" fillId="5" borderId="2" xfId="0" applyNumberFormat="1" applyFill="1" applyBorder="1"/>
    <xf numFmtId="0" fontId="0" fillId="5" borderId="2" xfId="0" applyFill="1" applyBorder="1" applyAlignment="1">
      <alignment horizontal="center"/>
    </xf>
    <xf numFmtId="0" fontId="0" fillId="5" borderId="2" xfId="0" applyFill="1" applyBorder="1" applyAlignment="1">
      <alignment wrapText="1"/>
    </xf>
    <xf numFmtId="0" fontId="9" fillId="4" borderId="2" xfId="0" applyFont="1" applyFill="1" applyBorder="1" applyAlignment="1">
      <alignment horizontal="center" vertical="center"/>
    </xf>
    <xf numFmtId="0" fontId="9" fillId="4" borderId="2" xfId="0" applyFont="1" applyFill="1" applyBorder="1" applyAlignment="1">
      <alignment horizontal="center"/>
    </xf>
    <xf numFmtId="10" fontId="0" fillId="5" borderId="2" xfId="1" applyNumberFormat="1" applyFont="1" applyFill="1" applyBorder="1" applyAlignment="1">
      <alignment horizontal="center"/>
    </xf>
    <xf numFmtId="0" fontId="0" fillId="5" borderId="2" xfId="0" applyFill="1" applyBorder="1" applyAlignment="1">
      <alignment vertical="center"/>
    </xf>
    <xf numFmtId="9" fontId="0" fillId="5" borderId="2" xfId="1" applyFont="1" applyFill="1" applyBorder="1" applyAlignment="1">
      <alignment horizontal="center"/>
    </xf>
    <xf numFmtId="43" fontId="0" fillId="0" borderId="0" xfId="0" applyNumberFormat="1"/>
    <xf numFmtId="0" fontId="2" fillId="5" borderId="2" xfId="0" applyFont="1" applyFill="1" applyBorder="1" applyAlignment="1">
      <alignment vertical="center"/>
    </xf>
    <xf numFmtId="0" fontId="9" fillId="4" borderId="0" xfId="0" applyFont="1" applyFill="1" applyBorder="1"/>
    <xf numFmtId="43" fontId="0" fillId="5" borderId="2" xfId="3" applyFont="1" applyFill="1" applyBorder="1"/>
    <xf numFmtId="9" fontId="0" fillId="5" borderId="2" xfId="1" applyNumberFormat="1" applyFont="1" applyFill="1" applyBorder="1"/>
    <xf numFmtId="0" fontId="0" fillId="5" borderId="2" xfId="0" applyFill="1" applyBorder="1" applyAlignment="1">
      <alignment vertical="center" wrapText="1"/>
    </xf>
    <xf numFmtId="0" fontId="0" fillId="5" borderId="2" xfId="0" applyFill="1" applyBorder="1" applyAlignment="1">
      <alignment horizontal="center" vertical="center"/>
    </xf>
    <xf numFmtId="0" fontId="0" fillId="5" borderId="2" xfId="0" applyFill="1" applyBorder="1" applyAlignment="1">
      <alignment horizontal="left" vertical="center"/>
    </xf>
    <xf numFmtId="0" fontId="3" fillId="5" borderId="2" xfId="2" applyFill="1" applyBorder="1" applyAlignment="1">
      <alignment horizontal="center"/>
    </xf>
    <xf numFmtId="0" fontId="3" fillId="5" borderId="2" xfId="2" applyFill="1" applyBorder="1"/>
    <xf numFmtId="2" fontId="3" fillId="5" borderId="2" xfId="2" applyNumberFormat="1" applyFill="1" applyBorder="1" applyAlignment="1">
      <alignment wrapText="1"/>
    </xf>
    <xf numFmtId="2" fontId="3" fillId="5" borderId="2" xfId="2" applyNumberFormat="1" applyFill="1" applyBorder="1"/>
    <xf numFmtId="165" fontId="3" fillId="5" borderId="2" xfId="2" applyNumberFormat="1" applyFill="1" applyBorder="1" applyAlignment="1">
      <alignment horizontal="center"/>
    </xf>
    <xf numFmtId="43" fontId="3" fillId="5" borderId="2" xfId="2" applyNumberFormat="1" applyFill="1" applyBorder="1" applyAlignment="1">
      <alignment wrapText="1"/>
    </xf>
    <xf numFmtId="164" fontId="3" fillId="5" borderId="2" xfId="2" applyNumberFormat="1" applyFill="1" applyBorder="1"/>
    <xf numFmtId="165" fontId="3" fillId="5" borderId="2" xfId="2" applyNumberFormat="1" applyFill="1" applyBorder="1"/>
    <xf numFmtId="0" fontId="3" fillId="4" borderId="1" xfId="2" applyFill="1" applyBorder="1" applyAlignment="1">
      <alignment horizontal="center"/>
    </xf>
    <xf numFmtId="4" fontId="0" fillId="5" borderId="2" xfId="0" applyNumberFormat="1" applyFill="1" applyBorder="1" applyAlignment="1">
      <alignment vertical="center"/>
    </xf>
    <xf numFmtId="4" fontId="2" fillId="5" borderId="2" xfId="0" applyNumberFormat="1" applyFont="1" applyFill="1" applyBorder="1" applyAlignment="1">
      <alignment vertical="center"/>
    </xf>
    <xf numFmtId="4" fontId="3" fillId="5" borderId="2" xfId="2" applyNumberFormat="1" applyFill="1" applyBorder="1" applyAlignment="1">
      <alignment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3" xfId="0" applyFont="1" applyFill="1" applyBorder="1" applyAlignment="1">
      <alignment horizontal="center"/>
    </xf>
    <xf numFmtId="0" fontId="9" fillId="4" borderId="4" xfId="0" applyFont="1" applyFill="1" applyBorder="1" applyAlignment="1">
      <alignment horizontal="center"/>
    </xf>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colors>
    <mruColors>
      <color rgb="FFE4F1FC"/>
      <color rgb="FF808080"/>
      <color rgb="FF101F68"/>
      <color rgb="FFFFFFFF"/>
      <color rgb="FFFFB763"/>
      <color rgb="FF080E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2</xdr:col>
      <xdr:colOff>713815</xdr:colOff>
      <xdr:row>9</xdr:row>
      <xdr:rowOff>0</xdr:rowOff>
    </xdr:from>
    <xdr:ext cx="65" cy="172227"/>
    <xdr:sp macro="" textlink="">
      <xdr:nvSpPr>
        <xdr:cNvPr id="2" name="TextBox 1">
          <a:extLst>
            <a:ext uri="{FF2B5EF4-FFF2-40B4-BE49-F238E27FC236}">
              <a16:creationId xmlns:a16="http://schemas.microsoft.com/office/drawing/2014/main" id="{246AFDB9-5796-4A8A-B516-7314A875A117}"/>
            </a:ext>
          </a:extLst>
        </xdr:cNvPr>
        <xdr:cNvSpPr txBox="1"/>
      </xdr:nvSpPr>
      <xdr:spPr>
        <a:xfrm>
          <a:off x="1809190" y="202490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489698</xdr:colOff>
      <xdr:row>8</xdr:row>
      <xdr:rowOff>91886</xdr:rowOff>
    </xdr:from>
    <xdr:ext cx="1051250" cy="185628"/>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9EF18E46-AF12-44B7-B4C0-BB3037CB267C}"/>
                </a:ext>
              </a:extLst>
            </xdr:cNvPr>
            <xdr:cNvSpPr txBox="1"/>
          </xdr:nvSpPr>
          <xdr:spPr>
            <a:xfrm>
              <a:off x="4848786" y="1694327"/>
              <a:ext cx="1051250" cy="18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n-US" sz="1100" i="1">
                      <a:solidFill>
                        <a:schemeClr val="tx1"/>
                      </a:solidFill>
                      <a:effectLst/>
                      <a:latin typeface="Cambria Math" panose="02040503050406030204" pitchFamily="18" charset="0"/>
                      <a:ea typeface="+mn-ea"/>
                      <a:cs typeface="+mn-cs"/>
                    </a:rPr>
                    <m:t>𝐷</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𝐵𝐴</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𝐶𝑉𝐴</m:t>
                      </m:r>
                    </m:sub>
                  </m:sSub>
                  <m:r>
                    <a:rPr lang="en-US" sz="1100">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𝑓𝑢𝑙𝑙</m:t>
                      </m:r>
                    </m:sub>
                  </m:sSub>
                </m:oMath>
              </a14:m>
              <a:r>
                <a:rPr lang="pl-PL" sz="1100"/>
                <a:t> </a:t>
              </a:r>
              <a:endParaRPr lang="en-US" sz="1100"/>
            </a:p>
          </xdr:txBody>
        </xdr:sp>
      </mc:Choice>
      <mc:Fallback xmlns="">
        <xdr:sp macro="" textlink="">
          <xdr:nvSpPr>
            <xdr:cNvPr id="3" name="TextBox 2">
              <a:extLst>
                <a:ext uri="{FF2B5EF4-FFF2-40B4-BE49-F238E27FC236}">
                  <a16:creationId xmlns:a16="http://schemas.microsoft.com/office/drawing/2014/main" id="{9EF18E46-AF12-44B7-B4C0-BB3037CB267C}"/>
                </a:ext>
              </a:extLst>
            </xdr:cNvPr>
            <xdr:cNvSpPr txBox="1"/>
          </xdr:nvSpPr>
          <xdr:spPr>
            <a:xfrm>
              <a:off x="4848786" y="1694327"/>
              <a:ext cx="1051250" cy="18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𝐷𝑆_(𝐵𝐴−𝐶𝑉𝐴)×𝐾_𝑓𝑢𝑙𝑙</a:t>
              </a:r>
              <a:r>
                <a:rPr lang="pl-PL" sz="1100"/>
                <a:t> </a:t>
              </a:r>
              <a:endParaRPr lang="en-US" sz="1100"/>
            </a:p>
          </xdr:txBody>
        </xdr:sp>
      </mc:Fallback>
    </mc:AlternateContent>
    <xdr:clientData/>
  </xdr:oneCellAnchor>
  <xdr:oneCellAnchor>
    <xdr:from>
      <xdr:col>2</xdr:col>
      <xdr:colOff>1038784</xdr:colOff>
      <xdr:row>9</xdr:row>
      <xdr:rowOff>13447</xdr:rowOff>
    </xdr:from>
    <xdr:ext cx="620554" cy="172227"/>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E6F74D39-650C-40B1-B427-B8E42B791318}"/>
                </a:ext>
              </a:extLst>
            </xdr:cNvPr>
            <xdr:cNvSpPr txBox="1"/>
          </xdr:nvSpPr>
          <xdr:spPr>
            <a:xfrm>
              <a:off x="2136960" y="2008094"/>
              <a:ext cx="62055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𝐷</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𝐵𝐴</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𝐶𝑉𝐴</m:t>
                        </m:r>
                      </m:sub>
                    </m:sSub>
                  </m:oMath>
                </m:oMathPara>
              </a14:m>
              <a:endParaRPr lang="en-US" sz="1100"/>
            </a:p>
          </xdr:txBody>
        </xdr:sp>
      </mc:Choice>
      <mc:Fallback xmlns="">
        <xdr:sp macro="" textlink="">
          <xdr:nvSpPr>
            <xdr:cNvPr id="4" name="TextBox 3">
              <a:extLst>
                <a:ext uri="{FF2B5EF4-FFF2-40B4-BE49-F238E27FC236}">
                  <a16:creationId xmlns:a16="http://schemas.microsoft.com/office/drawing/2014/main" id="{E6F74D39-650C-40B1-B427-B8E42B791318}"/>
                </a:ext>
              </a:extLst>
            </xdr:cNvPr>
            <xdr:cNvSpPr txBox="1"/>
          </xdr:nvSpPr>
          <xdr:spPr>
            <a:xfrm>
              <a:off x="2136960" y="2008094"/>
              <a:ext cx="62055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mn-lt"/>
                  <a:ea typeface="+mn-ea"/>
                  <a:cs typeface="+mn-cs"/>
                </a:rPr>
                <a:t>𝐷𝑆_(𝐵𝐴−𝐶𝑉𝐴)</a:t>
              </a:r>
              <a:endParaRPr lang="en-US"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2</xdr:col>
      <xdr:colOff>713815</xdr:colOff>
      <xdr:row>9</xdr:row>
      <xdr:rowOff>24654</xdr:rowOff>
    </xdr:from>
    <xdr:ext cx="65" cy="172227"/>
    <xdr:sp macro="" textlink="">
      <xdr:nvSpPr>
        <xdr:cNvPr id="2" name="TextBox 1">
          <a:extLst>
            <a:ext uri="{FF2B5EF4-FFF2-40B4-BE49-F238E27FC236}">
              <a16:creationId xmlns:a16="http://schemas.microsoft.com/office/drawing/2014/main" id="{F8D2D4CF-701C-4E71-9DE8-4BE992EDF1E8}"/>
            </a:ext>
          </a:extLst>
        </xdr:cNvPr>
        <xdr:cNvSpPr txBox="1"/>
      </xdr:nvSpPr>
      <xdr:spPr>
        <a:xfrm>
          <a:off x="1809190" y="23011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xdr:col>
      <xdr:colOff>1072403</xdr:colOff>
      <xdr:row>8</xdr:row>
      <xdr:rowOff>69475</xdr:rowOff>
    </xdr:from>
    <xdr:ext cx="2500493" cy="357855"/>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2066C672-0397-43A2-A16B-C29033D60301}"/>
                </a:ext>
              </a:extLst>
            </xdr:cNvPr>
            <xdr:cNvSpPr txBox="1"/>
          </xdr:nvSpPr>
          <xdr:spPr>
            <a:xfrm>
              <a:off x="4333315" y="1671916"/>
              <a:ext cx="2500493" cy="357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𝑓𝑢𝑙𝑙</m:t>
                        </m:r>
                      </m:sub>
                    </m:sSub>
                    <m:r>
                      <a:rPr lang="en-US" sz="1100" i="1">
                        <a:solidFill>
                          <a:schemeClr val="tx1"/>
                        </a:solidFill>
                        <a:effectLst/>
                        <a:latin typeface="Cambria Math" panose="02040503050406030204" pitchFamily="18" charset="0"/>
                        <a:ea typeface="+mn-ea"/>
                        <a:cs typeface="+mn-cs"/>
                      </a:rPr>
                      <m:t>=</m:t>
                    </m:r>
                    <m:r>
                      <m:rPr>
                        <m:sty m:val="p"/>
                      </m:rPr>
                      <a:rPr lang="en-US" sz="1100">
                        <a:solidFill>
                          <a:schemeClr val="tx1"/>
                        </a:solidFill>
                        <a:effectLst/>
                        <a:latin typeface="Cambria Math" panose="02040503050406030204" pitchFamily="18" charset="0"/>
                        <a:ea typeface="+mn-ea"/>
                        <a:cs typeface="+mn-cs"/>
                      </a:rPr>
                      <m:t>β</m:t>
                    </m:r>
                    <m:r>
                      <a:rPr lang="en-US" sz="1100">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𝑟𝑒𝑑𝑢𝑐𝑒𝑑</m:t>
                        </m:r>
                      </m:sub>
                    </m:sSub>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m:t>
                        </m:r>
                        <m:r>
                          <m:rPr>
                            <m:sty m:val="p"/>
                          </m:rPr>
                          <a:rPr lang="en-US" sz="1100">
                            <a:solidFill>
                              <a:schemeClr val="tx1"/>
                            </a:solidFill>
                            <a:effectLst/>
                            <a:latin typeface="Cambria Math" panose="02040503050406030204" pitchFamily="18" charset="0"/>
                            <a:ea typeface="+mn-ea"/>
                            <a:cs typeface="+mn-cs"/>
                          </a:rPr>
                          <m:t>β</m:t>
                        </m:r>
                      </m:e>
                    </m:d>
                    <m:r>
                      <a:rPr lang="en-US" sz="1100">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h𝑒𝑑𝑔𝑒𝑑</m:t>
                        </m:r>
                      </m:sub>
                    </m:sSub>
                  </m:oMath>
                </m:oMathPara>
              </a14:m>
              <a:endParaRPr lang="en-US" sz="1100">
                <a:solidFill>
                  <a:schemeClr val="tx1"/>
                </a:solidFill>
                <a:effectLst/>
                <a:latin typeface="+mn-lt"/>
                <a:ea typeface="+mn-ea"/>
                <a:cs typeface="+mn-cs"/>
              </a:endParaRPr>
            </a:p>
            <a:p>
              <a:endParaRPr lang="en-US" sz="1100"/>
            </a:p>
          </xdr:txBody>
        </xdr:sp>
      </mc:Choice>
      <mc:Fallback xmlns="">
        <xdr:sp macro="" textlink="">
          <xdr:nvSpPr>
            <xdr:cNvPr id="3" name="TextBox 2">
              <a:extLst>
                <a:ext uri="{FF2B5EF4-FFF2-40B4-BE49-F238E27FC236}">
                  <a16:creationId xmlns:a16="http://schemas.microsoft.com/office/drawing/2014/main" id="{2066C672-0397-43A2-A16B-C29033D60301}"/>
                </a:ext>
              </a:extLst>
            </xdr:cNvPr>
            <xdr:cNvSpPr txBox="1"/>
          </xdr:nvSpPr>
          <xdr:spPr>
            <a:xfrm>
              <a:off x="4333315" y="1671916"/>
              <a:ext cx="2500493" cy="357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𝐾_𝑓𝑢𝑙𝑙=β⋅𝐾_𝑟𝑒𝑑𝑢𝑐𝑒𝑑+(1−β)⋅𝐾_ℎ𝑒𝑑𝑔𝑒𝑑</a:t>
              </a:r>
              <a:endParaRPr lang="en-US" sz="1100">
                <a:solidFill>
                  <a:schemeClr val="tx1"/>
                </a:solidFill>
                <a:effectLst/>
                <a:latin typeface="+mn-lt"/>
                <a:ea typeface="+mn-ea"/>
                <a:cs typeface="+mn-cs"/>
              </a:endParaRPr>
            </a:p>
            <a:p>
              <a:endParaRPr lang="en-US" sz="1100"/>
            </a:p>
          </xdr:txBody>
        </xdr:sp>
      </mc:Fallback>
    </mc:AlternateContent>
    <xdr:clientData/>
  </xdr:oneCellAnchor>
  <xdr:oneCellAnchor>
    <xdr:from>
      <xdr:col>2</xdr:col>
      <xdr:colOff>1430990</xdr:colOff>
      <xdr:row>11</xdr:row>
      <xdr:rowOff>24653</xdr:rowOff>
    </xdr:from>
    <xdr:ext cx="110158" cy="17222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8FDFAA12-6756-4BB9-AD1E-0E9F8080E930}"/>
                </a:ext>
              </a:extLst>
            </xdr:cNvPr>
            <xdr:cNvSpPr txBox="1"/>
          </xdr:nvSpPr>
          <xdr:spPr>
            <a:xfrm>
              <a:off x="2529166" y="2209800"/>
              <a:ext cx="11015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a:solidFill>
                          <a:schemeClr val="tx1"/>
                        </a:solidFill>
                        <a:effectLst/>
                        <a:latin typeface="Cambria Math" panose="02040503050406030204" pitchFamily="18" charset="0"/>
                        <a:ea typeface="+mn-ea"/>
                        <a:cs typeface="+mn-cs"/>
                      </a:rPr>
                      <m:t>β</m:t>
                    </m:r>
                  </m:oMath>
                </m:oMathPara>
              </a14:m>
              <a:endParaRPr lang="en-US" sz="1100"/>
            </a:p>
          </xdr:txBody>
        </xdr:sp>
      </mc:Choice>
      <mc:Fallback xmlns="">
        <xdr:sp macro="" textlink="">
          <xdr:nvSpPr>
            <xdr:cNvPr id="5" name="TextBox 4">
              <a:extLst>
                <a:ext uri="{FF2B5EF4-FFF2-40B4-BE49-F238E27FC236}">
                  <a16:creationId xmlns:a16="http://schemas.microsoft.com/office/drawing/2014/main" id="{8FDFAA12-6756-4BB9-AD1E-0E9F8080E930}"/>
                </a:ext>
              </a:extLst>
            </xdr:cNvPr>
            <xdr:cNvSpPr txBox="1"/>
          </xdr:nvSpPr>
          <xdr:spPr>
            <a:xfrm>
              <a:off x="2529166" y="2209800"/>
              <a:ext cx="11015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β</a:t>
              </a:r>
              <a:endParaRPr lang="en-US" sz="1100"/>
            </a:p>
          </xdr:txBody>
        </xdr:sp>
      </mc:Fallback>
    </mc:AlternateContent>
    <xdr:clientData/>
  </xdr:oneCellAnchor>
  <xdr:oneCellAnchor>
    <xdr:from>
      <xdr:col>2</xdr:col>
      <xdr:colOff>601754</xdr:colOff>
      <xdr:row>8</xdr:row>
      <xdr:rowOff>103094</xdr:rowOff>
    </xdr:from>
    <xdr:ext cx="308866" cy="185628"/>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CF8C9636-D0A7-4BD3-9EB0-EE3CEC76F1A7}"/>
                </a:ext>
              </a:extLst>
            </xdr:cNvPr>
            <xdr:cNvSpPr txBox="1"/>
          </xdr:nvSpPr>
          <xdr:spPr>
            <a:xfrm>
              <a:off x="1699930" y="1705535"/>
              <a:ext cx="308866" cy="18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𝑓𝑢𝑙𝑙</m:t>
                        </m:r>
                      </m:sub>
                    </m:sSub>
                  </m:oMath>
                </m:oMathPara>
              </a14:m>
              <a:endParaRPr lang="en-US" sz="1100"/>
            </a:p>
          </xdr:txBody>
        </xdr:sp>
      </mc:Choice>
      <mc:Fallback xmlns="">
        <xdr:sp macro="" textlink="">
          <xdr:nvSpPr>
            <xdr:cNvPr id="6" name="TextBox 5">
              <a:extLst>
                <a:ext uri="{FF2B5EF4-FFF2-40B4-BE49-F238E27FC236}">
                  <a16:creationId xmlns:a16="http://schemas.microsoft.com/office/drawing/2014/main" id="{CF8C9636-D0A7-4BD3-9EB0-EE3CEC76F1A7}"/>
                </a:ext>
              </a:extLst>
            </xdr:cNvPr>
            <xdr:cNvSpPr txBox="1"/>
          </xdr:nvSpPr>
          <xdr:spPr>
            <a:xfrm>
              <a:off x="1699930" y="1705535"/>
              <a:ext cx="308866" cy="18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mn-lt"/>
                  <a:ea typeface="+mn-ea"/>
                  <a:cs typeface="+mn-cs"/>
                </a:rPr>
                <a:t>𝐾_𝑓𝑢𝑙𝑙</a:t>
              </a:r>
              <a:endParaRPr lang="en-US" sz="11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2</xdr:col>
      <xdr:colOff>713815</xdr:colOff>
      <xdr:row>9</xdr:row>
      <xdr:rowOff>0</xdr:rowOff>
    </xdr:from>
    <xdr:ext cx="65" cy="172227"/>
    <xdr:sp macro="" textlink="">
      <xdr:nvSpPr>
        <xdr:cNvPr id="2" name="TextBox 1">
          <a:extLst>
            <a:ext uri="{FF2B5EF4-FFF2-40B4-BE49-F238E27FC236}">
              <a16:creationId xmlns:a16="http://schemas.microsoft.com/office/drawing/2014/main" id="{032EC64E-1C77-44D3-9912-CCD6225E3EA6}"/>
            </a:ext>
          </a:extLst>
        </xdr:cNvPr>
        <xdr:cNvSpPr txBox="1"/>
      </xdr:nvSpPr>
      <xdr:spPr>
        <a:xfrm>
          <a:off x="1809190" y="200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321609</xdr:colOff>
      <xdr:row>8</xdr:row>
      <xdr:rowOff>80680</xdr:rowOff>
    </xdr:from>
    <xdr:ext cx="1287212" cy="172227"/>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B398A874-6475-4A5B-98D4-C7AFE24B2E29}"/>
                </a:ext>
              </a:extLst>
            </xdr:cNvPr>
            <xdr:cNvSpPr txBox="1"/>
          </xdr:nvSpPr>
          <xdr:spPr>
            <a:xfrm>
              <a:off x="4680697" y="1683121"/>
              <a:ext cx="12872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n-US" sz="1100" i="1">
                      <a:solidFill>
                        <a:schemeClr val="tx1"/>
                      </a:solidFill>
                      <a:effectLst/>
                      <a:latin typeface="Cambria Math" panose="02040503050406030204" pitchFamily="18" charset="0"/>
                      <a:ea typeface="+mn-ea"/>
                      <a:cs typeface="+mn-cs"/>
                    </a:rPr>
                    <m:t>𝐷</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𝐵𝐴</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𝐶𝑉𝐴</m:t>
                      </m:r>
                    </m:sub>
                  </m:sSub>
                  <m:r>
                    <a:rPr lang="en-US" sz="1100">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pl-PL" sz="1100" b="0" i="1">
                          <a:solidFill>
                            <a:schemeClr val="tx1"/>
                          </a:solidFill>
                          <a:effectLst/>
                          <a:latin typeface="Cambria Math" panose="02040503050406030204" pitchFamily="18" charset="0"/>
                          <a:ea typeface="+mn-ea"/>
                          <a:cs typeface="+mn-cs"/>
                        </a:rPr>
                        <m:t>𝑟𝑒𝑑𝑢𝑐𝑒𝑑</m:t>
                      </m:r>
                    </m:sub>
                  </m:sSub>
                </m:oMath>
              </a14:m>
              <a:r>
                <a:rPr lang="pl-PL" sz="1100"/>
                <a:t> </a:t>
              </a:r>
              <a:endParaRPr lang="en-US" sz="1100"/>
            </a:p>
          </xdr:txBody>
        </xdr:sp>
      </mc:Choice>
      <mc:Fallback xmlns="">
        <xdr:sp macro="" textlink="">
          <xdr:nvSpPr>
            <xdr:cNvPr id="3" name="TextBox 2">
              <a:extLst>
                <a:ext uri="{FF2B5EF4-FFF2-40B4-BE49-F238E27FC236}">
                  <a16:creationId xmlns:a16="http://schemas.microsoft.com/office/drawing/2014/main" id="{B398A874-6475-4A5B-98D4-C7AFE24B2E29}"/>
                </a:ext>
              </a:extLst>
            </xdr:cNvPr>
            <xdr:cNvSpPr txBox="1"/>
          </xdr:nvSpPr>
          <xdr:spPr>
            <a:xfrm>
              <a:off x="4680697" y="1683121"/>
              <a:ext cx="12872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𝐷𝑆_(𝐵𝐴−𝐶𝑉𝐴)×𝐾_</a:t>
              </a:r>
              <a:r>
                <a:rPr lang="pl-PL" sz="1100" b="0" i="0">
                  <a:solidFill>
                    <a:schemeClr val="tx1"/>
                  </a:solidFill>
                  <a:effectLst/>
                  <a:latin typeface="Cambria Math" panose="02040503050406030204" pitchFamily="18" charset="0"/>
                  <a:ea typeface="+mn-ea"/>
                  <a:cs typeface="+mn-cs"/>
                </a:rPr>
                <a:t>𝑟𝑒𝑑𝑢𝑐𝑒𝑑</a:t>
              </a:r>
              <a:r>
                <a:rPr lang="pl-PL" sz="1100"/>
                <a:t> </a:t>
              </a:r>
              <a:endParaRPr lang="en-US" sz="1100"/>
            </a:p>
          </xdr:txBody>
        </xdr:sp>
      </mc:Fallback>
    </mc:AlternateContent>
    <xdr:clientData/>
  </xdr:oneCellAnchor>
  <xdr:oneCellAnchor>
    <xdr:from>
      <xdr:col>2</xdr:col>
      <xdr:colOff>1038784</xdr:colOff>
      <xdr:row>9</xdr:row>
      <xdr:rowOff>13447</xdr:rowOff>
    </xdr:from>
    <xdr:ext cx="620554" cy="172227"/>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73A9E4DE-0917-43C3-81F4-B3E11ABD6ADE}"/>
                </a:ext>
              </a:extLst>
            </xdr:cNvPr>
            <xdr:cNvSpPr txBox="1"/>
          </xdr:nvSpPr>
          <xdr:spPr>
            <a:xfrm>
              <a:off x="2134159" y="2013697"/>
              <a:ext cx="62055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𝐷</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𝐵𝐴</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𝐶𝑉𝐴</m:t>
                        </m:r>
                      </m:sub>
                    </m:sSub>
                  </m:oMath>
                </m:oMathPara>
              </a14:m>
              <a:endParaRPr lang="en-US" sz="1100"/>
            </a:p>
          </xdr:txBody>
        </xdr:sp>
      </mc:Choice>
      <mc:Fallback xmlns="">
        <xdr:sp macro="" textlink="">
          <xdr:nvSpPr>
            <xdr:cNvPr id="4" name="TextBox 3">
              <a:extLst>
                <a:ext uri="{FF2B5EF4-FFF2-40B4-BE49-F238E27FC236}">
                  <a16:creationId xmlns:a16="http://schemas.microsoft.com/office/drawing/2014/main" id="{73A9E4DE-0917-43C3-81F4-B3E11ABD6ADE}"/>
                </a:ext>
              </a:extLst>
            </xdr:cNvPr>
            <xdr:cNvSpPr txBox="1"/>
          </xdr:nvSpPr>
          <xdr:spPr>
            <a:xfrm>
              <a:off x="2134159" y="2013697"/>
              <a:ext cx="62055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mn-lt"/>
                  <a:ea typeface="+mn-ea"/>
                  <a:cs typeface="+mn-cs"/>
                </a:rPr>
                <a:t>𝐷𝑆_(𝐵𝐴−𝐶𝑉𝐴)</a:t>
              </a:r>
              <a:endParaRPr lang="en-US"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2</xdr:col>
      <xdr:colOff>713815</xdr:colOff>
      <xdr:row>9</xdr:row>
      <xdr:rowOff>24654</xdr:rowOff>
    </xdr:from>
    <xdr:ext cx="65" cy="172227"/>
    <xdr:sp macro="" textlink="">
      <xdr:nvSpPr>
        <xdr:cNvPr id="4" name="TextBox 3">
          <a:extLst>
            <a:ext uri="{FF2B5EF4-FFF2-40B4-BE49-F238E27FC236}">
              <a16:creationId xmlns:a16="http://schemas.microsoft.com/office/drawing/2014/main" id="{0C58F6CF-81F4-4651-822A-67383ED5E1A3}"/>
            </a:ext>
          </a:extLst>
        </xdr:cNvPr>
        <xdr:cNvSpPr txBox="1"/>
      </xdr:nvSpPr>
      <xdr:spPr>
        <a:xfrm>
          <a:off x="2237815" y="229944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19050</xdr:colOff>
      <xdr:row>8</xdr:row>
      <xdr:rowOff>2240</xdr:rowOff>
    </xdr:from>
    <xdr:ext cx="3254289" cy="658514"/>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6E2749CE-4ADF-450D-A3C7-F08E168423D6}"/>
                </a:ext>
              </a:extLst>
            </xdr:cNvPr>
            <xdr:cNvSpPr txBox="1"/>
          </xdr:nvSpPr>
          <xdr:spPr>
            <a:xfrm>
              <a:off x="6002991" y="1604681"/>
              <a:ext cx="3254289" cy="658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𝑟𝑒𝑑𝑢𝑐𝑒𝑑</m:t>
                        </m:r>
                      </m:sub>
                    </m:sSub>
                    <m:r>
                      <a:rPr lang="en-US" sz="1100" i="1">
                        <a:solidFill>
                          <a:schemeClr val="tx1"/>
                        </a:solidFill>
                        <a:effectLst/>
                        <a:latin typeface="Cambria Math" panose="02040503050406030204" pitchFamily="18" charset="0"/>
                        <a:ea typeface="+mn-ea"/>
                        <a:cs typeface="+mn-cs"/>
                      </a:rPr>
                      <m:t>=</m:t>
                    </m:r>
                    <m:rad>
                      <m:radPr>
                        <m:degHide m:val="on"/>
                        <m:ctrlPr>
                          <a:rPr lang="en-US" sz="1100" i="1">
                            <a:solidFill>
                              <a:schemeClr val="tx1"/>
                            </a:solidFill>
                            <a:effectLst/>
                            <a:latin typeface="Cambria Math" panose="02040503050406030204" pitchFamily="18" charset="0"/>
                            <a:ea typeface="+mn-ea"/>
                            <a:cs typeface="+mn-cs"/>
                          </a:rPr>
                        </m:ctrlPr>
                      </m:radPr>
                      <m:deg/>
                      <m:e>
                        <m:sSup>
                          <m:sSupPr>
                            <m:ctrlPr>
                              <a:rPr lang="en-US" sz="1100" i="1">
                                <a:solidFill>
                                  <a:schemeClr val="tx1"/>
                                </a:solidFill>
                                <a:effectLst/>
                                <a:latin typeface="Cambria Math" panose="02040503050406030204" pitchFamily="18" charset="0"/>
                                <a:ea typeface="+mn-ea"/>
                                <a:cs typeface="+mn-cs"/>
                              </a:rPr>
                            </m:ctrlPr>
                          </m:sSupPr>
                          <m:e>
                            <m:d>
                              <m:dPr>
                                <m:ctrlPr>
                                  <a:rPr lang="en-US" sz="1100" i="1">
                                    <a:solidFill>
                                      <a:schemeClr val="tx1"/>
                                    </a:solidFill>
                                    <a:effectLst/>
                                    <a:latin typeface="Cambria Math" panose="02040503050406030204" pitchFamily="18" charset="0"/>
                                    <a:ea typeface="+mn-ea"/>
                                    <a:cs typeface="+mn-cs"/>
                                  </a:rPr>
                                </m:ctrlPr>
                              </m:dPr>
                              <m:e>
                                <m:r>
                                  <m:rPr>
                                    <m:sty m:val="p"/>
                                  </m:rPr>
                                  <a:rPr lang="en-US" sz="1100">
                                    <a:solidFill>
                                      <a:schemeClr val="tx1"/>
                                    </a:solidFill>
                                    <a:effectLst/>
                                    <a:latin typeface="Cambria Math" panose="02040503050406030204" pitchFamily="18" charset="0"/>
                                    <a:ea typeface="+mn-ea"/>
                                    <a:cs typeface="+mn-cs"/>
                                  </a:rPr>
                                  <m:t>ρ</m:t>
                                </m:r>
                                <m:r>
                                  <a:rPr lang="en-US" sz="1100">
                                    <a:solidFill>
                                      <a:schemeClr val="tx1"/>
                                    </a:solidFill>
                                    <a:effectLst/>
                                    <a:latin typeface="Cambria Math" panose="02040503050406030204" pitchFamily="18" charset="0"/>
                                    <a:ea typeface="+mn-ea"/>
                                    <a:cs typeface="+mn-cs"/>
                                  </a:rPr>
                                  <m:t>⋅</m:t>
                                </m:r>
                                <m:nary>
                                  <m:naryPr>
                                    <m:chr m:val="∑"/>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𝑐</m:t>
                                    </m:r>
                                  </m:sub>
                                  <m:sup/>
                                  <m:e>
                                    <m:r>
                                      <a:rPr lang="en-US" sz="1100" i="1">
                                        <a:solidFill>
                                          <a:schemeClr val="tx1"/>
                                        </a:solidFill>
                                        <a:effectLst/>
                                        <a:latin typeface="Cambria Math" panose="02040503050406030204" pitchFamily="18" charset="0"/>
                                        <a:ea typeface="+mn-ea"/>
                                        <a:cs typeface="+mn-cs"/>
                                      </a:rPr>
                                      <m:t>𝑆𝐶𝑉</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𝑐</m:t>
                                        </m:r>
                                      </m:sub>
                                    </m:sSub>
                                  </m:e>
                                </m:nary>
                              </m:e>
                            </m:d>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m:t>
                            </m:r>
                            <m:sSup>
                              <m:sSupPr>
                                <m:ctrlPr>
                                  <a:rPr lang="en-US" sz="1100" i="1">
                                    <a:solidFill>
                                      <a:schemeClr val="tx1"/>
                                    </a:solidFill>
                                    <a:effectLst/>
                                    <a:latin typeface="Cambria Math" panose="02040503050406030204" pitchFamily="18" charset="0"/>
                                    <a:ea typeface="+mn-ea"/>
                                    <a:cs typeface="+mn-cs"/>
                                  </a:rPr>
                                </m:ctrlPr>
                              </m:sSupPr>
                              <m:e>
                                <m:r>
                                  <m:rPr>
                                    <m:sty m:val="p"/>
                                  </m:rPr>
                                  <a:rPr lang="en-US" sz="1100">
                                    <a:solidFill>
                                      <a:schemeClr val="tx1"/>
                                    </a:solidFill>
                                    <a:effectLst/>
                                    <a:latin typeface="Cambria Math" panose="02040503050406030204" pitchFamily="18" charset="0"/>
                                    <a:ea typeface="+mn-ea"/>
                                    <a:cs typeface="+mn-cs"/>
                                  </a:rPr>
                                  <m:t>ρ</m:t>
                                </m:r>
                              </m:e>
                              <m:sup>
                                <m:r>
                                  <a:rPr lang="en-US" sz="1100" i="1">
                                    <a:solidFill>
                                      <a:schemeClr val="tx1"/>
                                    </a:solidFill>
                                    <a:effectLst/>
                                    <a:latin typeface="Cambria Math" panose="02040503050406030204" pitchFamily="18" charset="0"/>
                                    <a:ea typeface="+mn-ea"/>
                                    <a:cs typeface="+mn-cs"/>
                                  </a:rPr>
                                  <m:t>2</m:t>
                                </m:r>
                              </m:sup>
                            </m:sSup>
                          </m:e>
                        </m:d>
                        <m:r>
                          <a:rPr lang="en-US" sz="1100">
                            <a:solidFill>
                              <a:schemeClr val="tx1"/>
                            </a:solidFill>
                            <a:effectLst/>
                            <a:latin typeface="Cambria Math" panose="02040503050406030204" pitchFamily="18" charset="0"/>
                            <a:ea typeface="+mn-ea"/>
                            <a:cs typeface="+mn-cs"/>
                          </a:rPr>
                          <m:t>⋅</m:t>
                        </m:r>
                        <m:nary>
                          <m:naryPr>
                            <m:chr m:val="∑"/>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𝑐</m:t>
                            </m:r>
                          </m:sub>
                          <m:sup/>
                          <m:e>
                            <m:r>
                              <a:rPr lang="en-US" sz="1100" i="1">
                                <a:solidFill>
                                  <a:schemeClr val="tx1"/>
                                </a:solidFill>
                                <a:effectLst/>
                                <a:latin typeface="Cambria Math" panose="02040503050406030204" pitchFamily="18" charset="0"/>
                                <a:ea typeface="+mn-ea"/>
                                <a:cs typeface="+mn-cs"/>
                              </a:rPr>
                              <m:t>𝑆𝐶𝑉</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𝑐</m:t>
                                </m:r>
                              </m:sub>
                              <m:sup>
                                <m:r>
                                  <a:rPr lang="en-US" sz="1100" i="1">
                                    <a:solidFill>
                                      <a:schemeClr val="tx1"/>
                                    </a:solidFill>
                                    <a:effectLst/>
                                    <a:latin typeface="Cambria Math" panose="02040503050406030204" pitchFamily="18" charset="0"/>
                                    <a:ea typeface="+mn-ea"/>
                                    <a:cs typeface="+mn-cs"/>
                                  </a:rPr>
                                  <m:t>2</m:t>
                                </m:r>
                              </m:sup>
                            </m:sSubSup>
                          </m:e>
                        </m:nary>
                      </m:e>
                    </m:rad>
                  </m:oMath>
                </m:oMathPara>
              </a14:m>
              <a:endParaRPr lang="en-US" sz="1100"/>
            </a:p>
          </xdr:txBody>
        </xdr:sp>
      </mc:Choice>
      <mc:Fallback xmlns="">
        <xdr:sp macro="" textlink="">
          <xdr:nvSpPr>
            <xdr:cNvPr id="5" name="TextBox 4">
              <a:extLst>
                <a:ext uri="{FF2B5EF4-FFF2-40B4-BE49-F238E27FC236}">
                  <a16:creationId xmlns:a16="http://schemas.microsoft.com/office/drawing/2014/main" id="{6E2749CE-4ADF-450D-A3C7-F08E168423D6}"/>
                </a:ext>
              </a:extLst>
            </xdr:cNvPr>
            <xdr:cNvSpPr txBox="1"/>
          </xdr:nvSpPr>
          <xdr:spPr>
            <a:xfrm>
              <a:off x="6002991" y="1604681"/>
              <a:ext cx="3254289" cy="658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𝐾_𝑟𝑒𝑑𝑢𝑐𝑒𝑑=√((ρ⋅∑_𝑐▒〖𝑆𝐶𝑉𝐴_𝑐 〗)^2+(1−ρ^2 )⋅∑_𝑐▒〖𝑆𝐶𝑉𝐴_𝑐^2 〗)</a:t>
              </a:r>
              <a:endParaRPr lang="en-US" sz="1100"/>
            </a:p>
          </xdr:txBody>
        </xdr:sp>
      </mc:Fallback>
    </mc:AlternateContent>
    <xdr:clientData/>
  </xdr:oneCellAnchor>
  <xdr:oneCellAnchor>
    <xdr:from>
      <xdr:col>2</xdr:col>
      <xdr:colOff>19049</xdr:colOff>
      <xdr:row>9</xdr:row>
      <xdr:rowOff>13446</xdr:rowOff>
    </xdr:from>
    <xdr:ext cx="433837" cy="172227"/>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DD93FE6-E42C-4ADB-A662-284679A5F0A4}"/>
                </a:ext>
              </a:extLst>
            </xdr:cNvPr>
            <xdr:cNvSpPr txBox="1"/>
          </xdr:nvSpPr>
          <xdr:spPr>
            <a:xfrm>
              <a:off x="1543049" y="2288240"/>
              <a:ext cx="43383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𝑆𝐶𝑉</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𝑐</m:t>
                        </m:r>
                      </m:sub>
                    </m:sSub>
                  </m:oMath>
                </m:oMathPara>
              </a14:m>
              <a:endParaRPr lang="en-US" sz="1100"/>
            </a:p>
          </xdr:txBody>
        </xdr:sp>
      </mc:Choice>
      <mc:Fallback xmlns="">
        <xdr:sp macro="" textlink="">
          <xdr:nvSpPr>
            <xdr:cNvPr id="6" name="TextBox 5">
              <a:extLst>
                <a:ext uri="{FF2B5EF4-FFF2-40B4-BE49-F238E27FC236}">
                  <a16:creationId xmlns:a16="http://schemas.microsoft.com/office/drawing/2014/main" id="{0DD93FE6-E42C-4ADB-A662-284679A5F0A4}"/>
                </a:ext>
              </a:extLst>
            </xdr:cNvPr>
            <xdr:cNvSpPr txBox="1"/>
          </xdr:nvSpPr>
          <xdr:spPr>
            <a:xfrm>
              <a:off x="1543049" y="2288240"/>
              <a:ext cx="43383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𝑆𝐶𝑉𝐴_𝑐</a:t>
              </a:r>
              <a:endParaRPr lang="en-US" sz="1100"/>
            </a:p>
          </xdr:txBody>
        </xdr:sp>
      </mc:Fallback>
    </mc:AlternateContent>
    <xdr:clientData/>
  </xdr:oneCellAnchor>
  <xdr:oneCellAnchor>
    <xdr:from>
      <xdr:col>2</xdr:col>
      <xdr:colOff>1475814</xdr:colOff>
      <xdr:row>10</xdr:row>
      <xdr:rowOff>2241</xdr:rowOff>
    </xdr:from>
    <xdr:ext cx="106952" cy="172227"/>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664E88B5-3B3D-448D-B0D8-55748A2B1E2E}"/>
                </a:ext>
              </a:extLst>
            </xdr:cNvPr>
            <xdr:cNvSpPr txBox="1"/>
          </xdr:nvSpPr>
          <xdr:spPr>
            <a:xfrm>
              <a:off x="2999814" y="2467535"/>
              <a:ext cx="10695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a:solidFill>
                          <a:schemeClr val="tx1"/>
                        </a:solidFill>
                        <a:effectLst/>
                        <a:latin typeface="Cambria Math" panose="02040503050406030204" pitchFamily="18" charset="0"/>
                        <a:ea typeface="+mn-ea"/>
                        <a:cs typeface="+mn-cs"/>
                      </a:rPr>
                      <m:t>ρ</m:t>
                    </m:r>
                  </m:oMath>
                </m:oMathPara>
              </a14:m>
              <a:endParaRPr lang="en-US" sz="1100"/>
            </a:p>
          </xdr:txBody>
        </xdr:sp>
      </mc:Choice>
      <mc:Fallback xmlns="">
        <xdr:sp macro="" textlink="">
          <xdr:nvSpPr>
            <xdr:cNvPr id="7" name="TextBox 6">
              <a:extLst>
                <a:ext uri="{FF2B5EF4-FFF2-40B4-BE49-F238E27FC236}">
                  <a16:creationId xmlns:a16="http://schemas.microsoft.com/office/drawing/2014/main" id="{664E88B5-3B3D-448D-B0D8-55748A2B1E2E}"/>
                </a:ext>
              </a:extLst>
            </xdr:cNvPr>
            <xdr:cNvSpPr txBox="1"/>
          </xdr:nvSpPr>
          <xdr:spPr>
            <a:xfrm>
              <a:off x="2999814" y="2467535"/>
              <a:ext cx="10695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ρ</a:t>
              </a:r>
              <a:endParaRPr lang="en-US" sz="1100"/>
            </a:p>
          </xdr:txBody>
        </xdr:sp>
      </mc:Fallback>
    </mc:AlternateContent>
    <xdr:clientData/>
  </xdr:oneCellAnchor>
  <xdr:oneCellAnchor>
    <xdr:from>
      <xdr:col>4</xdr:col>
      <xdr:colOff>7844</xdr:colOff>
      <xdr:row>18</xdr:row>
      <xdr:rowOff>69477</xdr:rowOff>
    </xdr:from>
    <xdr:ext cx="1059393" cy="483466"/>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488B2E68-A753-4036-B22A-A9D285148E38}"/>
                </a:ext>
              </a:extLst>
            </xdr:cNvPr>
            <xdr:cNvSpPr txBox="1"/>
          </xdr:nvSpPr>
          <xdr:spPr>
            <a:xfrm>
              <a:off x="4142815" y="4507006"/>
              <a:ext cx="1059393" cy="48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US" sz="1100" i="1">
                            <a:solidFill>
                              <a:schemeClr val="tx1"/>
                            </a:solidFill>
                            <a:effectLst/>
                            <a:latin typeface="Cambria Math" panose="02040503050406030204" pitchFamily="18" charset="0"/>
                            <a:ea typeface="+mn-ea"/>
                            <a:cs typeface="+mn-cs"/>
                          </a:rPr>
                        </m:ctrlPr>
                      </m:sSupPr>
                      <m:e>
                        <m:d>
                          <m:dPr>
                            <m:ctrlPr>
                              <a:rPr lang="en-US" sz="1100" i="1">
                                <a:solidFill>
                                  <a:schemeClr val="tx1"/>
                                </a:solidFill>
                                <a:effectLst/>
                                <a:latin typeface="Cambria Math" panose="02040503050406030204" pitchFamily="18" charset="0"/>
                                <a:ea typeface="+mn-ea"/>
                                <a:cs typeface="+mn-cs"/>
                              </a:rPr>
                            </m:ctrlPr>
                          </m:dPr>
                          <m:e>
                            <m:r>
                              <m:rPr>
                                <m:sty m:val="p"/>
                              </m:rPr>
                              <a:rPr lang="en-US" sz="1100">
                                <a:solidFill>
                                  <a:schemeClr val="tx1"/>
                                </a:solidFill>
                                <a:effectLst/>
                                <a:latin typeface="Cambria Math" panose="02040503050406030204" pitchFamily="18" charset="0"/>
                                <a:ea typeface="+mn-ea"/>
                                <a:cs typeface="+mn-cs"/>
                              </a:rPr>
                              <m:t>ρ</m:t>
                            </m:r>
                            <m:r>
                              <a:rPr lang="en-US" sz="1100">
                                <a:solidFill>
                                  <a:schemeClr val="tx1"/>
                                </a:solidFill>
                                <a:effectLst/>
                                <a:latin typeface="Cambria Math" panose="02040503050406030204" pitchFamily="18" charset="0"/>
                                <a:ea typeface="+mn-ea"/>
                                <a:cs typeface="+mn-cs"/>
                              </a:rPr>
                              <m:t>⋅</m:t>
                            </m:r>
                            <m:nary>
                              <m:naryPr>
                                <m:chr m:val="∑"/>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𝑐</m:t>
                                </m:r>
                              </m:sub>
                              <m:sup/>
                              <m:e>
                                <m:r>
                                  <a:rPr lang="en-US" sz="1100" i="1">
                                    <a:solidFill>
                                      <a:schemeClr val="tx1"/>
                                    </a:solidFill>
                                    <a:effectLst/>
                                    <a:latin typeface="Cambria Math" panose="02040503050406030204" pitchFamily="18" charset="0"/>
                                    <a:ea typeface="+mn-ea"/>
                                    <a:cs typeface="+mn-cs"/>
                                  </a:rPr>
                                  <m:t>𝑆𝐶𝑉</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𝑐</m:t>
                                    </m:r>
                                  </m:sub>
                                </m:sSub>
                              </m:e>
                            </m:nary>
                          </m:e>
                        </m:d>
                      </m:e>
                      <m:sup>
                        <m:r>
                          <a:rPr lang="en-US" sz="1100" i="1">
                            <a:solidFill>
                              <a:schemeClr val="tx1"/>
                            </a:solidFill>
                            <a:effectLst/>
                            <a:latin typeface="Cambria Math" panose="02040503050406030204" pitchFamily="18" charset="0"/>
                            <a:ea typeface="+mn-ea"/>
                            <a:cs typeface="+mn-cs"/>
                          </a:rPr>
                          <m:t>2</m:t>
                        </m:r>
                      </m:sup>
                    </m:sSup>
                  </m:oMath>
                </m:oMathPara>
              </a14:m>
              <a:endParaRPr lang="en-US" sz="1100"/>
            </a:p>
          </xdr:txBody>
        </xdr:sp>
      </mc:Choice>
      <mc:Fallback xmlns="">
        <xdr:sp macro="" textlink="">
          <xdr:nvSpPr>
            <xdr:cNvPr id="8" name="TextBox 7">
              <a:extLst>
                <a:ext uri="{FF2B5EF4-FFF2-40B4-BE49-F238E27FC236}">
                  <a16:creationId xmlns:a16="http://schemas.microsoft.com/office/drawing/2014/main" id="{488B2E68-A753-4036-B22A-A9D285148E38}"/>
                </a:ext>
              </a:extLst>
            </xdr:cNvPr>
            <xdr:cNvSpPr txBox="1"/>
          </xdr:nvSpPr>
          <xdr:spPr>
            <a:xfrm>
              <a:off x="4142815" y="4507006"/>
              <a:ext cx="1059393" cy="48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(ρ⋅∑_𝑐▒〖𝑆𝐶𝑉𝐴_𝑐 〗)^2</a:t>
              </a:r>
              <a:endParaRPr lang="en-US" sz="1100"/>
            </a:p>
          </xdr:txBody>
        </xdr:sp>
      </mc:Fallback>
    </mc:AlternateContent>
    <xdr:clientData/>
  </xdr:oneCellAnchor>
  <xdr:oneCellAnchor>
    <xdr:from>
      <xdr:col>4</xdr:col>
      <xdr:colOff>52666</xdr:colOff>
      <xdr:row>16</xdr:row>
      <xdr:rowOff>136711</xdr:rowOff>
    </xdr:from>
    <xdr:ext cx="644407" cy="410753"/>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B75FD32D-75FC-45BA-8F70-F0C2853107DF}"/>
                </a:ext>
              </a:extLst>
            </xdr:cNvPr>
            <xdr:cNvSpPr txBox="1"/>
          </xdr:nvSpPr>
          <xdr:spPr>
            <a:xfrm>
              <a:off x="3862666" y="3375211"/>
              <a:ext cx="644407" cy="410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𝑐</m:t>
                        </m:r>
                      </m:sub>
                      <m:sup/>
                      <m:e>
                        <m:r>
                          <a:rPr lang="en-US" sz="1100" i="1">
                            <a:solidFill>
                              <a:schemeClr val="tx1"/>
                            </a:solidFill>
                            <a:effectLst/>
                            <a:latin typeface="Cambria Math" panose="02040503050406030204" pitchFamily="18" charset="0"/>
                            <a:ea typeface="+mn-ea"/>
                            <a:cs typeface="+mn-cs"/>
                          </a:rPr>
                          <m:t>𝑆𝐶𝑉</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𝑐</m:t>
                            </m:r>
                          </m:sub>
                        </m:sSub>
                      </m:e>
                    </m:nary>
                  </m:oMath>
                </m:oMathPara>
              </a14:m>
              <a:endParaRPr lang="en-US" sz="1100"/>
            </a:p>
          </xdr:txBody>
        </xdr:sp>
      </mc:Choice>
      <mc:Fallback xmlns="">
        <xdr:sp macro="" textlink="">
          <xdr:nvSpPr>
            <xdr:cNvPr id="9" name="TextBox 8">
              <a:extLst>
                <a:ext uri="{FF2B5EF4-FFF2-40B4-BE49-F238E27FC236}">
                  <a16:creationId xmlns:a16="http://schemas.microsoft.com/office/drawing/2014/main" id="{B75FD32D-75FC-45BA-8F70-F0C2853107DF}"/>
                </a:ext>
              </a:extLst>
            </xdr:cNvPr>
            <xdr:cNvSpPr txBox="1"/>
          </xdr:nvSpPr>
          <xdr:spPr>
            <a:xfrm>
              <a:off x="3862666" y="3375211"/>
              <a:ext cx="644407" cy="410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∑_𝑐▒〖𝑆𝐶𝑉𝐴_𝑐 〗</a:t>
              </a:r>
              <a:endParaRPr lang="en-US" sz="1100"/>
            </a:p>
          </xdr:txBody>
        </xdr:sp>
      </mc:Fallback>
    </mc:AlternateContent>
    <xdr:clientData/>
  </xdr:oneCellAnchor>
  <xdr:oneCellAnchor>
    <xdr:from>
      <xdr:col>4</xdr:col>
      <xdr:colOff>41460</xdr:colOff>
      <xdr:row>17</xdr:row>
      <xdr:rowOff>159123</xdr:rowOff>
    </xdr:from>
    <xdr:ext cx="647292" cy="410753"/>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9812EE49-1CE3-49F5-AB18-C60D4057E09F}"/>
                </a:ext>
              </a:extLst>
            </xdr:cNvPr>
            <xdr:cNvSpPr txBox="1"/>
          </xdr:nvSpPr>
          <xdr:spPr>
            <a:xfrm>
              <a:off x="4176431" y="3946711"/>
              <a:ext cx="647292" cy="410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𝑐</m:t>
                        </m:r>
                      </m:sub>
                      <m:sup/>
                      <m:e>
                        <m:r>
                          <a:rPr lang="en-US" sz="1100" i="1">
                            <a:solidFill>
                              <a:schemeClr val="tx1"/>
                            </a:solidFill>
                            <a:effectLst/>
                            <a:latin typeface="Cambria Math" panose="02040503050406030204" pitchFamily="18" charset="0"/>
                            <a:ea typeface="+mn-ea"/>
                            <a:cs typeface="+mn-cs"/>
                          </a:rPr>
                          <m:t>𝑆𝐶𝑉</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𝑐</m:t>
                            </m:r>
                          </m:sub>
                          <m:sup>
                            <m:r>
                              <a:rPr lang="en-US" sz="1100" i="1">
                                <a:solidFill>
                                  <a:schemeClr val="tx1"/>
                                </a:solidFill>
                                <a:effectLst/>
                                <a:latin typeface="Cambria Math" panose="02040503050406030204" pitchFamily="18" charset="0"/>
                                <a:ea typeface="+mn-ea"/>
                                <a:cs typeface="+mn-cs"/>
                              </a:rPr>
                              <m:t>2</m:t>
                            </m:r>
                          </m:sup>
                        </m:sSubSup>
                      </m:e>
                    </m:nary>
                  </m:oMath>
                </m:oMathPara>
              </a14:m>
              <a:endParaRPr lang="en-US" sz="1100"/>
            </a:p>
          </xdr:txBody>
        </xdr:sp>
      </mc:Choice>
      <mc:Fallback xmlns="">
        <xdr:sp macro="" textlink="">
          <xdr:nvSpPr>
            <xdr:cNvPr id="10" name="TextBox 9">
              <a:extLst>
                <a:ext uri="{FF2B5EF4-FFF2-40B4-BE49-F238E27FC236}">
                  <a16:creationId xmlns:a16="http://schemas.microsoft.com/office/drawing/2014/main" id="{9812EE49-1CE3-49F5-AB18-C60D4057E09F}"/>
                </a:ext>
              </a:extLst>
            </xdr:cNvPr>
            <xdr:cNvSpPr txBox="1"/>
          </xdr:nvSpPr>
          <xdr:spPr>
            <a:xfrm>
              <a:off x="4176431" y="3946711"/>
              <a:ext cx="647292" cy="410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∑_𝑐▒〖𝑆𝐶𝑉𝐴_𝑐^2 〗</a:t>
              </a:r>
              <a:endParaRPr lang="en-US" sz="1100"/>
            </a:p>
          </xdr:txBody>
        </xdr:sp>
      </mc:Fallback>
    </mc:AlternateContent>
    <xdr:clientData/>
  </xdr:oneCellAnchor>
  <xdr:oneCellAnchor>
    <xdr:from>
      <xdr:col>4</xdr:col>
      <xdr:colOff>7844</xdr:colOff>
      <xdr:row>19</xdr:row>
      <xdr:rowOff>136710</xdr:rowOff>
    </xdr:from>
    <xdr:ext cx="1253612" cy="410753"/>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3319C539-D856-41B0-AA83-91CFC64A288F}"/>
                </a:ext>
              </a:extLst>
            </xdr:cNvPr>
            <xdr:cNvSpPr txBox="1"/>
          </xdr:nvSpPr>
          <xdr:spPr>
            <a:xfrm>
              <a:off x="7594226" y="5325034"/>
              <a:ext cx="1253612" cy="410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m:t>
                        </m:r>
                        <m:sSup>
                          <m:sSupPr>
                            <m:ctrlPr>
                              <a:rPr lang="en-US" sz="1100" i="1">
                                <a:solidFill>
                                  <a:schemeClr val="tx1"/>
                                </a:solidFill>
                                <a:effectLst/>
                                <a:latin typeface="Cambria Math" panose="02040503050406030204" pitchFamily="18" charset="0"/>
                                <a:ea typeface="+mn-ea"/>
                                <a:cs typeface="+mn-cs"/>
                              </a:rPr>
                            </m:ctrlPr>
                          </m:sSupPr>
                          <m:e>
                            <m:r>
                              <m:rPr>
                                <m:sty m:val="p"/>
                              </m:rPr>
                              <a:rPr lang="en-US" sz="1100">
                                <a:solidFill>
                                  <a:schemeClr val="tx1"/>
                                </a:solidFill>
                                <a:effectLst/>
                                <a:latin typeface="Cambria Math" panose="02040503050406030204" pitchFamily="18" charset="0"/>
                                <a:ea typeface="+mn-ea"/>
                                <a:cs typeface="+mn-cs"/>
                              </a:rPr>
                              <m:t>ρ</m:t>
                            </m:r>
                          </m:e>
                          <m:sup>
                            <m:r>
                              <a:rPr lang="en-US" sz="1100" i="1">
                                <a:solidFill>
                                  <a:schemeClr val="tx1"/>
                                </a:solidFill>
                                <a:effectLst/>
                                <a:latin typeface="Cambria Math" panose="02040503050406030204" pitchFamily="18" charset="0"/>
                                <a:ea typeface="+mn-ea"/>
                                <a:cs typeface="+mn-cs"/>
                              </a:rPr>
                              <m:t>2</m:t>
                            </m:r>
                          </m:sup>
                        </m:sSup>
                      </m:e>
                    </m:d>
                    <m:r>
                      <a:rPr lang="en-US" sz="1100">
                        <a:solidFill>
                          <a:schemeClr val="tx1"/>
                        </a:solidFill>
                        <a:effectLst/>
                        <a:latin typeface="Cambria Math" panose="02040503050406030204" pitchFamily="18" charset="0"/>
                        <a:ea typeface="+mn-ea"/>
                        <a:cs typeface="+mn-cs"/>
                      </a:rPr>
                      <m:t>⋅</m:t>
                    </m:r>
                    <m:nary>
                      <m:naryPr>
                        <m:chr m:val="∑"/>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𝑐</m:t>
                        </m:r>
                      </m:sub>
                      <m:sup/>
                      <m:e>
                        <m:r>
                          <a:rPr lang="en-US" sz="1100" i="1">
                            <a:solidFill>
                              <a:schemeClr val="tx1"/>
                            </a:solidFill>
                            <a:effectLst/>
                            <a:latin typeface="Cambria Math" panose="02040503050406030204" pitchFamily="18" charset="0"/>
                            <a:ea typeface="+mn-ea"/>
                            <a:cs typeface="+mn-cs"/>
                          </a:rPr>
                          <m:t>𝑆𝐶𝑉</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𝑐</m:t>
                            </m:r>
                          </m:sub>
                          <m:sup>
                            <m:r>
                              <a:rPr lang="en-US" sz="1100" i="1">
                                <a:solidFill>
                                  <a:schemeClr val="tx1"/>
                                </a:solidFill>
                                <a:effectLst/>
                                <a:latin typeface="Cambria Math" panose="02040503050406030204" pitchFamily="18" charset="0"/>
                                <a:ea typeface="+mn-ea"/>
                                <a:cs typeface="+mn-cs"/>
                              </a:rPr>
                              <m:t>2</m:t>
                            </m:r>
                          </m:sup>
                        </m:sSubSup>
                      </m:e>
                    </m:nary>
                  </m:oMath>
                </m:oMathPara>
              </a14:m>
              <a:endParaRPr lang="en-US" sz="1100"/>
            </a:p>
          </xdr:txBody>
        </xdr:sp>
      </mc:Choice>
      <mc:Fallback xmlns="">
        <xdr:sp macro="" textlink="">
          <xdr:nvSpPr>
            <xdr:cNvPr id="11" name="TextBox 10">
              <a:extLst>
                <a:ext uri="{FF2B5EF4-FFF2-40B4-BE49-F238E27FC236}">
                  <a16:creationId xmlns:a16="http://schemas.microsoft.com/office/drawing/2014/main" id="{3319C539-D856-41B0-AA83-91CFC64A288F}"/>
                </a:ext>
              </a:extLst>
            </xdr:cNvPr>
            <xdr:cNvSpPr txBox="1"/>
          </xdr:nvSpPr>
          <xdr:spPr>
            <a:xfrm>
              <a:off x="7594226" y="5325034"/>
              <a:ext cx="1253612" cy="410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(1−ρ^2 )⋅∑_𝑐▒〖𝑆𝐶𝑉𝐴_𝑐^2 〗</a:t>
              </a:r>
              <a:endParaRPr lang="en-US"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oneCellAnchor>
    <xdr:from>
      <xdr:col>4</xdr:col>
      <xdr:colOff>168088</xdr:colOff>
      <xdr:row>8</xdr:row>
      <xdr:rowOff>56029</xdr:rowOff>
    </xdr:from>
    <xdr:ext cx="2816039" cy="425823"/>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AA8889DB-E7D3-4888-BB30-618AB68A2810}"/>
                </a:ext>
              </a:extLst>
            </xdr:cNvPr>
            <xdr:cNvSpPr txBox="1"/>
          </xdr:nvSpPr>
          <xdr:spPr>
            <a:xfrm>
              <a:off x="9211235" y="1658470"/>
              <a:ext cx="2816039" cy="425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𝑆𝐶𝑉</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𝑐</m:t>
                        </m:r>
                      </m:sub>
                    </m:sSub>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m:rPr>
                            <m:sty m:val="p"/>
                          </m:rPr>
                          <a:rPr lang="en-US" sz="1100">
                            <a:solidFill>
                              <a:schemeClr val="tx1"/>
                            </a:solidFill>
                            <a:effectLst/>
                            <a:latin typeface="Cambria Math" panose="02040503050406030204" pitchFamily="18" charset="0"/>
                            <a:ea typeface="+mn-ea"/>
                            <a:cs typeface="+mn-cs"/>
                          </a:rPr>
                          <m:t>α</m:t>
                        </m:r>
                      </m:den>
                    </m:f>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𝑊</m:t>
                        </m:r>
                      </m:e>
                      <m:sub>
                        <m:r>
                          <a:rPr lang="en-US" sz="1100" i="1">
                            <a:solidFill>
                              <a:schemeClr val="tx1"/>
                            </a:solidFill>
                            <a:effectLst/>
                            <a:latin typeface="Cambria Math" panose="02040503050406030204" pitchFamily="18" charset="0"/>
                            <a:ea typeface="+mn-ea"/>
                            <a:cs typeface="+mn-cs"/>
                          </a:rPr>
                          <m:t>𝑐</m:t>
                        </m:r>
                      </m:sub>
                    </m:sSub>
                    <m:r>
                      <a:rPr lang="en-US" sz="1100">
                        <a:solidFill>
                          <a:schemeClr val="tx1"/>
                        </a:solidFill>
                        <a:effectLst/>
                        <a:latin typeface="Cambria Math" panose="02040503050406030204" pitchFamily="18" charset="0"/>
                        <a:ea typeface="+mn-ea"/>
                        <a:cs typeface="+mn-cs"/>
                      </a:rPr>
                      <m:t>⋅</m:t>
                    </m:r>
                    <m:nary>
                      <m:naryPr>
                        <m:chr m:val="∑"/>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𝑁𝑆</m:t>
                        </m:r>
                      </m:sub>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𝑀</m:t>
                            </m:r>
                          </m:e>
                          <m:sub>
                            <m:r>
                              <a:rPr lang="en-US" sz="1100" i="1">
                                <a:solidFill>
                                  <a:schemeClr val="tx1"/>
                                </a:solidFill>
                                <a:effectLst/>
                                <a:latin typeface="Cambria Math" panose="02040503050406030204" pitchFamily="18" charset="0"/>
                                <a:ea typeface="+mn-ea"/>
                                <a:cs typeface="+mn-cs"/>
                              </a:rPr>
                              <m:t>𝑁𝑆</m:t>
                            </m:r>
                          </m:sub>
                        </m:sSub>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𝐸𝐴</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𝐷</m:t>
                            </m:r>
                          </m:e>
                          <m:sub>
                            <m:r>
                              <a:rPr lang="en-US" sz="1100" i="1">
                                <a:solidFill>
                                  <a:schemeClr val="tx1"/>
                                </a:solidFill>
                                <a:effectLst/>
                                <a:latin typeface="Cambria Math" panose="02040503050406030204" pitchFamily="18" charset="0"/>
                                <a:ea typeface="+mn-ea"/>
                                <a:cs typeface="+mn-cs"/>
                              </a:rPr>
                              <m:t>𝑁𝑆</m:t>
                            </m:r>
                          </m:sub>
                        </m:sSub>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𝐷</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𝐹</m:t>
                            </m:r>
                          </m:e>
                          <m:sub>
                            <m:r>
                              <a:rPr lang="en-US" sz="1100" i="1">
                                <a:solidFill>
                                  <a:schemeClr val="tx1"/>
                                </a:solidFill>
                                <a:effectLst/>
                                <a:latin typeface="Cambria Math" panose="02040503050406030204" pitchFamily="18" charset="0"/>
                                <a:ea typeface="+mn-ea"/>
                                <a:cs typeface="+mn-cs"/>
                              </a:rPr>
                              <m:t>𝑁𝑆</m:t>
                            </m:r>
                          </m:sub>
                        </m:sSub>
                      </m:e>
                    </m:nary>
                  </m:oMath>
                </m:oMathPara>
              </a14:m>
              <a:endParaRPr lang="en-US" sz="1100">
                <a:solidFill>
                  <a:schemeClr val="tx1"/>
                </a:solidFill>
                <a:effectLst/>
                <a:latin typeface="+mn-lt"/>
                <a:ea typeface="+mn-ea"/>
                <a:cs typeface="+mn-cs"/>
              </a:endParaRPr>
            </a:p>
            <a:p>
              <a:endParaRPr lang="en-US" sz="1100"/>
            </a:p>
          </xdr:txBody>
        </xdr:sp>
      </mc:Choice>
      <mc:Fallback xmlns="">
        <xdr:sp macro="" textlink="">
          <xdr:nvSpPr>
            <xdr:cNvPr id="14" name="TextBox 13">
              <a:extLst>
                <a:ext uri="{FF2B5EF4-FFF2-40B4-BE49-F238E27FC236}">
                  <a16:creationId xmlns:a16="http://schemas.microsoft.com/office/drawing/2014/main" id="{AA8889DB-E7D3-4888-BB30-618AB68A2810}"/>
                </a:ext>
              </a:extLst>
            </xdr:cNvPr>
            <xdr:cNvSpPr txBox="1"/>
          </xdr:nvSpPr>
          <xdr:spPr>
            <a:xfrm>
              <a:off x="9211235" y="1658470"/>
              <a:ext cx="2816039" cy="425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𝑆𝐶𝑉𝐴_𝑐=1/α⋅𝑅𝑊_𝑐⋅∑_𝑁𝑆▒〖𝑀_𝑁𝑆⋅𝐸𝐴𝐷_𝑁𝑆⋅𝐷𝐹_𝑁𝑆 〗</a:t>
              </a:r>
              <a:endParaRPr lang="en-US" sz="1100">
                <a:solidFill>
                  <a:schemeClr val="tx1"/>
                </a:solidFill>
                <a:effectLst/>
                <a:latin typeface="+mn-lt"/>
                <a:ea typeface="+mn-ea"/>
                <a:cs typeface="+mn-cs"/>
              </a:endParaRPr>
            </a:p>
            <a:p>
              <a:endParaRPr lang="en-US" sz="1100"/>
            </a:p>
          </xdr:txBody>
        </xdr:sp>
      </mc:Fallback>
    </mc:AlternateContent>
    <xdr:clientData/>
  </xdr:oneCellAnchor>
  <xdr:oneCellAnchor>
    <xdr:from>
      <xdr:col>16</xdr:col>
      <xdr:colOff>52667</xdr:colOff>
      <xdr:row>17</xdr:row>
      <xdr:rowOff>2241</xdr:rowOff>
    </xdr:from>
    <xdr:ext cx="65" cy="172227"/>
    <xdr:sp macro="" textlink="">
      <xdr:nvSpPr>
        <xdr:cNvPr id="2" name="TextBox 1">
          <a:extLst>
            <a:ext uri="{FF2B5EF4-FFF2-40B4-BE49-F238E27FC236}">
              <a16:creationId xmlns:a16="http://schemas.microsoft.com/office/drawing/2014/main" id="{995704EB-EE7B-4581-BF6E-F6CBC9055A05}"/>
            </a:ext>
          </a:extLst>
        </xdr:cNvPr>
        <xdr:cNvSpPr txBox="1"/>
      </xdr:nvSpPr>
      <xdr:spPr>
        <a:xfrm>
          <a:off x="10048314" y="349847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713815</xdr:colOff>
      <xdr:row>9</xdr:row>
      <xdr:rowOff>24654</xdr:rowOff>
    </xdr:from>
    <xdr:ext cx="112851" cy="172227"/>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2255A6D6-0E23-4B55-A9D3-90E847F2A5C8}"/>
                </a:ext>
              </a:extLst>
            </xdr:cNvPr>
            <xdr:cNvSpPr txBox="1"/>
          </xdr:nvSpPr>
          <xdr:spPr>
            <a:xfrm>
              <a:off x="2237815" y="2108948"/>
              <a:ext cx="11285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a:solidFill>
                          <a:schemeClr val="tx1"/>
                        </a:solidFill>
                        <a:effectLst/>
                        <a:latin typeface="Cambria Math" panose="02040503050406030204" pitchFamily="18" charset="0"/>
                        <a:ea typeface="+mn-ea"/>
                        <a:cs typeface="+mn-cs"/>
                      </a:rPr>
                      <m:t>α</m:t>
                    </m:r>
                  </m:oMath>
                </m:oMathPara>
              </a14:m>
              <a:endParaRPr lang="en-US" sz="1100"/>
            </a:p>
          </xdr:txBody>
        </xdr:sp>
      </mc:Choice>
      <mc:Fallback xmlns="">
        <xdr:sp macro="" textlink="">
          <xdr:nvSpPr>
            <xdr:cNvPr id="9" name="TextBox 8">
              <a:extLst>
                <a:ext uri="{FF2B5EF4-FFF2-40B4-BE49-F238E27FC236}">
                  <a16:creationId xmlns:a16="http://schemas.microsoft.com/office/drawing/2014/main" id="{2255A6D6-0E23-4B55-A9D3-90E847F2A5C8}"/>
                </a:ext>
              </a:extLst>
            </xdr:cNvPr>
            <xdr:cNvSpPr txBox="1"/>
          </xdr:nvSpPr>
          <xdr:spPr>
            <a:xfrm>
              <a:off x="2237815" y="2108948"/>
              <a:ext cx="11285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α</a:t>
              </a:r>
              <a:endParaRPr lang="en-US" sz="1100"/>
            </a:p>
          </xdr:txBody>
        </xdr:sp>
      </mc:Fallback>
    </mc:AlternateContent>
    <xdr:clientData/>
  </xdr:oneCellAnchor>
  <xdr:oneCellAnchor>
    <xdr:from>
      <xdr:col>1</xdr:col>
      <xdr:colOff>601755</xdr:colOff>
      <xdr:row>11</xdr:row>
      <xdr:rowOff>13447</xdr:rowOff>
    </xdr:from>
    <xdr:ext cx="1231876" cy="172227"/>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A139D335-F7D7-4A9E-87F4-EB66B846D0E0}"/>
                </a:ext>
              </a:extLst>
            </xdr:cNvPr>
            <xdr:cNvSpPr txBox="1"/>
          </xdr:nvSpPr>
          <xdr:spPr>
            <a:xfrm>
              <a:off x="1520637" y="2478741"/>
              <a:ext cx="12318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𝑀</m:t>
                        </m:r>
                      </m:e>
                      <m:sub>
                        <m:r>
                          <a:rPr lang="en-US" sz="1100" i="1">
                            <a:solidFill>
                              <a:schemeClr val="tx1"/>
                            </a:solidFill>
                            <a:effectLst/>
                            <a:latin typeface="Cambria Math" panose="02040503050406030204" pitchFamily="18" charset="0"/>
                            <a:ea typeface="+mn-ea"/>
                            <a:cs typeface="+mn-cs"/>
                          </a:rPr>
                          <m:t>𝑁𝑆</m:t>
                        </m:r>
                      </m:sub>
                    </m:sSub>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𝐸𝐴</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𝐷</m:t>
                        </m:r>
                      </m:e>
                      <m:sub>
                        <m:r>
                          <a:rPr lang="en-US" sz="1100" i="1">
                            <a:solidFill>
                              <a:schemeClr val="tx1"/>
                            </a:solidFill>
                            <a:effectLst/>
                            <a:latin typeface="Cambria Math" panose="02040503050406030204" pitchFamily="18" charset="0"/>
                            <a:ea typeface="+mn-ea"/>
                            <a:cs typeface="+mn-cs"/>
                          </a:rPr>
                          <m:t>𝑁𝑆</m:t>
                        </m:r>
                      </m:sub>
                    </m:sSub>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𝐷</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𝐹</m:t>
                        </m:r>
                      </m:e>
                      <m:sub>
                        <m:r>
                          <a:rPr lang="en-US" sz="1100" i="1">
                            <a:solidFill>
                              <a:schemeClr val="tx1"/>
                            </a:solidFill>
                            <a:effectLst/>
                            <a:latin typeface="Cambria Math" panose="02040503050406030204" pitchFamily="18" charset="0"/>
                            <a:ea typeface="+mn-ea"/>
                            <a:cs typeface="+mn-cs"/>
                          </a:rPr>
                          <m:t>𝑁𝑆</m:t>
                        </m:r>
                      </m:sub>
                    </m:sSub>
                  </m:oMath>
                </m:oMathPara>
              </a14:m>
              <a:endParaRPr lang="en-US" sz="1100"/>
            </a:p>
          </xdr:txBody>
        </xdr:sp>
      </mc:Choice>
      <mc:Fallback xmlns="">
        <xdr:sp macro="" textlink="">
          <xdr:nvSpPr>
            <xdr:cNvPr id="16" name="TextBox 15">
              <a:extLst>
                <a:ext uri="{FF2B5EF4-FFF2-40B4-BE49-F238E27FC236}">
                  <a16:creationId xmlns:a16="http://schemas.microsoft.com/office/drawing/2014/main" id="{A139D335-F7D7-4A9E-87F4-EB66B846D0E0}"/>
                </a:ext>
              </a:extLst>
            </xdr:cNvPr>
            <xdr:cNvSpPr txBox="1"/>
          </xdr:nvSpPr>
          <xdr:spPr>
            <a:xfrm>
              <a:off x="1520637" y="2478741"/>
              <a:ext cx="12318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𝑀_𝑁𝑆⋅𝐸𝐴𝐷_𝑁𝑆⋅𝐷𝐹_𝑁𝑆</a:t>
              </a:r>
              <a:endParaRPr lang="en-US" sz="1100"/>
            </a:p>
          </xdr:txBody>
        </xdr:sp>
      </mc:Fallback>
    </mc:AlternateContent>
    <xdr:clientData/>
  </xdr:oneCellAnchor>
  <xdr:oneCellAnchor>
    <xdr:from>
      <xdr:col>2</xdr:col>
      <xdr:colOff>907676</xdr:colOff>
      <xdr:row>10</xdr:row>
      <xdr:rowOff>11206</xdr:rowOff>
    </xdr:from>
    <xdr:ext cx="290592" cy="172227"/>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548AF0B2-C26C-4A0F-B01B-2774DD052D6C}"/>
                </a:ext>
              </a:extLst>
            </xdr:cNvPr>
            <xdr:cNvSpPr txBox="1"/>
          </xdr:nvSpPr>
          <xdr:spPr>
            <a:xfrm>
              <a:off x="2431676" y="2286000"/>
              <a:ext cx="29059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𝑅</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𝑊</m:t>
                        </m:r>
                      </m:e>
                      <m:sub>
                        <m:r>
                          <a:rPr lang="en-US" sz="1100" i="1">
                            <a:solidFill>
                              <a:schemeClr val="tx1"/>
                            </a:solidFill>
                            <a:effectLst/>
                            <a:latin typeface="Cambria Math" panose="02040503050406030204" pitchFamily="18" charset="0"/>
                            <a:ea typeface="+mn-ea"/>
                            <a:cs typeface="+mn-cs"/>
                          </a:rPr>
                          <m:t>𝑐</m:t>
                        </m:r>
                      </m:sub>
                    </m:sSub>
                  </m:oMath>
                </m:oMathPara>
              </a14:m>
              <a:endParaRPr lang="en-US" sz="1100"/>
            </a:p>
          </xdr:txBody>
        </xdr:sp>
      </mc:Choice>
      <mc:Fallback xmlns="">
        <xdr:sp macro="" textlink="">
          <xdr:nvSpPr>
            <xdr:cNvPr id="17" name="TextBox 16">
              <a:extLst>
                <a:ext uri="{FF2B5EF4-FFF2-40B4-BE49-F238E27FC236}">
                  <a16:creationId xmlns:a16="http://schemas.microsoft.com/office/drawing/2014/main" id="{548AF0B2-C26C-4A0F-B01B-2774DD052D6C}"/>
                </a:ext>
              </a:extLst>
            </xdr:cNvPr>
            <xdr:cNvSpPr txBox="1"/>
          </xdr:nvSpPr>
          <xdr:spPr>
            <a:xfrm>
              <a:off x="2431676" y="2286000"/>
              <a:ext cx="29059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𝑅𝑊_𝑐</a:t>
              </a:r>
              <a:endParaRPr lang="en-US" sz="1100"/>
            </a:p>
          </xdr:txBody>
        </xdr:sp>
      </mc:Fallback>
    </mc:AlternateContent>
    <xdr:clientData/>
  </xdr:oneCellAnchor>
  <xdr:oneCellAnchor>
    <xdr:from>
      <xdr:col>3</xdr:col>
      <xdr:colOff>30255</xdr:colOff>
      <xdr:row>14</xdr:row>
      <xdr:rowOff>13446</xdr:rowOff>
    </xdr:from>
    <xdr:ext cx="1516157" cy="410946"/>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FC201E39-A200-4533-A936-E6E00AE798C6}"/>
                </a:ext>
              </a:extLst>
            </xdr:cNvPr>
            <xdr:cNvSpPr txBox="1"/>
          </xdr:nvSpPr>
          <xdr:spPr>
            <a:xfrm>
              <a:off x="5162549" y="3061446"/>
              <a:ext cx="1516157" cy="410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en-US" sz="1100" i="1">
                            <a:solidFill>
                              <a:schemeClr val="bg1"/>
                            </a:solidFill>
                            <a:effectLst/>
                            <a:latin typeface="Cambria Math" panose="02040503050406030204" pitchFamily="18" charset="0"/>
                            <a:ea typeface="+mn-ea"/>
                            <a:cs typeface="+mn-cs"/>
                          </a:rPr>
                        </m:ctrlPr>
                      </m:naryPr>
                      <m:sub>
                        <m:r>
                          <a:rPr lang="en-US" sz="1100" i="1">
                            <a:solidFill>
                              <a:schemeClr val="bg1"/>
                            </a:solidFill>
                            <a:effectLst/>
                            <a:latin typeface="Cambria Math" panose="02040503050406030204" pitchFamily="18" charset="0"/>
                            <a:ea typeface="+mn-ea"/>
                            <a:cs typeface="+mn-cs"/>
                          </a:rPr>
                          <m:t>𝑁𝑆</m:t>
                        </m:r>
                      </m:sub>
                      <m:sup/>
                      <m:e>
                        <m:sSub>
                          <m:sSubPr>
                            <m:ctrlPr>
                              <a:rPr lang="en-US" sz="1100" i="1">
                                <a:solidFill>
                                  <a:schemeClr val="bg1"/>
                                </a:solidFill>
                                <a:effectLst/>
                                <a:latin typeface="Cambria Math" panose="02040503050406030204" pitchFamily="18" charset="0"/>
                                <a:ea typeface="+mn-ea"/>
                                <a:cs typeface="+mn-cs"/>
                              </a:rPr>
                            </m:ctrlPr>
                          </m:sSubPr>
                          <m:e>
                            <m:r>
                              <a:rPr lang="en-US" sz="1100" i="1">
                                <a:solidFill>
                                  <a:schemeClr val="bg1"/>
                                </a:solidFill>
                                <a:effectLst/>
                                <a:latin typeface="Cambria Math" panose="02040503050406030204" pitchFamily="18" charset="0"/>
                                <a:ea typeface="+mn-ea"/>
                                <a:cs typeface="+mn-cs"/>
                              </a:rPr>
                              <m:t>𝑀</m:t>
                            </m:r>
                          </m:e>
                          <m:sub>
                            <m:r>
                              <a:rPr lang="en-US" sz="1100" i="1">
                                <a:solidFill>
                                  <a:schemeClr val="bg1"/>
                                </a:solidFill>
                                <a:effectLst/>
                                <a:latin typeface="Cambria Math" panose="02040503050406030204" pitchFamily="18" charset="0"/>
                                <a:ea typeface="+mn-ea"/>
                                <a:cs typeface="+mn-cs"/>
                              </a:rPr>
                              <m:t>𝑁𝑆</m:t>
                            </m:r>
                          </m:sub>
                        </m:sSub>
                        <m:r>
                          <a:rPr lang="en-US" sz="1100">
                            <a:solidFill>
                              <a:schemeClr val="bg1"/>
                            </a:solidFill>
                            <a:effectLst/>
                            <a:latin typeface="Cambria Math" panose="02040503050406030204" pitchFamily="18" charset="0"/>
                            <a:ea typeface="+mn-ea"/>
                            <a:cs typeface="+mn-cs"/>
                          </a:rPr>
                          <m:t>⋅</m:t>
                        </m:r>
                        <m:r>
                          <a:rPr lang="en-US" sz="1100" i="1">
                            <a:solidFill>
                              <a:schemeClr val="bg1"/>
                            </a:solidFill>
                            <a:effectLst/>
                            <a:latin typeface="Cambria Math" panose="02040503050406030204" pitchFamily="18" charset="0"/>
                            <a:ea typeface="+mn-ea"/>
                            <a:cs typeface="+mn-cs"/>
                          </a:rPr>
                          <m:t>𝐸𝐴</m:t>
                        </m:r>
                        <m:sSub>
                          <m:sSubPr>
                            <m:ctrlPr>
                              <a:rPr lang="en-US" sz="1100" i="1">
                                <a:solidFill>
                                  <a:schemeClr val="bg1"/>
                                </a:solidFill>
                                <a:effectLst/>
                                <a:latin typeface="Cambria Math" panose="02040503050406030204" pitchFamily="18" charset="0"/>
                                <a:ea typeface="+mn-ea"/>
                                <a:cs typeface="+mn-cs"/>
                              </a:rPr>
                            </m:ctrlPr>
                          </m:sSubPr>
                          <m:e>
                            <m:r>
                              <a:rPr lang="en-US" sz="1100" i="1">
                                <a:solidFill>
                                  <a:schemeClr val="bg1"/>
                                </a:solidFill>
                                <a:effectLst/>
                                <a:latin typeface="Cambria Math" panose="02040503050406030204" pitchFamily="18" charset="0"/>
                                <a:ea typeface="+mn-ea"/>
                                <a:cs typeface="+mn-cs"/>
                              </a:rPr>
                              <m:t>𝐷</m:t>
                            </m:r>
                          </m:e>
                          <m:sub>
                            <m:r>
                              <a:rPr lang="en-US" sz="1100" i="1">
                                <a:solidFill>
                                  <a:schemeClr val="bg1"/>
                                </a:solidFill>
                                <a:effectLst/>
                                <a:latin typeface="Cambria Math" panose="02040503050406030204" pitchFamily="18" charset="0"/>
                                <a:ea typeface="+mn-ea"/>
                                <a:cs typeface="+mn-cs"/>
                              </a:rPr>
                              <m:t>𝑁𝑆</m:t>
                            </m:r>
                          </m:sub>
                        </m:sSub>
                        <m:r>
                          <a:rPr lang="en-US" sz="1100">
                            <a:solidFill>
                              <a:schemeClr val="bg1"/>
                            </a:solidFill>
                            <a:effectLst/>
                            <a:latin typeface="Cambria Math" panose="02040503050406030204" pitchFamily="18" charset="0"/>
                            <a:ea typeface="+mn-ea"/>
                            <a:cs typeface="+mn-cs"/>
                          </a:rPr>
                          <m:t>⋅</m:t>
                        </m:r>
                        <m:r>
                          <a:rPr lang="en-US" sz="1100" i="1">
                            <a:solidFill>
                              <a:schemeClr val="bg1"/>
                            </a:solidFill>
                            <a:effectLst/>
                            <a:latin typeface="Cambria Math" panose="02040503050406030204" pitchFamily="18" charset="0"/>
                            <a:ea typeface="+mn-ea"/>
                            <a:cs typeface="+mn-cs"/>
                          </a:rPr>
                          <m:t>𝐷</m:t>
                        </m:r>
                        <m:sSub>
                          <m:sSubPr>
                            <m:ctrlPr>
                              <a:rPr lang="en-US" sz="1100" i="1">
                                <a:solidFill>
                                  <a:schemeClr val="bg1"/>
                                </a:solidFill>
                                <a:effectLst/>
                                <a:latin typeface="Cambria Math" panose="02040503050406030204" pitchFamily="18" charset="0"/>
                                <a:ea typeface="+mn-ea"/>
                                <a:cs typeface="+mn-cs"/>
                              </a:rPr>
                            </m:ctrlPr>
                          </m:sSubPr>
                          <m:e>
                            <m:r>
                              <a:rPr lang="en-US" sz="1100" i="1">
                                <a:solidFill>
                                  <a:schemeClr val="bg1"/>
                                </a:solidFill>
                                <a:effectLst/>
                                <a:latin typeface="Cambria Math" panose="02040503050406030204" pitchFamily="18" charset="0"/>
                                <a:ea typeface="+mn-ea"/>
                                <a:cs typeface="+mn-cs"/>
                              </a:rPr>
                              <m:t>𝐹</m:t>
                            </m:r>
                          </m:e>
                          <m:sub>
                            <m:r>
                              <a:rPr lang="en-US" sz="1100" i="1">
                                <a:solidFill>
                                  <a:schemeClr val="bg1"/>
                                </a:solidFill>
                                <a:effectLst/>
                                <a:latin typeface="Cambria Math" panose="02040503050406030204" pitchFamily="18" charset="0"/>
                                <a:ea typeface="+mn-ea"/>
                                <a:cs typeface="+mn-cs"/>
                              </a:rPr>
                              <m:t>𝑁𝑆</m:t>
                            </m:r>
                          </m:sub>
                        </m:sSub>
                      </m:e>
                    </m:nary>
                  </m:oMath>
                </m:oMathPara>
              </a14:m>
              <a:endParaRPr lang="en-US" sz="1100">
                <a:solidFill>
                  <a:schemeClr val="bg1"/>
                </a:solidFill>
              </a:endParaRPr>
            </a:p>
          </xdr:txBody>
        </xdr:sp>
      </mc:Choice>
      <mc:Fallback xmlns="">
        <xdr:sp macro="" textlink="">
          <xdr:nvSpPr>
            <xdr:cNvPr id="18" name="TextBox 17">
              <a:extLst>
                <a:ext uri="{FF2B5EF4-FFF2-40B4-BE49-F238E27FC236}">
                  <a16:creationId xmlns:a16="http://schemas.microsoft.com/office/drawing/2014/main" id="{FC201E39-A200-4533-A936-E6E00AE798C6}"/>
                </a:ext>
              </a:extLst>
            </xdr:cNvPr>
            <xdr:cNvSpPr txBox="1"/>
          </xdr:nvSpPr>
          <xdr:spPr>
            <a:xfrm>
              <a:off x="5162549" y="3061446"/>
              <a:ext cx="1516157" cy="410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i="0">
                  <a:solidFill>
                    <a:schemeClr val="bg1"/>
                  </a:solidFill>
                  <a:effectLst/>
                  <a:latin typeface="+mn-lt"/>
                  <a:ea typeface="+mn-ea"/>
                  <a:cs typeface="+mn-cs"/>
                </a:rPr>
                <a:t>∑_𝑁𝑆▒〖𝑀_𝑁𝑆⋅𝐸𝐴𝐷_𝑁𝑆⋅𝐷𝐹_𝑁𝑆 〗</a:t>
              </a:r>
              <a:endParaRPr lang="en-US" sz="1100">
                <a:solidFill>
                  <a:schemeClr val="bg1"/>
                </a:solidFill>
              </a:endParaRPr>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oneCellAnchor>
    <xdr:from>
      <xdr:col>4</xdr:col>
      <xdr:colOff>134471</xdr:colOff>
      <xdr:row>28</xdr:row>
      <xdr:rowOff>168089</xdr:rowOff>
    </xdr:from>
    <xdr:ext cx="1494575" cy="375039"/>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38791E72-6A76-4F3E-A194-04FCBA81443D}"/>
                </a:ext>
              </a:extLst>
            </xdr:cNvPr>
            <xdr:cNvSpPr txBox="1"/>
          </xdr:nvSpPr>
          <xdr:spPr>
            <a:xfrm>
              <a:off x="3899647" y="5602942"/>
              <a:ext cx="1494575" cy="375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𝐷</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𝐹</m:t>
                        </m:r>
                      </m:e>
                      <m:sub>
                        <m:r>
                          <a:rPr lang="en-US" sz="1100" i="1">
                            <a:solidFill>
                              <a:schemeClr val="tx1"/>
                            </a:solidFill>
                            <a:effectLst/>
                            <a:latin typeface="Cambria Math" panose="02040503050406030204" pitchFamily="18" charset="0"/>
                            <a:ea typeface="+mn-ea"/>
                            <a:cs typeface="+mn-cs"/>
                          </a:rPr>
                          <m:t>𝑁𝑆</m:t>
                        </m:r>
                      </m:sub>
                    </m:sSub>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sSup>
                          <m:sSupPr>
                            <m:ctrlPr>
                              <a:rPr lang="en-US" sz="1100" i="1">
                                <a:solidFill>
                                  <a:schemeClr val="tx1"/>
                                </a:solidFill>
                                <a:effectLst/>
                                <a:latin typeface="Cambria Math" panose="02040503050406030204" pitchFamily="18" charset="0"/>
                                <a:ea typeface="+mn-ea"/>
                                <a:cs typeface="+mn-cs"/>
                              </a:rPr>
                            </m:ctrlPr>
                          </m:sSupPr>
                          <m:e>
                            <m:r>
                              <m:rPr>
                                <m:sty m:val="p"/>
                              </m:rPr>
                              <a:rPr lang="en-US" sz="1100">
                                <a:solidFill>
                                  <a:schemeClr val="tx1"/>
                                </a:solidFill>
                                <a:effectLst/>
                                <a:latin typeface="Cambria Math" panose="02040503050406030204" pitchFamily="18" charset="0"/>
                                <a:ea typeface="+mn-ea"/>
                                <a:cs typeface="+mn-cs"/>
                              </a:rPr>
                              <m:t>exp</m:t>
                            </m:r>
                          </m:e>
                          <m:sup>
                            <m:r>
                              <a:rPr lang="en-US" sz="1100" i="1">
                                <a:solidFill>
                                  <a:schemeClr val="tx1"/>
                                </a:solidFill>
                                <a:effectLst/>
                                <a:latin typeface="Cambria Math" panose="02040503050406030204" pitchFamily="18" charset="0"/>
                                <a:ea typeface="+mn-ea"/>
                                <a:cs typeface="+mn-cs"/>
                              </a:rPr>
                              <m:t>−0.05</m:t>
                            </m:r>
                            <m:r>
                              <a:rPr lang="en-US" sz="1100">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𝑀</m:t>
                                </m:r>
                              </m:e>
                              <m:sub>
                                <m:r>
                                  <a:rPr lang="en-US" sz="1100" i="1">
                                    <a:solidFill>
                                      <a:schemeClr val="tx1"/>
                                    </a:solidFill>
                                    <a:effectLst/>
                                    <a:latin typeface="Cambria Math" panose="02040503050406030204" pitchFamily="18" charset="0"/>
                                    <a:ea typeface="+mn-ea"/>
                                    <a:cs typeface="+mn-cs"/>
                                  </a:rPr>
                                  <m:t>𝑁𝑆</m:t>
                                </m:r>
                              </m:sub>
                            </m:sSub>
                          </m:sup>
                        </m:sSup>
                      </m:num>
                      <m:den>
                        <m:r>
                          <a:rPr lang="en-US" sz="1100" i="1">
                            <a:solidFill>
                              <a:schemeClr val="tx1"/>
                            </a:solidFill>
                            <a:effectLst/>
                            <a:latin typeface="Cambria Math" panose="02040503050406030204" pitchFamily="18" charset="0"/>
                            <a:ea typeface="+mn-ea"/>
                            <a:cs typeface="+mn-cs"/>
                          </a:rPr>
                          <m:t>0.05</m:t>
                        </m:r>
                        <m:r>
                          <a:rPr lang="en-US" sz="1100">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𝑀</m:t>
                            </m:r>
                          </m:e>
                          <m:sub>
                            <m:r>
                              <a:rPr lang="en-US" sz="1100" i="1">
                                <a:solidFill>
                                  <a:schemeClr val="tx1"/>
                                </a:solidFill>
                                <a:effectLst/>
                                <a:latin typeface="Cambria Math" panose="02040503050406030204" pitchFamily="18" charset="0"/>
                                <a:ea typeface="+mn-ea"/>
                                <a:cs typeface="+mn-cs"/>
                              </a:rPr>
                              <m:t>𝑁𝑆</m:t>
                            </m:r>
                          </m:sub>
                        </m:sSub>
                      </m:den>
                    </m:f>
                  </m:oMath>
                </m:oMathPara>
              </a14:m>
              <a:endParaRPr lang="en-US" sz="1100"/>
            </a:p>
          </xdr:txBody>
        </xdr:sp>
      </mc:Choice>
      <mc:Fallback xmlns="">
        <xdr:sp macro="" textlink="">
          <xdr:nvSpPr>
            <xdr:cNvPr id="4" name="TextBox 3">
              <a:extLst>
                <a:ext uri="{FF2B5EF4-FFF2-40B4-BE49-F238E27FC236}">
                  <a16:creationId xmlns:a16="http://schemas.microsoft.com/office/drawing/2014/main" id="{38791E72-6A76-4F3E-A194-04FCBA81443D}"/>
                </a:ext>
              </a:extLst>
            </xdr:cNvPr>
            <xdr:cNvSpPr txBox="1"/>
          </xdr:nvSpPr>
          <xdr:spPr>
            <a:xfrm>
              <a:off x="3899647" y="5602942"/>
              <a:ext cx="1494575" cy="375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𝐷𝐹_𝑁𝑆=(1−exp^(−0.05⋅𝑀_𝑁𝑆 ))/(0.05⋅𝑀_𝑁𝑆 )</a:t>
              </a:r>
              <a:endParaRPr lang="en-US" sz="1100"/>
            </a:p>
          </xdr:txBody>
        </xdr:sp>
      </mc:Fallback>
    </mc:AlternateContent>
    <xdr:clientData/>
  </xdr:oneCellAnchor>
  <xdr:oneCellAnchor>
    <xdr:from>
      <xdr:col>5</xdr:col>
      <xdr:colOff>112059</xdr:colOff>
      <xdr:row>17</xdr:row>
      <xdr:rowOff>11206</xdr:rowOff>
    </xdr:from>
    <xdr:ext cx="1231876" cy="25549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98B23C36-3EE8-427A-A892-EB0F02E51AF1}"/>
                </a:ext>
              </a:extLst>
            </xdr:cNvPr>
            <xdr:cNvSpPr txBox="1"/>
          </xdr:nvSpPr>
          <xdr:spPr>
            <a:xfrm>
              <a:off x="3877235" y="3339353"/>
              <a:ext cx="1231876" cy="2554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bg1"/>
                            </a:solidFill>
                            <a:effectLst/>
                            <a:latin typeface="Cambria Math" panose="02040503050406030204" pitchFamily="18" charset="0"/>
                            <a:ea typeface="+mn-ea"/>
                            <a:cs typeface="+mn-cs"/>
                          </a:rPr>
                        </m:ctrlPr>
                      </m:sSubPr>
                      <m:e>
                        <m:r>
                          <a:rPr lang="en-US" sz="1100" i="1">
                            <a:solidFill>
                              <a:schemeClr val="bg1"/>
                            </a:solidFill>
                            <a:effectLst/>
                            <a:latin typeface="Cambria Math" panose="02040503050406030204" pitchFamily="18" charset="0"/>
                            <a:ea typeface="+mn-ea"/>
                            <a:cs typeface="+mn-cs"/>
                          </a:rPr>
                          <m:t>𝑀</m:t>
                        </m:r>
                      </m:e>
                      <m:sub>
                        <m:r>
                          <a:rPr lang="en-US" sz="1100" i="1">
                            <a:solidFill>
                              <a:schemeClr val="bg1"/>
                            </a:solidFill>
                            <a:effectLst/>
                            <a:latin typeface="Cambria Math" panose="02040503050406030204" pitchFamily="18" charset="0"/>
                            <a:ea typeface="+mn-ea"/>
                            <a:cs typeface="+mn-cs"/>
                          </a:rPr>
                          <m:t>𝑁𝑆</m:t>
                        </m:r>
                      </m:sub>
                    </m:sSub>
                    <m:r>
                      <a:rPr lang="en-US" sz="1100">
                        <a:solidFill>
                          <a:schemeClr val="bg1"/>
                        </a:solidFill>
                        <a:effectLst/>
                        <a:latin typeface="Cambria Math" panose="02040503050406030204" pitchFamily="18" charset="0"/>
                        <a:ea typeface="+mn-ea"/>
                        <a:cs typeface="+mn-cs"/>
                      </a:rPr>
                      <m:t>⋅</m:t>
                    </m:r>
                    <m:r>
                      <a:rPr lang="en-US" sz="1100" i="1">
                        <a:solidFill>
                          <a:schemeClr val="bg1"/>
                        </a:solidFill>
                        <a:effectLst/>
                        <a:latin typeface="Cambria Math" panose="02040503050406030204" pitchFamily="18" charset="0"/>
                        <a:ea typeface="+mn-ea"/>
                        <a:cs typeface="+mn-cs"/>
                      </a:rPr>
                      <m:t>𝐸𝐴</m:t>
                    </m:r>
                    <m:sSub>
                      <m:sSubPr>
                        <m:ctrlPr>
                          <a:rPr lang="en-US" sz="1100" i="1">
                            <a:solidFill>
                              <a:schemeClr val="bg1"/>
                            </a:solidFill>
                            <a:effectLst/>
                            <a:latin typeface="Cambria Math" panose="02040503050406030204" pitchFamily="18" charset="0"/>
                            <a:ea typeface="+mn-ea"/>
                            <a:cs typeface="+mn-cs"/>
                          </a:rPr>
                        </m:ctrlPr>
                      </m:sSubPr>
                      <m:e>
                        <m:r>
                          <a:rPr lang="en-US" sz="1100" i="1">
                            <a:solidFill>
                              <a:schemeClr val="bg1"/>
                            </a:solidFill>
                            <a:effectLst/>
                            <a:latin typeface="Cambria Math" panose="02040503050406030204" pitchFamily="18" charset="0"/>
                            <a:ea typeface="+mn-ea"/>
                            <a:cs typeface="+mn-cs"/>
                          </a:rPr>
                          <m:t>𝐷</m:t>
                        </m:r>
                      </m:e>
                      <m:sub>
                        <m:r>
                          <a:rPr lang="en-US" sz="1100" i="1">
                            <a:solidFill>
                              <a:schemeClr val="bg1"/>
                            </a:solidFill>
                            <a:effectLst/>
                            <a:latin typeface="Cambria Math" panose="02040503050406030204" pitchFamily="18" charset="0"/>
                            <a:ea typeface="+mn-ea"/>
                            <a:cs typeface="+mn-cs"/>
                          </a:rPr>
                          <m:t>𝑁𝑆</m:t>
                        </m:r>
                      </m:sub>
                    </m:sSub>
                    <m:r>
                      <a:rPr lang="en-US" sz="1100">
                        <a:solidFill>
                          <a:schemeClr val="bg1"/>
                        </a:solidFill>
                        <a:effectLst/>
                        <a:latin typeface="Cambria Math" panose="02040503050406030204" pitchFamily="18" charset="0"/>
                        <a:ea typeface="+mn-ea"/>
                        <a:cs typeface="+mn-cs"/>
                      </a:rPr>
                      <m:t>⋅</m:t>
                    </m:r>
                    <m:r>
                      <a:rPr lang="en-US" sz="1100" i="1">
                        <a:solidFill>
                          <a:schemeClr val="bg1"/>
                        </a:solidFill>
                        <a:effectLst/>
                        <a:latin typeface="Cambria Math" panose="02040503050406030204" pitchFamily="18" charset="0"/>
                        <a:ea typeface="+mn-ea"/>
                        <a:cs typeface="+mn-cs"/>
                      </a:rPr>
                      <m:t>𝐷</m:t>
                    </m:r>
                    <m:sSub>
                      <m:sSubPr>
                        <m:ctrlPr>
                          <a:rPr lang="en-US" sz="1100" i="1">
                            <a:solidFill>
                              <a:schemeClr val="bg1"/>
                            </a:solidFill>
                            <a:effectLst/>
                            <a:latin typeface="Cambria Math" panose="02040503050406030204" pitchFamily="18" charset="0"/>
                            <a:ea typeface="+mn-ea"/>
                            <a:cs typeface="+mn-cs"/>
                          </a:rPr>
                        </m:ctrlPr>
                      </m:sSubPr>
                      <m:e>
                        <m:r>
                          <a:rPr lang="en-US" sz="1100" i="1">
                            <a:solidFill>
                              <a:schemeClr val="bg1"/>
                            </a:solidFill>
                            <a:effectLst/>
                            <a:latin typeface="Cambria Math" panose="02040503050406030204" pitchFamily="18" charset="0"/>
                            <a:ea typeface="+mn-ea"/>
                            <a:cs typeface="+mn-cs"/>
                          </a:rPr>
                          <m:t>𝐹</m:t>
                        </m:r>
                      </m:e>
                      <m:sub>
                        <m:r>
                          <a:rPr lang="en-US" sz="1100" i="1">
                            <a:solidFill>
                              <a:schemeClr val="bg1"/>
                            </a:solidFill>
                            <a:effectLst/>
                            <a:latin typeface="Cambria Math" panose="02040503050406030204" pitchFamily="18" charset="0"/>
                            <a:ea typeface="+mn-ea"/>
                            <a:cs typeface="+mn-cs"/>
                          </a:rPr>
                          <m:t>𝑁𝑆</m:t>
                        </m:r>
                      </m:sub>
                    </m:sSub>
                  </m:oMath>
                </m:oMathPara>
              </a14:m>
              <a:endParaRPr lang="en-US" sz="1100">
                <a:solidFill>
                  <a:schemeClr val="bg1"/>
                </a:solidFill>
              </a:endParaRPr>
            </a:p>
          </xdr:txBody>
        </xdr:sp>
      </mc:Choice>
      <mc:Fallback xmlns="">
        <xdr:sp macro="" textlink="">
          <xdr:nvSpPr>
            <xdr:cNvPr id="5" name="TextBox 4">
              <a:extLst>
                <a:ext uri="{FF2B5EF4-FFF2-40B4-BE49-F238E27FC236}">
                  <a16:creationId xmlns:a16="http://schemas.microsoft.com/office/drawing/2014/main" id="{98B23C36-3EE8-427A-A892-EB0F02E51AF1}"/>
                </a:ext>
              </a:extLst>
            </xdr:cNvPr>
            <xdr:cNvSpPr txBox="1"/>
          </xdr:nvSpPr>
          <xdr:spPr>
            <a:xfrm>
              <a:off x="3877235" y="3339353"/>
              <a:ext cx="1231876" cy="2554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100" i="0">
                  <a:solidFill>
                    <a:schemeClr val="bg1"/>
                  </a:solidFill>
                  <a:effectLst/>
                  <a:latin typeface="+mn-lt"/>
                  <a:ea typeface="+mn-ea"/>
                  <a:cs typeface="+mn-cs"/>
                </a:rPr>
                <a:t>𝑀_𝑁𝑆⋅𝐸𝐴𝐷_𝑁𝑆⋅𝐷𝐹_𝑁𝑆</a:t>
              </a:r>
              <a:endParaRPr lang="en-US" sz="1100">
                <a:solidFill>
                  <a:schemeClr val="bg1"/>
                </a:solidFill>
              </a:endParaRPr>
            </a:p>
          </xdr:txBody>
        </xdr:sp>
      </mc:Fallback>
    </mc:AlternateContent>
    <xdr:clientData/>
  </xdr:oneCellAnchor>
  <xdr:oneCellAnchor>
    <xdr:from>
      <xdr:col>5</xdr:col>
      <xdr:colOff>1075765</xdr:colOff>
      <xdr:row>7</xdr:row>
      <xdr:rowOff>11206</xdr:rowOff>
    </xdr:from>
    <xdr:ext cx="286232" cy="172227"/>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C0C97707-17D8-4F01-87D0-D5629DA597A9}"/>
                </a:ext>
              </a:extLst>
            </xdr:cNvPr>
            <xdr:cNvSpPr txBox="1"/>
          </xdr:nvSpPr>
          <xdr:spPr>
            <a:xfrm>
              <a:off x="8034618" y="1423147"/>
              <a:ext cx="28623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bg1"/>
                            </a:solidFill>
                            <a:effectLst/>
                            <a:latin typeface="Cambria Math" panose="02040503050406030204" pitchFamily="18" charset="0"/>
                            <a:ea typeface="+mn-ea"/>
                            <a:cs typeface="+mn-cs"/>
                          </a:rPr>
                        </m:ctrlPr>
                      </m:sSubPr>
                      <m:e>
                        <m:r>
                          <a:rPr lang="en-US" sz="1100" i="1">
                            <a:solidFill>
                              <a:schemeClr val="bg1"/>
                            </a:solidFill>
                            <a:effectLst/>
                            <a:latin typeface="Cambria Math" panose="02040503050406030204" pitchFamily="18" charset="0"/>
                            <a:ea typeface="+mn-ea"/>
                            <a:cs typeface="+mn-cs"/>
                          </a:rPr>
                          <m:t>𝑀</m:t>
                        </m:r>
                      </m:e>
                      <m:sub>
                        <m:r>
                          <a:rPr lang="en-US" sz="1100" i="1">
                            <a:solidFill>
                              <a:schemeClr val="bg1"/>
                            </a:solidFill>
                            <a:effectLst/>
                            <a:latin typeface="Cambria Math" panose="02040503050406030204" pitchFamily="18" charset="0"/>
                            <a:ea typeface="+mn-ea"/>
                            <a:cs typeface="+mn-cs"/>
                          </a:rPr>
                          <m:t>𝑁𝑆</m:t>
                        </m:r>
                      </m:sub>
                    </m:sSub>
                  </m:oMath>
                </m:oMathPara>
              </a14:m>
              <a:endParaRPr lang="en-US" sz="1100">
                <a:solidFill>
                  <a:schemeClr val="bg1"/>
                </a:solidFill>
              </a:endParaRPr>
            </a:p>
          </xdr:txBody>
        </xdr:sp>
      </mc:Choice>
      <mc:Fallback xmlns="">
        <xdr:sp macro="" textlink="">
          <xdr:nvSpPr>
            <xdr:cNvPr id="6" name="TextBox 5">
              <a:extLst>
                <a:ext uri="{FF2B5EF4-FFF2-40B4-BE49-F238E27FC236}">
                  <a16:creationId xmlns:a16="http://schemas.microsoft.com/office/drawing/2014/main" id="{C0C97707-17D8-4F01-87D0-D5629DA597A9}"/>
                </a:ext>
              </a:extLst>
            </xdr:cNvPr>
            <xdr:cNvSpPr txBox="1"/>
          </xdr:nvSpPr>
          <xdr:spPr>
            <a:xfrm>
              <a:off x="8034618" y="1423147"/>
              <a:ext cx="28623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bg1"/>
                  </a:solidFill>
                  <a:effectLst/>
                  <a:latin typeface="+mn-lt"/>
                  <a:ea typeface="+mn-ea"/>
                  <a:cs typeface="+mn-cs"/>
                </a:rPr>
                <a:t>𝑀_𝑁𝑆</a:t>
              </a:r>
              <a:endParaRPr lang="en-US" sz="1100">
                <a:solidFill>
                  <a:schemeClr val="bg1"/>
                </a:solidFill>
              </a:endParaRPr>
            </a:p>
          </xdr:txBody>
        </xdr:sp>
      </mc:Fallback>
    </mc:AlternateContent>
    <xdr:clientData/>
  </xdr:oneCellAnchor>
</xdr:wsDr>
</file>

<file path=xl/drawings/drawing7.xml><?xml version="1.0" encoding="utf-8"?>
<xdr:wsDr xmlns:xdr="http://schemas.openxmlformats.org/drawingml/2006/spreadsheetDrawing" xmlns:a="http://schemas.openxmlformats.org/drawingml/2006/main">
  <xdr:oneCellAnchor>
    <xdr:from>
      <xdr:col>2</xdr:col>
      <xdr:colOff>713815</xdr:colOff>
      <xdr:row>9</xdr:row>
      <xdr:rowOff>24654</xdr:rowOff>
    </xdr:from>
    <xdr:ext cx="65" cy="172227"/>
    <xdr:sp macro="" textlink="">
      <xdr:nvSpPr>
        <xdr:cNvPr id="2" name="TextBox 1">
          <a:extLst>
            <a:ext uri="{FF2B5EF4-FFF2-40B4-BE49-F238E27FC236}">
              <a16:creationId xmlns:a16="http://schemas.microsoft.com/office/drawing/2014/main" id="{4E4C3162-1528-4D0F-A9F1-CF8639E751BC}"/>
            </a:ext>
          </a:extLst>
        </xdr:cNvPr>
        <xdr:cNvSpPr txBox="1"/>
      </xdr:nvSpPr>
      <xdr:spPr>
        <a:xfrm>
          <a:off x="1809190" y="23011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19050</xdr:colOff>
      <xdr:row>8</xdr:row>
      <xdr:rowOff>2240</xdr:rowOff>
    </xdr:from>
    <xdr:ext cx="5532668" cy="658514"/>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676DF749-79B8-4588-A818-DE404AC925D7}"/>
                </a:ext>
              </a:extLst>
            </xdr:cNvPr>
            <xdr:cNvSpPr txBox="1"/>
          </xdr:nvSpPr>
          <xdr:spPr>
            <a:xfrm>
              <a:off x="7179609" y="1604681"/>
              <a:ext cx="5532668" cy="658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h𝑒𝑑𝑔𝑒𝑑</m:t>
                        </m:r>
                      </m:sub>
                    </m:sSub>
                    <m:r>
                      <a:rPr lang="en-US" sz="1100" i="1">
                        <a:solidFill>
                          <a:schemeClr val="tx1"/>
                        </a:solidFill>
                        <a:effectLst/>
                        <a:latin typeface="Cambria Math" panose="02040503050406030204" pitchFamily="18" charset="0"/>
                        <a:ea typeface="+mn-ea"/>
                        <a:cs typeface="+mn-cs"/>
                      </a:rPr>
                      <m:t>=</m:t>
                    </m:r>
                    <m:rad>
                      <m:radPr>
                        <m:degHide m:val="on"/>
                        <m:ctrlPr>
                          <a:rPr lang="en-US" sz="1100" i="1">
                            <a:solidFill>
                              <a:schemeClr val="tx1"/>
                            </a:solidFill>
                            <a:effectLst/>
                            <a:latin typeface="Cambria Math" panose="02040503050406030204" pitchFamily="18" charset="0"/>
                            <a:ea typeface="+mn-ea"/>
                            <a:cs typeface="+mn-cs"/>
                          </a:rPr>
                        </m:ctrlPr>
                      </m:radPr>
                      <m:deg/>
                      <m:e>
                        <m:sSup>
                          <m:sSupPr>
                            <m:ctrlPr>
                              <a:rPr lang="en-US" sz="1100" i="1">
                                <a:solidFill>
                                  <a:schemeClr val="tx1"/>
                                </a:solidFill>
                                <a:effectLst/>
                                <a:latin typeface="Cambria Math" panose="02040503050406030204" pitchFamily="18" charset="0"/>
                                <a:ea typeface="+mn-ea"/>
                                <a:cs typeface="+mn-cs"/>
                              </a:rPr>
                            </m:ctrlPr>
                          </m:sSupPr>
                          <m:e>
                            <m:d>
                              <m:dPr>
                                <m:ctrlPr>
                                  <a:rPr lang="en-US" sz="1100" i="1">
                                    <a:solidFill>
                                      <a:schemeClr val="tx1"/>
                                    </a:solidFill>
                                    <a:effectLst/>
                                    <a:latin typeface="Cambria Math" panose="02040503050406030204" pitchFamily="18" charset="0"/>
                                    <a:ea typeface="+mn-ea"/>
                                    <a:cs typeface="+mn-cs"/>
                                  </a:rPr>
                                </m:ctrlPr>
                              </m:dPr>
                              <m:e>
                                <m:r>
                                  <m:rPr>
                                    <m:sty m:val="p"/>
                                  </m:rPr>
                                  <a:rPr lang="en-US" sz="1100">
                                    <a:solidFill>
                                      <a:schemeClr val="tx1"/>
                                    </a:solidFill>
                                    <a:effectLst/>
                                    <a:latin typeface="Cambria Math" panose="02040503050406030204" pitchFamily="18" charset="0"/>
                                    <a:ea typeface="+mn-ea"/>
                                    <a:cs typeface="+mn-cs"/>
                                  </a:rPr>
                                  <m:t>ρ</m:t>
                                </m:r>
                                <m:r>
                                  <a:rPr lang="en-US" sz="1100">
                                    <a:solidFill>
                                      <a:schemeClr val="tx1"/>
                                    </a:solidFill>
                                    <a:effectLst/>
                                    <a:latin typeface="Cambria Math" panose="02040503050406030204" pitchFamily="18" charset="0"/>
                                    <a:ea typeface="+mn-ea"/>
                                    <a:cs typeface="+mn-cs"/>
                                  </a:rPr>
                                  <m:t>⋅</m:t>
                                </m:r>
                                <m:nary>
                                  <m:naryPr>
                                    <m:chr m:val="∑"/>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𝑐</m:t>
                                    </m:r>
                                  </m:sub>
                                  <m:sup/>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𝑆𝐶𝑉</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𝑐</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𝑆𝑁</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𝐻</m:t>
                                            </m:r>
                                          </m:e>
                                          <m:sub>
                                            <m:r>
                                              <a:rPr lang="en-US" sz="1100" i="1">
                                                <a:solidFill>
                                                  <a:schemeClr val="tx1"/>
                                                </a:solidFill>
                                                <a:effectLst/>
                                                <a:latin typeface="Cambria Math" panose="02040503050406030204" pitchFamily="18" charset="0"/>
                                                <a:ea typeface="+mn-ea"/>
                                                <a:cs typeface="+mn-cs"/>
                                              </a:rPr>
                                              <m:t>𝑐</m:t>
                                            </m:r>
                                          </m:sub>
                                        </m:sSub>
                                      </m:e>
                                    </m:d>
                                  </m:e>
                                </m:nary>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𝐼𝐻</m:t>
                                </m:r>
                              </m:e>
                            </m:d>
                          </m:e>
                          <m:sup>
                            <m:r>
                              <a:rPr lang="en-US" sz="1100" i="1">
                                <a:solidFill>
                                  <a:schemeClr val="tx1"/>
                                </a:solidFill>
                                <a:effectLst/>
                                <a:latin typeface="Cambria Math" panose="02040503050406030204" pitchFamily="18" charset="0"/>
                                <a:ea typeface="+mn-ea"/>
                                <a:cs typeface="+mn-cs"/>
                              </a:rPr>
                              <m:t>2</m:t>
                            </m:r>
                          </m:sup>
                        </m:sSup>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m:t>
                            </m:r>
                            <m:sSup>
                              <m:sSupPr>
                                <m:ctrlPr>
                                  <a:rPr lang="en-US" sz="1100" i="1">
                                    <a:solidFill>
                                      <a:schemeClr val="tx1"/>
                                    </a:solidFill>
                                    <a:effectLst/>
                                    <a:latin typeface="Cambria Math" panose="02040503050406030204" pitchFamily="18" charset="0"/>
                                    <a:ea typeface="+mn-ea"/>
                                    <a:cs typeface="+mn-cs"/>
                                  </a:rPr>
                                </m:ctrlPr>
                              </m:sSupPr>
                              <m:e>
                                <m:r>
                                  <m:rPr>
                                    <m:sty m:val="p"/>
                                  </m:rPr>
                                  <a:rPr lang="en-US" sz="1100">
                                    <a:solidFill>
                                      <a:schemeClr val="tx1"/>
                                    </a:solidFill>
                                    <a:effectLst/>
                                    <a:latin typeface="Cambria Math" panose="02040503050406030204" pitchFamily="18" charset="0"/>
                                    <a:ea typeface="+mn-ea"/>
                                    <a:cs typeface="+mn-cs"/>
                                  </a:rPr>
                                  <m:t>ρ</m:t>
                                </m:r>
                              </m:e>
                              <m:sup>
                                <m:r>
                                  <a:rPr lang="en-US" sz="1100" i="1">
                                    <a:solidFill>
                                      <a:schemeClr val="tx1"/>
                                    </a:solidFill>
                                    <a:effectLst/>
                                    <a:latin typeface="Cambria Math" panose="02040503050406030204" pitchFamily="18" charset="0"/>
                                    <a:ea typeface="+mn-ea"/>
                                    <a:cs typeface="+mn-cs"/>
                                  </a:rPr>
                                  <m:t>2</m:t>
                                </m:r>
                              </m:sup>
                            </m:sSup>
                          </m:e>
                        </m:d>
                        <m:r>
                          <a:rPr lang="en-US" sz="1100">
                            <a:solidFill>
                              <a:schemeClr val="tx1"/>
                            </a:solidFill>
                            <a:effectLst/>
                            <a:latin typeface="Cambria Math" panose="02040503050406030204" pitchFamily="18" charset="0"/>
                            <a:ea typeface="+mn-ea"/>
                            <a:cs typeface="+mn-cs"/>
                          </a:rPr>
                          <m:t>⋅</m:t>
                        </m:r>
                        <m:nary>
                          <m:naryPr>
                            <m:chr m:val="∑"/>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𝑐</m:t>
                            </m:r>
                          </m:sub>
                          <m:sup/>
                          <m:e>
                            <m:sSup>
                              <m:sSupPr>
                                <m:ctrlPr>
                                  <a:rPr lang="en-US" sz="1100" i="1">
                                    <a:solidFill>
                                      <a:schemeClr val="tx1"/>
                                    </a:solidFill>
                                    <a:effectLst/>
                                    <a:latin typeface="Cambria Math" panose="02040503050406030204" pitchFamily="18" charset="0"/>
                                    <a:ea typeface="+mn-ea"/>
                                    <a:cs typeface="+mn-cs"/>
                                  </a:rPr>
                                </m:ctrlPr>
                              </m:sSupPr>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𝑆𝐶𝑉</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𝑐</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𝑆𝑁</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𝐻</m:t>
                                        </m:r>
                                      </m:e>
                                      <m:sub>
                                        <m:r>
                                          <a:rPr lang="en-US" sz="1100" i="1">
                                            <a:solidFill>
                                              <a:schemeClr val="tx1"/>
                                            </a:solidFill>
                                            <a:effectLst/>
                                            <a:latin typeface="Cambria Math" panose="02040503050406030204" pitchFamily="18" charset="0"/>
                                            <a:ea typeface="+mn-ea"/>
                                            <a:cs typeface="+mn-cs"/>
                                          </a:rPr>
                                          <m:t>𝑐</m:t>
                                        </m:r>
                                      </m:sub>
                                    </m:sSub>
                                  </m:e>
                                </m:d>
                              </m:e>
                              <m:sup>
                                <m:r>
                                  <a:rPr lang="en-US" sz="1100" i="1">
                                    <a:solidFill>
                                      <a:schemeClr val="tx1"/>
                                    </a:solidFill>
                                    <a:effectLst/>
                                    <a:latin typeface="Cambria Math" panose="02040503050406030204" pitchFamily="18" charset="0"/>
                                    <a:ea typeface="+mn-ea"/>
                                    <a:cs typeface="+mn-cs"/>
                                  </a:rPr>
                                  <m:t>2</m:t>
                                </m:r>
                              </m:sup>
                            </m:sSup>
                          </m:e>
                        </m:nary>
                        <m:r>
                          <a:rPr lang="en-US" sz="1100" i="1">
                            <a:solidFill>
                              <a:schemeClr val="tx1"/>
                            </a:solidFill>
                            <a:effectLst/>
                            <a:latin typeface="Cambria Math" panose="02040503050406030204" pitchFamily="18" charset="0"/>
                            <a:ea typeface="+mn-ea"/>
                            <a:cs typeface="+mn-cs"/>
                          </a:rPr>
                          <m:t>+</m:t>
                        </m:r>
                        <m:nary>
                          <m:naryPr>
                            <m:chr m:val="∑"/>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𝑐</m:t>
                            </m:r>
                          </m:sub>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𝐻𝑀𝐴</m:t>
                                </m:r>
                              </m:e>
                              <m:sub>
                                <m:r>
                                  <a:rPr lang="pl-PL" sz="1100" b="0" i="1">
                                    <a:solidFill>
                                      <a:schemeClr val="tx1"/>
                                    </a:solidFill>
                                    <a:effectLst/>
                                    <a:latin typeface="Cambria Math" panose="02040503050406030204" pitchFamily="18" charset="0"/>
                                    <a:ea typeface="+mn-ea"/>
                                    <a:cs typeface="+mn-cs"/>
                                  </a:rPr>
                                  <m:t>𝑐</m:t>
                                </m:r>
                              </m:sub>
                            </m:sSub>
                          </m:e>
                        </m:nary>
                      </m:e>
                    </m:rad>
                  </m:oMath>
                </m:oMathPara>
              </a14:m>
              <a:endParaRPr lang="en-US" sz="1100"/>
            </a:p>
          </xdr:txBody>
        </xdr:sp>
      </mc:Choice>
      <mc:Fallback xmlns="">
        <xdr:sp macro="" textlink="">
          <xdr:nvSpPr>
            <xdr:cNvPr id="3" name="TextBox 2">
              <a:extLst>
                <a:ext uri="{FF2B5EF4-FFF2-40B4-BE49-F238E27FC236}">
                  <a16:creationId xmlns:a16="http://schemas.microsoft.com/office/drawing/2014/main" id="{676DF749-79B8-4588-A818-DE404AC925D7}"/>
                </a:ext>
              </a:extLst>
            </xdr:cNvPr>
            <xdr:cNvSpPr txBox="1"/>
          </xdr:nvSpPr>
          <xdr:spPr>
            <a:xfrm>
              <a:off x="7179609" y="1604681"/>
              <a:ext cx="5532668" cy="658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𝐾_ℎ𝑒𝑑𝑔𝑒𝑑=√((ρ⋅∑_𝑐▒(𝑆𝐶𝑉𝐴_𝑐−𝑆𝑁𝐻_𝑐 ) −𝐼𝐻)^2+(1−ρ^2 )⋅∑_𝑐▒(𝑆𝐶𝑉𝐴_𝑐−𝑆𝑁𝐻_𝑐 )^2 +∑_𝑐▒</a:t>
              </a:r>
              <a:r>
                <a:rPr lang="en-US" sz="1100" i="0">
                  <a:solidFill>
                    <a:schemeClr val="tx1"/>
                  </a:solidFill>
                  <a:effectLst/>
                  <a:latin typeface="Cambria Math" panose="02040503050406030204" pitchFamily="18" charset="0"/>
                  <a:ea typeface="+mn-ea"/>
                  <a:cs typeface="+mn-cs"/>
                </a:rPr>
                <a:t>〖</a:t>
              </a:r>
              <a:r>
                <a:rPr lang="en-US" sz="1100" i="0">
                  <a:solidFill>
                    <a:schemeClr val="tx1"/>
                  </a:solidFill>
                  <a:effectLst/>
                  <a:latin typeface="+mn-lt"/>
                  <a:ea typeface="+mn-ea"/>
                  <a:cs typeface="+mn-cs"/>
                </a:rPr>
                <a:t>𝐻𝑀𝐴</a:t>
              </a:r>
              <a:r>
                <a:rPr lang="en-US" sz="1100" i="0">
                  <a:solidFill>
                    <a:schemeClr val="tx1"/>
                  </a:solidFill>
                  <a:effectLst/>
                  <a:latin typeface="Cambria Math" panose="02040503050406030204" pitchFamily="18" charset="0"/>
                  <a:ea typeface="+mn-ea"/>
                  <a:cs typeface="+mn-cs"/>
                </a:rPr>
                <a:t>〗_</a:t>
              </a:r>
              <a:r>
                <a:rPr lang="pl-PL" sz="1100" b="0" i="0">
                  <a:solidFill>
                    <a:schemeClr val="tx1"/>
                  </a:solidFill>
                  <a:effectLst/>
                  <a:latin typeface="Cambria Math" panose="02040503050406030204" pitchFamily="18" charset="0"/>
                  <a:ea typeface="+mn-ea"/>
                  <a:cs typeface="+mn-cs"/>
                </a:rPr>
                <a:t>𝑐</a:t>
              </a:r>
              <a:r>
                <a:rPr lang="en-US" sz="1100" b="0" i="0">
                  <a:solidFill>
                    <a:schemeClr val="tx1"/>
                  </a:solidFill>
                  <a:effectLst/>
                  <a:latin typeface="+mn-lt"/>
                  <a:ea typeface="+mn-ea"/>
                  <a:cs typeface="+mn-cs"/>
                </a:rPr>
                <a:t> )</a:t>
              </a:r>
              <a:endParaRPr lang="en-US" sz="1100"/>
            </a:p>
          </xdr:txBody>
        </xdr:sp>
      </mc:Fallback>
    </mc:AlternateContent>
    <xdr:clientData/>
  </xdr:oneCellAnchor>
  <xdr:oneCellAnchor>
    <xdr:from>
      <xdr:col>2</xdr:col>
      <xdr:colOff>19049</xdr:colOff>
      <xdr:row>9</xdr:row>
      <xdr:rowOff>13446</xdr:rowOff>
    </xdr:from>
    <xdr:ext cx="433837" cy="172227"/>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8358D7A-E1EF-4866-89C7-0166F1005603}"/>
                </a:ext>
              </a:extLst>
            </xdr:cNvPr>
            <xdr:cNvSpPr txBox="1"/>
          </xdr:nvSpPr>
          <xdr:spPr>
            <a:xfrm>
              <a:off x="1114424" y="2289921"/>
              <a:ext cx="43383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𝑆𝐶𝑉</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𝑐</m:t>
                        </m:r>
                      </m:sub>
                    </m:sSub>
                  </m:oMath>
                </m:oMathPara>
              </a14:m>
              <a:endParaRPr lang="en-US" sz="1100"/>
            </a:p>
          </xdr:txBody>
        </xdr:sp>
      </mc:Choice>
      <mc:Fallback xmlns="">
        <xdr:sp macro="" textlink="">
          <xdr:nvSpPr>
            <xdr:cNvPr id="4" name="TextBox 3">
              <a:extLst>
                <a:ext uri="{FF2B5EF4-FFF2-40B4-BE49-F238E27FC236}">
                  <a16:creationId xmlns:a16="http://schemas.microsoft.com/office/drawing/2014/main" id="{08358D7A-E1EF-4866-89C7-0166F1005603}"/>
                </a:ext>
              </a:extLst>
            </xdr:cNvPr>
            <xdr:cNvSpPr txBox="1"/>
          </xdr:nvSpPr>
          <xdr:spPr>
            <a:xfrm>
              <a:off x="1114424" y="2289921"/>
              <a:ext cx="43383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𝑆𝐶𝑉𝐴_𝑐</a:t>
              </a:r>
              <a:endParaRPr lang="en-US" sz="1100"/>
            </a:p>
          </xdr:txBody>
        </xdr:sp>
      </mc:Fallback>
    </mc:AlternateContent>
    <xdr:clientData/>
  </xdr:oneCellAnchor>
  <xdr:oneCellAnchor>
    <xdr:from>
      <xdr:col>2</xdr:col>
      <xdr:colOff>1475814</xdr:colOff>
      <xdr:row>13</xdr:row>
      <xdr:rowOff>2241</xdr:rowOff>
    </xdr:from>
    <xdr:ext cx="106952" cy="17222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14C92F02-5683-44D0-9517-076809DE8E75}"/>
                </a:ext>
              </a:extLst>
            </xdr:cNvPr>
            <xdr:cNvSpPr txBox="1"/>
          </xdr:nvSpPr>
          <xdr:spPr>
            <a:xfrm>
              <a:off x="2571189" y="2469216"/>
              <a:ext cx="10695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a:solidFill>
                          <a:schemeClr val="tx1"/>
                        </a:solidFill>
                        <a:effectLst/>
                        <a:latin typeface="Cambria Math" panose="02040503050406030204" pitchFamily="18" charset="0"/>
                        <a:ea typeface="+mn-ea"/>
                        <a:cs typeface="+mn-cs"/>
                      </a:rPr>
                      <m:t>ρ</m:t>
                    </m:r>
                  </m:oMath>
                </m:oMathPara>
              </a14:m>
              <a:endParaRPr lang="en-US" sz="1100"/>
            </a:p>
          </xdr:txBody>
        </xdr:sp>
      </mc:Choice>
      <mc:Fallback xmlns="">
        <xdr:sp macro="" textlink="">
          <xdr:nvSpPr>
            <xdr:cNvPr id="5" name="TextBox 4">
              <a:extLst>
                <a:ext uri="{FF2B5EF4-FFF2-40B4-BE49-F238E27FC236}">
                  <a16:creationId xmlns:a16="http://schemas.microsoft.com/office/drawing/2014/main" id="{14C92F02-5683-44D0-9517-076809DE8E75}"/>
                </a:ext>
              </a:extLst>
            </xdr:cNvPr>
            <xdr:cNvSpPr txBox="1"/>
          </xdr:nvSpPr>
          <xdr:spPr>
            <a:xfrm>
              <a:off x="2571189" y="2469216"/>
              <a:ext cx="10695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ρ</a:t>
              </a:r>
              <a:endParaRPr lang="en-US" sz="1100"/>
            </a:p>
          </xdr:txBody>
        </xdr:sp>
      </mc:Fallback>
    </mc:AlternateContent>
    <xdr:clientData/>
  </xdr:oneCellAnchor>
  <xdr:oneCellAnchor>
    <xdr:from>
      <xdr:col>4</xdr:col>
      <xdr:colOff>41460</xdr:colOff>
      <xdr:row>19</xdr:row>
      <xdr:rowOff>58270</xdr:rowOff>
    </xdr:from>
    <xdr:ext cx="1986441" cy="483466"/>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4A9F0F25-C597-4854-83B8-DECD84244A20}"/>
                </a:ext>
              </a:extLst>
            </xdr:cNvPr>
            <xdr:cNvSpPr txBox="1"/>
          </xdr:nvSpPr>
          <xdr:spPr>
            <a:xfrm>
              <a:off x="7202019" y="4148417"/>
              <a:ext cx="1986441" cy="48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US" sz="1100" i="1">
                            <a:solidFill>
                              <a:schemeClr val="tx1"/>
                            </a:solidFill>
                            <a:effectLst/>
                            <a:latin typeface="Cambria Math" panose="02040503050406030204" pitchFamily="18" charset="0"/>
                            <a:ea typeface="+mn-ea"/>
                            <a:cs typeface="+mn-cs"/>
                          </a:rPr>
                        </m:ctrlPr>
                      </m:sSupPr>
                      <m:e>
                        <m:d>
                          <m:dPr>
                            <m:ctrlPr>
                              <a:rPr lang="en-US" sz="1100" i="1">
                                <a:solidFill>
                                  <a:schemeClr val="tx1"/>
                                </a:solidFill>
                                <a:effectLst/>
                                <a:latin typeface="Cambria Math" panose="02040503050406030204" pitchFamily="18" charset="0"/>
                                <a:ea typeface="+mn-ea"/>
                                <a:cs typeface="+mn-cs"/>
                              </a:rPr>
                            </m:ctrlPr>
                          </m:dPr>
                          <m:e>
                            <m:r>
                              <m:rPr>
                                <m:sty m:val="p"/>
                              </m:rPr>
                              <a:rPr lang="en-US" sz="1100">
                                <a:solidFill>
                                  <a:schemeClr val="tx1"/>
                                </a:solidFill>
                                <a:effectLst/>
                                <a:latin typeface="Cambria Math" panose="02040503050406030204" pitchFamily="18" charset="0"/>
                                <a:ea typeface="+mn-ea"/>
                                <a:cs typeface="+mn-cs"/>
                              </a:rPr>
                              <m:t>ρ</m:t>
                            </m:r>
                            <m:r>
                              <a:rPr lang="en-US" sz="1100">
                                <a:solidFill>
                                  <a:schemeClr val="tx1"/>
                                </a:solidFill>
                                <a:effectLst/>
                                <a:latin typeface="Cambria Math" panose="02040503050406030204" pitchFamily="18" charset="0"/>
                                <a:ea typeface="+mn-ea"/>
                                <a:cs typeface="+mn-cs"/>
                              </a:rPr>
                              <m:t>⋅</m:t>
                            </m:r>
                            <m:nary>
                              <m:naryPr>
                                <m:chr m:val="∑"/>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𝑐</m:t>
                                </m:r>
                              </m:sub>
                              <m:sup/>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𝑆𝐶𝑉</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𝑐</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𝑆𝑁</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𝐻</m:t>
                                        </m:r>
                                      </m:e>
                                      <m:sub>
                                        <m:r>
                                          <a:rPr lang="en-US" sz="1100" i="1">
                                            <a:solidFill>
                                              <a:schemeClr val="tx1"/>
                                            </a:solidFill>
                                            <a:effectLst/>
                                            <a:latin typeface="Cambria Math" panose="02040503050406030204" pitchFamily="18" charset="0"/>
                                            <a:ea typeface="+mn-ea"/>
                                            <a:cs typeface="+mn-cs"/>
                                          </a:rPr>
                                          <m:t>𝑐</m:t>
                                        </m:r>
                                      </m:sub>
                                    </m:sSub>
                                  </m:e>
                                </m:d>
                              </m:e>
                            </m:nary>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𝐼𝐻</m:t>
                            </m:r>
                          </m:e>
                        </m:d>
                      </m:e>
                      <m:sup>
                        <m:r>
                          <a:rPr lang="en-US" sz="1100" i="1">
                            <a:solidFill>
                              <a:schemeClr val="tx1"/>
                            </a:solidFill>
                            <a:effectLst/>
                            <a:latin typeface="Cambria Math" panose="02040503050406030204" pitchFamily="18" charset="0"/>
                            <a:ea typeface="+mn-ea"/>
                            <a:cs typeface="+mn-cs"/>
                          </a:rPr>
                          <m:t>2</m:t>
                        </m:r>
                      </m:sup>
                    </m:sSup>
                  </m:oMath>
                </m:oMathPara>
              </a14:m>
              <a:endParaRPr lang="en-US" sz="1100"/>
            </a:p>
          </xdr:txBody>
        </xdr:sp>
      </mc:Choice>
      <mc:Fallback xmlns="">
        <xdr:sp macro="" textlink="">
          <xdr:nvSpPr>
            <xdr:cNvPr id="7" name="TextBox 6">
              <a:extLst>
                <a:ext uri="{FF2B5EF4-FFF2-40B4-BE49-F238E27FC236}">
                  <a16:creationId xmlns:a16="http://schemas.microsoft.com/office/drawing/2014/main" id="{4A9F0F25-C597-4854-83B8-DECD84244A20}"/>
                </a:ext>
              </a:extLst>
            </xdr:cNvPr>
            <xdr:cNvSpPr txBox="1"/>
          </xdr:nvSpPr>
          <xdr:spPr>
            <a:xfrm>
              <a:off x="7202019" y="4148417"/>
              <a:ext cx="1986441" cy="48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(ρ⋅∑_𝑐▒(𝑆𝐶𝑉𝐴_𝑐−𝑆𝑁𝐻_𝑐 ) −𝐼𝐻)^2</a:t>
              </a:r>
              <a:endParaRPr lang="en-US" sz="1100"/>
            </a:p>
          </xdr:txBody>
        </xdr:sp>
      </mc:Fallback>
    </mc:AlternateContent>
    <xdr:clientData/>
  </xdr:oneCellAnchor>
  <xdr:oneCellAnchor>
    <xdr:from>
      <xdr:col>2</xdr:col>
      <xdr:colOff>713815</xdr:colOff>
      <xdr:row>10</xdr:row>
      <xdr:rowOff>24654</xdr:rowOff>
    </xdr:from>
    <xdr:ext cx="65" cy="172227"/>
    <xdr:sp macro="" textlink="">
      <xdr:nvSpPr>
        <xdr:cNvPr id="10" name="TextBox 9">
          <a:extLst>
            <a:ext uri="{FF2B5EF4-FFF2-40B4-BE49-F238E27FC236}">
              <a16:creationId xmlns:a16="http://schemas.microsoft.com/office/drawing/2014/main" id="{6DF18C42-11AD-4C58-A09A-9441EC8611A8}"/>
            </a:ext>
          </a:extLst>
        </xdr:cNvPr>
        <xdr:cNvSpPr txBox="1"/>
      </xdr:nvSpPr>
      <xdr:spPr>
        <a:xfrm>
          <a:off x="1811991" y="229944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19049</xdr:colOff>
      <xdr:row>10</xdr:row>
      <xdr:rowOff>13446</xdr:rowOff>
    </xdr:from>
    <xdr:ext cx="368819" cy="172227"/>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5DF863FE-5115-4831-9108-1269C874AE8A}"/>
                </a:ext>
              </a:extLst>
            </xdr:cNvPr>
            <xdr:cNvSpPr txBox="1"/>
          </xdr:nvSpPr>
          <xdr:spPr>
            <a:xfrm>
              <a:off x="1117225" y="2478740"/>
              <a:ext cx="36881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𝑆𝑁</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𝐻</m:t>
                        </m:r>
                      </m:e>
                      <m:sub>
                        <m:r>
                          <a:rPr lang="en-US" sz="1100" i="1">
                            <a:solidFill>
                              <a:schemeClr val="tx1"/>
                            </a:solidFill>
                            <a:effectLst/>
                            <a:latin typeface="Cambria Math" panose="02040503050406030204" pitchFamily="18" charset="0"/>
                            <a:ea typeface="+mn-ea"/>
                            <a:cs typeface="+mn-cs"/>
                          </a:rPr>
                          <m:t>𝑐</m:t>
                        </m:r>
                      </m:sub>
                    </m:sSub>
                  </m:oMath>
                </m:oMathPara>
              </a14:m>
              <a:endParaRPr lang="en-US" sz="1100"/>
            </a:p>
          </xdr:txBody>
        </xdr:sp>
      </mc:Choice>
      <mc:Fallback xmlns="">
        <xdr:sp macro="" textlink="">
          <xdr:nvSpPr>
            <xdr:cNvPr id="11" name="TextBox 10">
              <a:extLst>
                <a:ext uri="{FF2B5EF4-FFF2-40B4-BE49-F238E27FC236}">
                  <a16:creationId xmlns:a16="http://schemas.microsoft.com/office/drawing/2014/main" id="{5DF863FE-5115-4831-9108-1269C874AE8A}"/>
                </a:ext>
              </a:extLst>
            </xdr:cNvPr>
            <xdr:cNvSpPr txBox="1"/>
          </xdr:nvSpPr>
          <xdr:spPr>
            <a:xfrm>
              <a:off x="1117225" y="2478740"/>
              <a:ext cx="36881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𝑆𝑁𝐻_𝑐</a:t>
              </a:r>
              <a:endParaRPr lang="en-US" sz="1100"/>
            </a:p>
          </xdr:txBody>
        </xdr:sp>
      </mc:Fallback>
    </mc:AlternateContent>
    <xdr:clientData/>
  </xdr:oneCellAnchor>
  <xdr:oneCellAnchor>
    <xdr:from>
      <xdr:col>2</xdr:col>
      <xdr:colOff>713815</xdr:colOff>
      <xdr:row>10</xdr:row>
      <xdr:rowOff>24654</xdr:rowOff>
    </xdr:from>
    <xdr:ext cx="65" cy="172227"/>
    <xdr:sp macro="" textlink="">
      <xdr:nvSpPr>
        <xdr:cNvPr id="12" name="TextBox 11">
          <a:extLst>
            <a:ext uri="{FF2B5EF4-FFF2-40B4-BE49-F238E27FC236}">
              <a16:creationId xmlns:a16="http://schemas.microsoft.com/office/drawing/2014/main" id="{D22CF55B-D839-4749-BEC8-299198C354AF}"/>
            </a:ext>
          </a:extLst>
        </xdr:cNvPr>
        <xdr:cNvSpPr txBox="1"/>
      </xdr:nvSpPr>
      <xdr:spPr>
        <a:xfrm>
          <a:off x="1811991" y="229944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713815</xdr:colOff>
      <xdr:row>11</xdr:row>
      <xdr:rowOff>24654</xdr:rowOff>
    </xdr:from>
    <xdr:ext cx="65" cy="172227"/>
    <xdr:sp macro="" textlink="">
      <xdr:nvSpPr>
        <xdr:cNvPr id="13" name="TextBox 12">
          <a:extLst>
            <a:ext uri="{FF2B5EF4-FFF2-40B4-BE49-F238E27FC236}">
              <a16:creationId xmlns:a16="http://schemas.microsoft.com/office/drawing/2014/main" id="{4A3FB2D1-C202-4999-8835-51EB5E4AF459}"/>
            </a:ext>
          </a:extLst>
        </xdr:cNvPr>
        <xdr:cNvSpPr txBox="1"/>
      </xdr:nvSpPr>
      <xdr:spPr>
        <a:xfrm>
          <a:off x="1811991" y="248994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19049</xdr:colOff>
      <xdr:row>11</xdr:row>
      <xdr:rowOff>13446</xdr:rowOff>
    </xdr:from>
    <xdr:ext cx="192168" cy="172227"/>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EB399B12-C517-44A4-AB00-203DEF72C9F9}"/>
                </a:ext>
              </a:extLst>
            </xdr:cNvPr>
            <xdr:cNvSpPr txBox="1"/>
          </xdr:nvSpPr>
          <xdr:spPr>
            <a:xfrm>
              <a:off x="1117225" y="2669240"/>
              <a:ext cx="1921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𝐼𝐻</m:t>
                    </m:r>
                  </m:oMath>
                </m:oMathPara>
              </a14:m>
              <a:endParaRPr lang="en-US" sz="1100"/>
            </a:p>
          </xdr:txBody>
        </xdr:sp>
      </mc:Choice>
      <mc:Fallback xmlns="">
        <xdr:sp macro="" textlink="">
          <xdr:nvSpPr>
            <xdr:cNvPr id="14" name="TextBox 13">
              <a:extLst>
                <a:ext uri="{FF2B5EF4-FFF2-40B4-BE49-F238E27FC236}">
                  <a16:creationId xmlns:a16="http://schemas.microsoft.com/office/drawing/2014/main" id="{EB399B12-C517-44A4-AB00-203DEF72C9F9}"/>
                </a:ext>
              </a:extLst>
            </xdr:cNvPr>
            <xdr:cNvSpPr txBox="1"/>
          </xdr:nvSpPr>
          <xdr:spPr>
            <a:xfrm>
              <a:off x="1117225" y="2669240"/>
              <a:ext cx="1921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𝐼𝐻</a:t>
              </a:r>
              <a:endParaRPr lang="en-US" sz="1100"/>
            </a:p>
          </xdr:txBody>
        </xdr:sp>
      </mc:Fallback>
    </mc:AlternateContent>
    <xdr:clientData/>
  </xdr:oneCellAnchor>
  <xdr:oneCellAnchor>
    <xdr:from>
      <xdr:col>2</xdr:col>
      <xdr:colOff>713815</xdr:colOff>
      <xdr:row>11</xdr:row>
      <xdr:rowOff>24654</xdr:rowOff>
    </xdr:from>
    <xdr:ext cx="65" cy="172227"/>
    <xdr:sp macro="" textlink="">
      <xdr:nvSpPr>
        <xdr:cNvPr id="15" name="TextBox 14">
          <a:extLst>
            <a:ext uri="{FF2B5EF4-FFF2-40B4-BE49-F238E27FC236}">
              <a16:creationId xmlns:a16="http://schemas.microsoft.com/office/drawing/2014/main" id="{1BC4DC2A-074B-4367-9715-AF01205E2E24}"/>
            </a:ext>
          </a:extLst>
        </xdr:cNvPr>
        <xdr:cNvSpPr txBox="1"/>
      </xdr:nvSpPr>
      <xdr:spPr>
        <a:xfrm>
          <a:off x="1811991" y="248994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713815</xdr:colOff>
      <xdr:row>11</xdr:row>
      <xdr:rowOff>24654</xdr:rowOff>
    </xdr:from>
    <xdr:ext cx="65" cy="172227"/>
    <xdr:sp macro="" textlink="">
      <xdr:nvSpPr>
        <xdr:cNvPr id="16" name="TextBox 15">
          <a:extLst>
            <a:ext uri="{FF2B5EF4-FFF2-40B4-BE49-F238E27FC236}">
              <a16:creationId xmlns:a16="http://schemas.microsoft.com/office/drawing/2014/main" id="{16C7AA5C-C28C-4588-B982-E1B8F9303B65}"/>
            </a:ext>
          </a:extLst>
        </xdr:cNvPr>
        <xdr:cNvSpPr txBox="1"/>
      </xdr:nvSpPr>
      <xdr:spPr>
        <a:xfrm>
          <a:off x="1811991" y="248994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xdr:col>
      <xdr:colOff>1464608</xdr:colOff>
      <xdr:row>12</xdr:row>
      <xdr:rowOff>24652</xdr:rowOff>
    </xdr:from>
    <xdr:ext cx="405047" cy="172227"/>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2B346775-4200-458C-A81D-3D399565E944}"/>
                </a:ext>
              </a:extLst>
            </xdr:cNvPr>
            <xdr:cNvSpPr txBox="1"/>
          </xdr:nvSpPr>
          <xdr:spPr>
            <a:xfrm>
              <a:off x="2562784" y="2870946"/>
              <a:ext cx="40504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𝐻𝑀𝐴</m:t>
                        </m:r>
                      </m:e>
                      <m:sub>
                        <m:r>
                          <a:rPr lang="pl-PL" sz="1100" b="0" i="1">
                            <a:solidFill>
                              <a:schemeClr val="tx1"/>
                            </a:solidFill>
                            <a:effectLst/>
                            <a:latin typeface="Cambria Math" panose="02040503050406030204" pitchFamily="18" charset="0"/>
                            <a:ea typeface="+mn-ea"/>
                            <a:cs typeface="+mn-cs"/>
                          </a:rPr>
                          <m:t>𝑐</m:t>
                        </m:r>
                      </m:sub>
                    </m:sSub>
                  </m:oMath>
                </m:oMathPara>
              </a14:m>
              <a:endParaRPr lang="en-US" sz="1100"/>
            </a:p>
          </xdr:txBody>
        </xdr:sp>
      </mc:Choice>
      <mc:Fallback xmlns="">
        <xdr:sp macro="" textlink="">
          <xdr:nvSpPr>
            <xdr:cNvPr id="18" name="TextBox 17">
              <a:extLst>
                <a:ext uri="{FF2B5EF4-FFF2-40B4-BE49-F238E27FC236}">
                  <a16:creationId xmlns:a16="http://schemas.microsoft.com/office/drawing/2014/main" id="{2B346775-4200-458C-A81D-3D399565E944}"/>
                </a:ext>
              </a:extLst>
            </xdr:cNvPr>
            <xdr:cNvSpPr txBox="1"/>
          </xdr:nvSpPr>
          <xdr:spPr>
            <a:xfrm>
              <a:off x="2562784" y="2870946"/>
              <a:ext cx="40504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〖𝐻𝑀𝐴〗_</a:t>
              </a:r>
              <a:r>
                <a:rPr lang="pl-PL" sz="1100" b="0" i="0">
                  <a:solidFill>
                    <a:schemeClr val="tx1"/>
                  </a:solidFill>
                  <a:effectLst/>
                  <a:latin typeface="+mn-lt"/>
                  <a:ea typeface="+mn-ea"/>
                  <a:cs typeface="+mn-cs"/>
                </a:rPr>
                <a:t>𝑐</a:t>
              </a:r>
              <a:endParaRPr lang="en-US" sz="1100"/>
            </a:p>
          </xdr:txBody>
        </xdr:sp>
      </mc:Fallback>
    </mc:AlternateContent>
    <xdr:clientData/>
  </xdr:oneCellAnchor>
  <xdr:oneCellAnchor>
    <xdr:from>
      <xdr:col>4</xdr:col>
      <xdr:colOff>75078</xdr:colOff>
      <xdr:row>20</xdr:row>
      <xdr:rowOff>114300</xdr:rowOff>
    </xdr:from>
    <xdr:ext cx="1914755" cy="410753"/>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D105001A-5077-4536-9833-B0FEB97B6F01}"/>
                </a:ext>
              </a:extLst>
            </xdr:cNvPr>
            <xdr:cNvSpPr txBox="1"/>
          </xdr:nvSpPr>
          <xdr:spPr>
            <a:xfrm>
              <a:off x="7235637" y="4753535"/>
              <a:ext cx="1914755" cy="410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m:t>
                        </m:r>
                        <m:sSup>
                          <m:sSupPr>
                            <m:ctrlPr>
                              <a:rPr lang="en-US" sz="1100" i="1">
                                <a:solidFill>
                                  <a:schemeClr val="tx1"/>
                                </a:solidFill>
                                <a:effectLst/>
                                <a:latin typeface="Cambria Math" panose="02040503050406030204" pitchFamily="18" charset="0"/>
                                <a:ea typeface="+mn-ea"/>
                                <a:cs typeface="+mn-cs"/>
                              </a:rPr>
                            </m:ctrlPr>
                          </m:sSupPr>
                          <m:e>
                            <m:r>
                              <m:rPr>
                                <m:sty m:val="p"/>
                              </m:rPr>
                              <a:rPr lang="en-US" sz="1100">
                                <a:solidFill>
                                  <a:schemeClr val="tx1"/>
                                </a:solidFill>
                                <a:effectLst/>
                                <a:latin typeface="Cambria Math" panose="02040503050406030204" pitchFamily="18" charset="0"/>
                                <a:ea typeface="+mn-ea"/>
                                <a:cs typeface="+mn-cs"/>
                              </a:rPr>
                              <m:t>ρ</m:t>
                            </m:r>
                          </m:e>
                          <m:sup>
                            <m:r>
                              <a:rPr lang="en-US" sz="1100" i="1">
                                <a:solidFill>
                                  <a:schemeClr val="tx1"/>
                                </a:solidFill>
                                <a:effectLst/>
                                <a:latin typeface="Cambria Math" panose="02040503050406030204" pitchFamily="18" charset="0"/>
                                <a:ea typeface="+mn-ea"/>
                                <a:cs typeface="+mn-cs"/>
                              </a:rPr>
                              <m:t>2</m:t>
                            </m:r>
                          </m:sup>
                        </m:sSup>
                      </m:e>
                    </m:d>
                    <m:r>
                      <a:rPr lang="en-US" sz="1100">
                        <a:solidFill>
                          <a:schemeClr val="tx1"/>
                        </a:solidFill>
                        <a:effectLst/>
                        <a:latin typeface="Cambria Math" panose="02040503050406030204" pitchFamily="18" charset="0"/>
                        <a:ea typeface="+mn-ea"/>
                        <a:cs typeface="+mn-cs"/>
                      </a:rPr>
                      <m:t>⋅</m:t>
                    </m:r>
                    <m:nary>
                      <m:naryPr>
                        <m:chr m:val="∑"/>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𝑐</m:t>
                        </m:r>
                      </m:sub>
                      <m:sup/>
                      <m:e>
                        <m:sSup>
                          <m:sSupPr>
                            <m:ctrlPr>
                              <a:rPr lang="en-US" sz="1100" i="1">
                                <a:solidFill>
                                  <a:schemeClr val="tx1"/>
                                </a:solidFill>
                                <a:effectLst/>
                                <a:latin typeface="Cambria Math" panose="02040503050406030204" pitchFamily="18" charset="0"/>
                                <a:ea typeface="+mn-ea"/>
                                <a:cs typeface="+mn-cs"/>
                              </a:rPr>
                            </m:ctrlPr>
                          </m:sSupPr>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𝑆𝐶𝑉</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𝑐</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𝑆𝑁</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𝐻</m:t>
                                    </m:r>
                                  </m:e>
                                  <m:sub>
                                    <m:r>
                                      <a:rPr lang="en-US" sz="1100" i="1">
                                        <a:solidFill>
                                          <a:schemeClr val="tx1"/>
                                        </a:solidFill>
                                        <a:effectLst/>
                                        <a:latin typeface="Cambria Math" panose="02040503050406030204" pitchFamily="18" charset="0"/>
                                        <a:ea typeface="+mn-ea"/>
                                        <a:cs typeface="+mn-cs"/>
                                      </a:rPr>
                                      <m:t>𝑐</m:t>
                                    </m:r>
                                  </m:sub>
                                </m:sSub>
                              </m:e>
                            </m:d>
                          </m:e>
                          <m:sup>
                            <m:r>
                              <a:rPr lang="en-US" sz="1100" i="1">
                                <a:solidFill>
                                  <a:schemeClr val="tx1"/>
                                </a:solidFill>
                                <a:effectLst/>
                                <a:latin typeface="Cambria Math" panose="02040503050406030204" pitchFamily="18" charset="0"/>
                                <a:ea typeface="+mn-ea"/>
                                <a:cs typeface="+mn-cs"/>
                              </a:rPr>
                              <m:t>2</m:t>
                            </m:r>
                          </m:sup>
                        </m:sSup>
                      </m:e>
                    </m:nary>
                  </m:oMath>
                </m:oMathPara>
              </a14:m>
              <a:endParaRPr lang="en-US" sz="1100"/>
            </a:p>
          </xdr:txBody>
        </xdr:sp>
      </mc:Choice>
      <mc:Fallback xmlns="">
        <xdr:sp macro="" textlink="">
          <xdr:nvSpPr>
            <xdr:cNvPr id="19" name="TextBox 18">
              <a:extLst>
                <a:ext uri="{FF2B5EF4-FFF2-40B4-BE49-F238E27FC236}">
                  <a16:creationId xmlns:a16="http://schemas.microsoft.com/office/drawing/2014/main" id="{D105001A-5077-4536-9833-B0FEB97B6F01}"/>
                </a:ext>
              </a:extLst>
            </xdr:cNvPr>
            <xdr:cNvSpPr txBox="1"/>
          </xdr:nvSpPr>
          <xdr:spPr>
            <a:xfrm>
              <a:off x="7235637" y="4753535"/>
              <a:ext cx="1914755" cy="410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(1−ρ^2 )⋅∑_𝑐▒(𝑆𝐶𝑉𝐴_𝑐−𝑆𝑁𝐻_𝑐 )^2 </a:t>
              </a:r>
              <a:endParaRPr lang="en-US" sz="1100"/>
            </a:p>
          </xdr:txBody>
        </xdr:sp>
      </mc:Fallback>
    </mc:AlternateContent>
    <xdr:clientData/>
  </xdr:oneCellAnchor>
  <xdr:oneCellAnchor>
    <xdr:from>
      <xdr:col>4</xdr:col>
      <xdr:colOff>63873</xdr:colOff>
      <xdr:row>21</xdr:row>
      <xdr:rowOff>103094</xdr:rowOff>
    </xdr:from>
    <xdr:ext cx="615617" cy="410753"/>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AB0C3E4C-A44B-4AD7-90C4-85FFE7A4F662}"/>
                </a:ext>
              </a:extLst>
            </xdr:cNvPr>
            <xdr:cNvSpPr txBox="1"/>
          </xdr:nvSpPr>
          <xdr:spPr>
            <a:xfrm>
              <a:off x="6316755" y="5392270"/>
              <a:ext cx="615617" cy="410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𝑐</m:t>
                        </m:r>
                      </m:sub>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𝐻𝑀𝐴</m:t>
                            </m:r>
                          </m:e>
                          <m:sub>
                            <m:r>
                              <a:rPr lang="pl-PL" sz="1100" b="0" i="1">
                                <a:solidFill>
                                  <a:schemeClr val="tx1"/>
                                </a:solidFill>
                                <a:effectLst/>
                                <a:latin typeface="Cambria Math" panose="02040503050406030204" pitchFamily="18" charset="0"/>
                                <a:ea typeface="+mn-ea"/>
                                <a:cs typeface="+mn-cs"/>
                              </a:rPr>
                              <m:t>𝑐</m:t>
                            </m:r>
                          </m:sub>
                        </m:sSub>
                      </m:e>
                    </m:nary>
                  </m:oMath>
                </m:oMathPara>
              </a14:m>
              <a:endParaRPr lang="en-US" sz="1100"/>
            </a:p>
          </xdr:txBody>
        </xdr:sp>
      </mc:Choice>
      <mc:Fallback xmlns="">
        <xdr:sp macro="" textlink="">
          <xdr:nvSpPr>
            <xdr:cNvPr id="20" name="TextBox 19">
              <a:extLst>
                <a:ext uri="{FF2B5EF4-FFF2-40B4-BE49-F238E27FC236}">
                  <a16:creationId xmlns:a16="http://schemas.microsoft.com/office/drawing/2014/main" id="{AB0C3E4C-A44B-4AD7-90C4-85FFE7A4F662}"/>
                </a:ext>
              </a:extLst>
            </xdr:cNvPr>
            <xdr:cNvSpPr txBox="1"/>
          </xdr:nvSpPr>
          <xdr:spPr>
            <a:xfrm>
              <a:off x="6316755" y="5392270"/>
              <a:ext cx="615617" cy="410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∑_𝑐</a:t>
              </a:r>
              <a:r>
                <a:rPr lang="pl-PL" sz="1100" b="0" i="0">
                  <a:solidFill>
                    <a:schemeClr val="tx1"/>
                  </a:solidFill>
                  <a:effectLst/>
                  <a:latin typeface="+mn-lt"/>
                  <a:ea typeface="+mn-ea"/>
                  <a:cs typeface="+mn-cs"/>
                </a:rPr>
                <a:t>▒</a:t>
              </a:r>
              <a:r>
                <a:rPr lang="en-US" sz="1100" b="0" i="0">
                  <a:solidFill>
                    <a:schemeClr val="tx1"/>
                  </a:solidFill>
                  <a:effectLst/>
                  <a:latin typeface="+mn-lt"/>
                  <a:ea typeface="+mn-ea"/>
                  <a:cs typeface="+mn-cs"/>
                </a:rPr>
                <a:t>〖</a:t>
              </a:r>
              <a:r>
                <a:rPr lang="en-US" sz="1100" i="0">
                  <a:solidFill>
                    <a:schemeClr val="tx1"/>
                  </a:solidFill>
                  <a:effectLst/>
                  <a:latin typeface="+mn-lt"/>
                  <a:ea typeface="+mn-ea"/>
                  <a:cs typeface="+mn-cs"/>
                </a:rPr>
                <a:t>𝐻𝑀𝐴〗_</a:t>
              </a:r>
              <a:r>
                <a:rPr lang="pl-PL" sz="1100" b="0" i="0">
                  <a:solidFill>
                    <a:schemeClr val="tx1"/>
                  </a:solidFill>
                  <a:effectLst/>
                  <a:latin typeface="+mn-lt"/>
                  <a:ea typeface="+mn-ea"/>
                  <a:cs typeface="+mn-cs"/>
                </a:rPr>
                <a:t>𝑐 </a:t>
              </a:r>
              <a:endParaRPr lang="en-US" sz="1100"/>
            </a:p>
          </xdr:txBody>
        </xdr:sp>
      </mc:Fallback>
    </mc:AlternateContent>
    <xdr:clientData/>
  </xdr:oneCellAnchor>
</xdr:wsDr>
</file>

<file path=xl/drawings/drawing8.xml><?xml version="1.0" encoding="utf-8"?>
<xdr:wsDr xmlns:xdr="http://schemas.openxmlformats.org/drawingml/2006/spreadsheetDrawing" xmlns:a="http://schemas.openxmlformats.org/drawingml/2006/main">
  <xdr:oneCellAnchor>
    <xdr:from>
      <xdr:col>4</xdr:col>
      <xdr:colOff>33617</xdr:colOff>
      <xdr:row>8</xdr:row>
      <xdr:rowOff>44824</xdr:rowOff>
    </xdr:from>
    <xdr:ext cx="2816039" cy="425823"/>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9BFECCBA-0B78-4F61-B6C0-77B0D85E2D69}"/>
                </a:ext>
              </a:extLst>
            </xdr:cNvPr>
            <xdr:cNvSpPr txBox="1"/>
          </xdr:nvSpPr>
          <xdr:spPr>
            <a:xfrm>
              <a:off x="6712323" y="1647265"/>
              <a:ext cx="2816039" cy="425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𝑆𝑁</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𝐻</m:t>
                        </m:r>
                      </m:e>
                      <m:sub>
                        <m:r>
                          <a:rPr lang="en-US" sz="1100" i="1">
                            <a:solidFill>
                              <a:schemeClr val="tx1"/>
                            </a:solidFill>
                            <a:effectLst/>
                            <a:latin typeface="Cambria Math" panose="02040503050406030204" pitchFamily="18" charset="0"/>
                            <a:ea typeface="+mn-ea"/>
                            <a:cs typeface="+mn-cs"/>
                          </a:rPr>
                          <m:t>𝑐</m:t>
                        </m:r>
                      </m:sub>
                    </m:sSub>
                    <m:r>
                      <a:rPr lang="en-US" sz="1100" i="1">
                        <a:solidFill>
                          <a:schemeClr val="tx1"/>
                        </a:solidFill>
                        <a:effectLst/>
                        <a:latin typeface="Cambria Math" panose="02040503050406030204" pitchFamily="18" charset="0"/>
                        <a:ea typeface="+mn-ea"/>
                        <a:cs typeface="+mn-cs"/>
                      </a:rPr>
                      <m:t>=</m:t>
                    </m:r>
                    <m:nary>
                      <m:naryPr>
                        <m:chr m:val="∑"/>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h</m:t>
                        </m:r>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𝑐</m:t>
                        </m:r>
                      </m:sub>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𝑟</m:t>
                            </m:r>
                          </m:e>
                          <m:sub>
                            <m:r>
                              <a:rPr lang="en-US" sz="1100" i="1">
                                <a:solidFill>
                                  <a:schemeClr val="tx1"/>
                                </a:solidFill>
                                <a:effectLst/>
                                <a:latin typeface="Cambria Math" panose="02040503050406030204" pitchFamily="18" charset="0"/>
                                <a:ea typeface="+mn-ea"/>
                                <a:cs typeface="+mn-cs"/>
                              </a:rPr>
                              <m:t>h𝑐</m:t>
                            </m:r>
                          </m:sub>
                        </m:sSub>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𝑊</m:t>
                            </m:r>
                          </m:e>
                          <m:sub>
                            <m:r>
                              <a:rPr lang="en-US" sz="1100" i="1">
                                <a:solidFill>
                                  <a:schemeClr val="tx1"/>
                                </a:solidFill>
                                <a:effectLst/>
                                <a:latin typeface="Cambria Math" panose="02040503050406030204" pitchFamily="18" charset="0"/>
                                <a:ea typeface="+mn-ea"/>
                                <a:cs typeface="+mn-cs"/>
                              </a:rPr>
                              <m:t>h</m:t>
                            </m:r>
                          </m:sub>
                        </m:sSub>
                        <m:r>
                          <a:rPr lang="en-US" sz="1100">
                            <a:solidFill>
                              <a:schemeClr val="tx1"/>
                            </a:solidFill>
                            <a:effectLst/>
                            <a:latin typeface="Cambria Math" panose="02040503050406030204" pitchFamily="18" charset="0"/>
                            <a:ea typeface="+mn-ea"/>
                            <a:cs typeface="+mn-cs"/>
                          </a:rPr>
                          <m:t>⋅</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𝑀</m:t>
                            </m:r>
                          </m:e>
                          <m:sub>
                            <m:r>
                              <a:rPr lang="en-US" sz="1100" i="1">
                                <a:solidFill>
                                  <a:schemeClr val="tx1"/>
                                </a:solidFill>
                                <a:effectLst/>
                                <a:latin typeface="Cambria Math" panose="02040503050406030204" pitchFamily="18" charset="0"/>
                                <a:ea typeface="+mn-ea"/>
                                <a:cs typeface="+mn-cs"/>
                              </a:rPr>
                              <m:t>h</m:t>
                            </m:r>
                          </m:sub>
                          <m:sup>
                            <m:r>
                              <a:rPr lang="en-US" sz="1100" i="1">
                                <a:solidFill>
                                  <a:schemeClr val="tx1"/>
                                </a:solidFill>
                                <a:effectLst/>
                                <a:latin typeface="Cambria Math" panose="02040503050406030204" pitchFamily="18" charset="0"/>
                                <a:ea typeface="+mn-ea"/>
                                <a:cs typeface="+mn-cs"/>
                              </a:rPr>
                              <m:t>𝑆𝑁</m:t>
                            </m:r>
                          </m:sup>
                        </m:sSubSup>
                        <m:r>
                          <a:rPr lang="en-US" sz="1100">
                            <a:solidFill>
                              <a:schemeClr val="tx1"/>
                            </a:solidFill>
                            <a:effectLst/>
                            <a:latin typeface="Cambria Math" panose="02040503050406030204" pitchFamily="18" charset="0"/>
                            <a:ea typeface="+mn-ea"/>
                            <a:cs typeface="+mn-cs"/>
                          </a:rPr>
                          <m:t>⋅</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𝐵</m:t>
                            </m:r>
                          </m:e>
                          <m:sub>
                            <m:r>
                              <a:rPr lang="en-US" sz="1100" i="1">
                                <a:solidFill>
                                  <a:schemeClr val="tx1"/>
                                </a:solidFill>
                                <a:effectLst/>
                                <a:latin typeface="Cambria Math" panose="02040503050406030204" pitchFamily="18" charset="0"/>
                                <a:ea typeface="+mn-ea"/>
                                <a:cs typeface="+mn-cs"/>
                              </a:rPr>
                              <m:t>h</m:t>
                            </m:r>
                          </m:sub>
                          <m:sup>
                            <m:r>
                              <a:rPr lang="en-US" sz="1100" i="1">
                                <a:solidFill>
                                  <a:schemeClr val="tx1"/>
                                </a:solidFill>
                                <a:effectLst/>
                                <a:latin typeface="Cambria Math" panose="02040503050406030204" pitchFamily="18" charset="0"/>
                                <a:ea typeface="+mn-ea"/>
                                <a:cs typeface="+mn-cs"/>
                              </a:rPr>
                              <m:t>𝑆𝑁</m:t>
                            </m:r>
                          </m:sup>
                        </m:sSubSup>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𝐷</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𝐹</m:t>
                            </m:r>
                          </m:e>
                          <m:sub>
                            <m:r>
                              <a:rPr lang="en-US" sz="1100" i="1">
                                <a:solidFill>
                                  <a:schemeClr val="tx1"/>
                                </a:solidFill>
                                <a:effectLst/>
                                <a:latin typeface="Cambria Math" panose="02040503050406030204" pitchFamily="18" charset="0"/>
                                <a:ea typeface="+mn-ea"/>
                                <a:cs typeface="+mn-cs"/>
                              </a:rPr>
                              <m:t>h</m:t>
                            </m:r>
                          </m:sub>
                          <m:sup>
                            <m:r>
                              <a:rPr lang="en-US" sz="1100" i="1">
                                <a:solidFill>
                                  <a:schemeClr val="tx1"/>
                                </a:solidFill>
                                <a:effectLst/>
                                <a:latin typeface="Cambria Math" panose="02040503050406030204" pitchFamily="18" charset="0"/>
                                <a:ea typeface="+mn-ea"/>
                                <a:cs typeface="+mn-cs"/>
                              </a:rPr>
                              <m:t>𝑆𝑁</m:t>
                            </m:r>
                          </m:sup>
                        </m:sSubSup>
                      </m:e>
                    </m:nary>
                  </m:oMath>
                </m:oMathPara>
              </a14:m>
              <a:endParaRPr lang="en-US" sz="1100">
                <a:solidFill>
                  <a:schemeClr val="tx1"/>
                </a:solidFill>
                <a:effectLst/>
                <a:latin typeface="+mn-lt"/>
                <a:ea typeface="+mn-ea"/>
                <a:cs typeface="+mn-cs"/>
              </a:endParaRPr>
            </a:p>
            <a:p>
              <a:endParaRPr lang="en-US" sz="1100"/>
            </a:p>
          </xdr:txBody>
        </xdr:sp>
      </mc:Choice>
      <mc:Fallback xmlns="">
        <xdr:sp macro="" textlink="">
          <xdr:nvSpPr>
            <xdr:cNvPr id="2" name="TextBox 1">
              <a:extLst>
                <a:ext uri="{FF2B5EF4-FFF2-40B4-BE49-F238E27FC236}">
                  <a16:creationId xmlns:a16="http://schemas.microsoft.com/office/drawing/2014/main" id="{9BFECCBA-0B78-4F61-B6C0-77B0D85E2D69}"/>
                </a:ext>
              </a:extLst>
            </xdr:cNvPr>
            <xdr:cNvSpPr txBox="1"/>
          </xdr:nvSpPr>
          <xdr:spPr>
            <a:xfrm>
              <a:off x="6712323" y="1647265"/>
              <a:ext cx="2816039" cy="425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𝑆𝑁𝐻_𝑐=∑_(ℎ∈𝑐)▒〖𝑟_ℎ𝑐⋅𝑅𝑊_ℎ⋅𝑀_ℎ^𝑆𝑁⋅𝐵_ℎ^𝑆𝑁⋅𝐷𝐹_ℎ^𝑆𝑁 〗</a:t>
              </a:r>
              <a:endParaRPr lang="en-US" sz="1100">
                <a:solidFill>
                  <a:schemeClr val="tx1"/>
                </a:solidFill>
                <a:effectLst/>
                <a:latin typeface="+mn-lt"/>
                <a:ea typeface="+mn-ea"/>
                <a:cs typeface="+mn-cs"/>
              </a:endParaRPr>
            </a:p>
            <a:p>
              <a:endParaRPr lang="en-US" sz="1100"/>
            </a:p>
          </xdr:txBody>
        </xdr:sp>
      </mc:Fallback>
    </mc:AlternateContent>
    <xdr:clientData/>
  </xdr:oneCellAnchor>
  <xdr:oneCellAnchor>
    <xdr:from>
      <xdr:col>14</xdr:col>
      <xdr:colOff>52667</xdr:colOff>
      <xdr:row>16</xdr:row>
      <xdr:rowOff>2241</xdr:rowOff>
    </xdr:from>
    <xdr:ext cx="65" cy="172227"/>
    <xdr:sp macro="" textlink="">
      <xdr:nvSpPr>
        <xdr:cNvPr id="3" name="TextBox 2">
          <a:extLst>
            <a:ext uri="{FF2B5EF4-FFF2-40B4-BE49-F238E27FC236}">
              <a16:creationId xmlns:a16="http://schemas.microsoft.com/office/drawing/2014/main" id="{416BB433-459B-40FB-A6D5-3380B630C8FC}"/>
            </a:ext>
          </a:extLst>
        </xdr:cNvPr>
        <xdr:cNvSpPr txBox="1"/>
      </xdr:nvSpPr>
      <xdr:spPr>
        <a:xfrm>
          <a:off x="17854892" y="408846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xdr:col>
      <xdr:colOff>11206</xdr:colOff>
      <xdr:row>13</xdr:row>
      <xdr:rowOff>159122</xdr:rowOff>
    </xdr:from>
    <xdr:ext cx="1523999" cy="172227"/>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9C53608D-6FE1-4247-A635-4397982DBD6C}"/>
                </a:ext>
              </a:extLst>
            </xdr:cNvPr>
            <xdr:cNvSpPr txBox="1"/>
          </xdr:nvSpPr>
          <xdr:spPr>
            <a:xfrm>
              <a:off x="4717677" y="3610534"/>
              <a:ext cx="152399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bg1"/>
                        </a:solidFill>
                        <a:effectLst/>
                        <a:latin typeface="Cambria Math" panose="02040503050406030204" pitchFamily="18" charset="0"/>
                        <a:ea typeface="+mn-ea"/>
                        <a:cs typeface="+mn-cs"/>
                      </a:rPr>
                      <m:t>𝑆𝑁</m:t>
                    </m:r>
                    <m:sSub>
                      <m:sSubPr>
                        <m:ctrlPr>
                          <a:rPr lang="en-US" sz="1100" i="1">
                            <a:solidFill>
                              <a:schemeClr val="bg1"/>
                            </a:solidFill>
                            <a:effectLst/>
                            <a:latin typeface="Cambria Math" panose="02040503050406030204" pitchFamily="18" charset="0"/>
                            <a:ea typeface="+mn-ea"/>
                            <a:cs typeface="+mn-cs"/>
                          </a:rPr>
                        </m:ctrlPr>
                      </m:sSubPr>
                      <m:e>
                        <m:r>
                          <a:rPr lang="en-US" sz="1100" i="1">
                            <a:solidFill>
                              <a:schemeClr val="bg1"/>
                            </a:solidFill>
                            <a:effectLst/>
                            <a:latin typeface="Cambria Math" panose="02040503050406030204" pitchFamily="18" charset="0"/>
                            <a:ea typeface="+mn-ea"/>
                            <a:cs typeface="+mn-cs"/>
                          </a:rPr>
                          <m:t>𝐻</m:t>
                        </m:r>
                      </m:e>
                      <m:sub>
                        <m:r>
                          <a:rPr lang="en-US" sz="1100" i="1">
                            <a:solidFill>
                              <a:schemeClr val="bg1"/>
                            </a:solidFill>
                            <a:effectLst/>
                            <a:latin typeface="Cambria Math" panose="02040503050406030204" pitchFamily="18" charset="0"/>
                            <a:ea typeface="+mn-ea"/>
                            <a:cs typeface="+mn-cs"/>
                          </a:rPr>
                          <m:t>𝑐</m:t>
                        </m:r>
                      </m:sub>
                    </m:sSub>
                  </m:oMath>
                </m:oMathPara>
              </a14:m>
              <a:endParaRPr lang="en-US" sz="1100">
                <a:solidFill>
                  <a:schemeClr val="bg1"/>
                </a:solidFill>
              </a:endParaRPr>
            </a:p>
          </xdr:txBody>
        </xdr:sp>
      </mc:Choice>
      <mc:Fallback xmlns="">
        <xdr:sp macro="" textlink="">
          <xdr:nvSpPr>
            <xdr:cNvPr id="7" name="TextBox 6">
              <a:extLst>
                <a:ext uri="{FF2B5EF4-FFF2-40B4-BE49-F238E27FC236}">
                  <a16:creationId xmlns:a16="http://schemas.microsoft.com/office/drawing/2014/main" id="{9C53608D-6FE1-4247-A635-4397982DBD6C}"/>
                </a:ext>
              </a:extLst>
            </xdr:cNvPr>
            <xdr:cNvSpPr txBox="1"/>
          </xdr:nvSpPr>
          <xdr:spPr>
            <a:xfrm>
              <a:off x="4717677" y="3610534"/>
              <a:ext cx="152399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i="0">
                  <a:solidFill>
                    <a:schemeClr val="bg1"/>
                  </a:solidFill>
                  <a:effectLst/>
                  <a:latin typeface="+mn-lt"/>
                  <a:ea typeface="+mn-ea"/>
                  <a:cs typeface="+mn-cs"/>
                </a:rPr>
                <a:t>𝑆𝑁𝐻_𝑐</a:t>
              </a:r>
              <a:endParaRPr lang="en-US" sz="1100">
                <a:solidFill>
                  <a:schemeClr val="bg1"/>
                </a:solidFill>
              </a:endParaRPr>
            </a:p>
          </xdr:txBody>
        </xdr:sp>
      </mc:Fallback>
    </mc:AlternateContent>
    <xdr:clientData/>
  </xdr:oneCellAnchor>
  <xdr:oneCellAnchor>
    <xdr:from>
      <xdr:col>2</xdr:col>
      <xdr:colOff>610161</xdr:colOff>
      <xdr:row>8</xdr:row>
      <xdr:rowOff>160805</xdr:rowOff>
    </xdr:from>
    <xdr:ext cx="368819" cy="172227"/>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C04A3235-D8B9-4BF9-B2FC-C66B7147D427}"/>
                </a:ext>
              </a:extLst>
            </xdr:cNvPr>
            <xdr:cNvSpPr txBox="1"/>
          </xdr:nvSpPr>
          <xdr:spPr>
            <a:xfrm>
              <a:off x="1708337" y="1763246"/>
              <a:ext cx="36881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𝑆𝑁</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𝐻</m:t>
                        </m:r>
                      </m:e>
                      <m:sub>
                        <m:r>
                          <a:rPr lang="en-US" sz="1100" i="1">
                            <a:solidFill>
                              <a:schemeClr val="tx1"/>
                            </a:solidFill>
                            <a:effectLst/>
                            <a:latin typeface="Cambria Math" panose="02040503050406030204" pitchFamily="18" charset="0"/>
                            <a:ea typeface="+mn-ea"/>
                            <a:cs typeface="+mn-cs"/>
                          </a:rPr>
                          <m:t>𝑐</m:t>
                        </m:r>
                      </m:sub>
                    </m:sSub>
                  </m:oMath>
                </m:oMathPara>
              </a14:m>
              <a:endParaRPr lang="en-US" sz="1100"/>
            </a:p>
          </xdr:txBody>
        </xdr:sp>
      </mc:Choice>
      <mc:Fallback xmlns="">
        <xdr:sp macro="" textlink="">
          <xdr:nvSpPr>
            <xdr:cNvPr id="8" name="TextBox 7">
              <a:extLst>
                <a:ext uri="{FF2B5EF4-FFF2-40B4-BE49-F238E27FC236}">
                  <a16:creationId xmlns:a16="http://schemas.microsoft.com/office/drawing/2014/main" id="{C04A3235-D8B9-4BF9-B2FC-C66B7147D427}"/>
                </a:ext>
              </a:extLst>
            </xdr:cNvPr>
            <xdr:cNvSpPr txBox="1"/>
          </xdr:nvSpPr>
          <xdr:spPr>
            <a:xfrm>
              <a:off x="1708337" y="1763246"/>
              <a:ext cx="36881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𝑆𝑁𝐻_𝑐</a:t>
              </a:r>
              <a:endParaRPr lang="en-US" sz="1100"/>
            </a:p>
          </xdr:txBody>
        </xdr:sp>
      </mc:Fallback>
    </mc:AlternateContent>
    <xdr:clientData/>
  </xdr:oneCellAnchor>
  <xdr:oneCellAnchor>
    <xdr:from>
      <xdr:col>4</xdr:col>
      <xdr:colOff>164727</xdr:colOff>
      <xdr:row>9</xdr:row>
      <xdr:rowOff>47065</xdr:rowOff>
    </xdr:from>
    <xdr:ext cx="3084049" cy="410753"/>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364567A2-1065-4EA5-9773-2D9A197BB5D0}"/>
                </a:ext>
              </a:extLst>
            </xdr:cNvPr>
            <xdr:cNvSpPr txBox="1"/>
          </xdr:nvSpPr>
          <xdr:spPr>
            <a:xfrm>
              <a:off x="6841752" y="1656790"/>
              <a:ext cx="3084049" cy="410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𝐻𝑀</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𝑐</m:t>
                        </m:r>
                      </m:sub>
                    </m:sSub>
                    <m:r>
                      <a:rPr lang="en-US" sz="1100" i="1">
                        <a:solidFill>
                          <a:schemeClr val="tx1"/>
                        </a:solidFill>
                        <a:effectLst/>
                        <a:latin typeface="Cambria Math" panose="02040503050406030204" pitchFamily="18" charset="0"/>
                        <a:ea typeface="+mn-ea"/>
                        <a:cs typeface="+mn-cs"/>
                      </a:rPr>
                      <m:t>=</m:t>
                    </m:r>
                    <m:nary>
                      <m:naryPr>
                        <m:chr m:val="∑"/>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h</m:t>
                        </m:r>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𝑐</m:t>
                        </m:r>
                      </m:sub>
                      <m:sup/>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𝑟</m:t>
                                </m:r>
                              </m:e>
                              <m:sub>
                                <m:r>
                                  <a:rPr lang="en-US" sz="1100" i="1">
                                    <a:solidFill>
                                      <a:schemeClr val="tx1"/>
                                    </a:solidFill>
                                    <a:effectLst/>
                                    <a:latin typeface="Cambria Math" panose="02040503050406030204" pitchFamily="18" charset="0"/>
                                    <a:ea typeface="+mn-ea"/>
                                    <a:cs typeface="+mn-cs"/>
                                  </a:rPr>
                                  <m:t>h𝑐</m:t>
                                </m:r>
                              </m:sub>
                              <m:sup>
                                <m:r>
                                  <a:rPr lang="en-US" sz="1100" i="1">
                                    <a:solidFill>
                                      <a:schemeClr val="tx1"/>
                                    </a:solidFill>
                                    <a:effectLst/>
                                    <a:latin typeface="Cambria Math" panose="02040503050406030204" pitchFamily="18" charset="0"/>
                                    <a:ea typeface="+mn-ea"/>
                                    <a:cs typeface="+mn-cs"/>
                                  </a:rPr>
                                  <m:t>2</m:t>
                                </m:r>
                              </m:sup>
                            </m:sSubSup>
                          </m:e>
                        </m:d>
                      </m:e>
                    </m:nary>
                    <m:r>
                      <a:rPr lang="en-US" sz="1100">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𝑅</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𝑊</m:t>
                                </m:r>
                              </m:e>
                              <m:sub>
                                <m:r>
                                  <a:rPr lang="en-US" sz="1100" i="1">
                                    <a:solidFill>
                                      <a:schemeClr val="tx1"/>
                                    </a:solidFill>
                                    <a:effectLst/>
                                    <a:latin typeface="Cambria Math" panose="02040503050406030204" pitchFamily="18" charset="0"/>
                                    <a:ea typeface="+mn-ea"/>
                                    <a:cs typeface="+mn-cs"/>
                                  </a:rPr>
                                  <m:t>h</m:t>
                                </m:r>
                              </m:sub>
                            </m:sSub>
                            <m:r>
                              <a:rPr lang="en-US" sz="1100">
                                <a:solidFill>
                                  <a:schemeClr val="tx1"/>
                                </a:solidFill>
                                <a:effectLst/>
                                <a:latin typeface="Cambria Math" panose="02040503050406030204" pitchFamily="18" charset="0"/>
                                <a:ea typeface="+mn-ea"/>
                                <a:cs typeface="+mn-cs"/>
                              </a:rPr>
                              <m:t>⋅</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𝑀</m:t>
                                </m:r>
                              </m:e>
                              <m:sub>
                                <m:r>
                                  <a:rPr lang="en-US" sz="1100" i="1">
                                    <a:solidFill>
                                      <a:schemeClr val="tx1"/>
                                    </a:solidFill>
                                    <a:effectLst/>
                                    <a:latin typeface="Cambria Math" panose="02040503050406030204" pitchFamily="18" charset="0"/>
                                    <a:ea typeface="+mn-ea"/>
                                    <a:cs typeface="+mn-cs"/>
                                  </a:rPr>
                                  <m:t>h</m:t>
                                </m:r>
                              </m:sub>
                              <m:sup>
                                <m:r>
                                  <a:rPr lang="en-US" sz="1100" i="1">
                                    <a:solidFill>
                                      <a:schemeClr val="tx1"/>
                                    </a:solidFill>
                                    <a:effectLst/>
                                    <a:latin typeface="Cambria Math" panose="02040503050406030204" pitchFamily="18" charset="0"/>
                                    <a:ea typeface="+mn-ea"/>
                                    <a:cs typeface="+mn-cs"/>
                                  </a:rPr>
                                  <m:t>𝑆𝑁</m:t>
                                </m:r>
                              </m:sup>
                            </m:sSubSup>
                            <m:r>
                              <a:rPr lang="en-US" sz="1100">
                                <a:solidFill>
                                  <a:schemeClr val="tx1"/>
                                </a:solidFill>
                                <a:effectLst/>
                                <a:latin typeface="Cambria Math" panose="02040503050406030204" pitchFamily="18" charset="0"/>
                                <a:ea typeface="+mn-ea"/>
                                <a:cs typeface="+mn-cs"/>
                              </a:rPr>
                              <m:t>⋅</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𝐵</m:t>
                                </m:r>
                              </m:e>
                              <m:sub>
                                <m:r>
                                  <a:rPr lang="en-US" sz="1100" i="1">
                                    <a:solidFill>
                                      <a:schemeClr val="tx1"/>
                                    </a:solidFill>
                                    <a:effectLst/>
                                    <a:latin typeface="Cambria Math" panose="02040503050406030204" pitchFamily="18" charset="0"/>
                                    <a:ea typeface="+mn-ea"/>
                                    <a:cs typeface="+mn-cs"/>
                                  </a:rPr>
                                  <m:t>h</m:t>
                                </m:r>
                              </m:sub>
                              <m:sup>
                                <m:r>
                                  <a:rPr lang="en-US" sz="1100" i="1">
                                    <a:solidFill>
                                      <a:schemeClr val="tx1"/>
                                    </a:solidFill>
                                    <a:effectLst/>
                                    <a:latin typeface="Cambria Math" panose="02040503050406030204" pitchFamily="18" charset="0"/>
                                    <a:ea typeface="+mn-ea"/>
                                    <a:cs typeface="+mn-cs"/>
                                  </a:rPr>
                                  <m:t>𝑆𝑁</m:t>
                                </m:r>
                              </m:sup>
                            </m:sSubSup>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𝐷</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𝐹</m:t>
                                </m:r>
                              </m:e>
                              <m:sub>
                                <m:r>
                                  <a:rPr lang="en-US" sz="1100" i="1">
                                    <a:solidFill>
                                      <a:schemeClr val="tx1"/>
                                    </a:solidFill>
                                    <a:effectLst/>
                                    <a:latin typeface="Cambria Math" panose="02040503050406030204" pitchFamily="18" charset="0"/>
                                    <a:ea typeface="+mn-ea"/>
                                    <a:cs typeface="+mn-cs"/>
                                  </a:rPr>
                                  <m:t>h</m:t>
                                </m:r>
                              </m:sub>
                              <m:sup>
                                <m:r>
                                  <a:rPr lang="en-US" sz="1100" i="1">
                                    <a:solidFill>
                                      <a:schemeClr val="tx1"/>
                                    </a:solidFill>
                                    <a:effectLst/>
                                    <a:latin typeface="Cambria Math" panose="02040503050406030204" pitchFamily="18" charset="0"/>
                                    <a:ea typeface="+mn-ea"/>
                                    <a:cs typeface="+mn-cs"/>
                                  </a:rPr>
                                  <m:t>𝑆𝑁</m:t>
                                </m:r>
                              </m:sup>
                            </m:sSubSup>
                          </m:e>
                        </m:d>
                      </m:e>
                      <m:sup>
                        <m:r>
                          <a:rPr lang="pl-PL" sz="1100" b="0" i="1">
                            <a:solidFill>
                              <a:schemeClr val="tx1"/>
                            </a:solidFill>
                            <a:effectLst/>
                            <a:latin typeface="Cambria Math" panose="02040503050406030204" pitchFamily="18" charset="0"/>
                            <a:ea typeface="+mn-ea"/>
                            <a:cs typeface="+mn-cs"/>
                          </a:rPr>
                          <m:t>2</m:t>
                        </m:r>
                      </m:sup>
                    </m:sSup>
                  </m:oMath>
                </m:oMathPara>
              </a14:m>
              <a:endParaRPr lang="en-US" sz="1100"/>
            </a:p>
          </xdr:txBody>
        </xdr:sp>
      </mc:Choice>
      <mc:Fallback xmlns="">
        <xdr:sp macro="" textlink="">
          <xdr:nvSpPr>
            <xdr:cNvPr id="11" name="TextBox 10">
              <a:extLst>
                <a:ext uri="{FF2B5EF4-FFF2-40B4-BE49-F238E27FC236}">
                  <a16:creationId xmlns:a16="http://schemas.microsoft.com/office/drawing/2014/main" id="{364567A2-1065-4EA5-9773-2D9A197BB5D0}"/>
                </a:ext>
              </a:extLst>
            </xdr:cNvPr>
            <xdr:cNvSpPr txBox="1"/>
          </xdr:nvSpPr>
          <xdr:spPr>
            <a:xfrm>
              <a:off x="6841752" y="1656790"/>
              <a:ext cx="3084049" cy="410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𝐻𝑀𝐴_𝑐=∑_(ℎ∈𝑐)▒(1−𝑟_ℎ𝑐^2 ) ⋅(𝑅𝑊_ℎ⋅𝑀_ℎ^𝑆𝑁⋅𝐵_ℎ^𝑆𝑁⋅𝐷𝐹_ℎ^𝑆𝑁 )</a:t>
              </a:r>
              <a:r>
                <a:rPr lang="en-US" sz="1100" i="0">
                  <a:solidFill>
                    <a:schemeClr val="tx1"/>
                  </a:solidFill>
                  <a:effectLst/>
                  <a:latin typeface="Cambria Math" panose="02040503050406030204" pitchFamily="18" charset="0"/>
                  <a:ea typeface="+mn-ea"/>
                  <a:cs typeface="+mn-cs"/>
                </a:rPr>
                <a:t>^</a:t>
              </a:r>
              <a:r>
                <a:rPr lang="pl-PL" sz="1100" b="0" i="0">
                  <a:solidFill>
                    <a:schemeClr val="tx1"/>
                  </a:solidFill>
                  <a:effectLst/>
                  <a:latin typeface="Cambria Math" panose="02040503050406030204" pitchFamily="18" charset="0"/>
                  <a:ea typeface="+mn-ea"/>
                  <a:cs typeface="+mn-cs"/>
                </a:rPr>
                <a:t>2</a:t>
              </a:r>
              <a:endParaRPr lang="en-US" sz="1100"/>
            </a:p>
          </xdr:txBody>
        </xdr:sp>
      </mc:Fallback>
    </mc:AlternateContent>
    <xdr:clientData/>
  </xdr:oneCellAnchor>
  <xdr:oneCellAnchor>
    <xdr:from>
      <xdr:col>2</xdr:col>
      <xdr:colOff>1540249</xdr:colOff>
      <xdr:row>9</xdr:row>
      <xdr:rowOff>149601</xdr:rowOff>
    </xdr:from>
    <xdr:ext cx="405047" cy="172227"/>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76AABE28-A771-49C9-A9EF-3E46A3C6F7E4}"/>
                </a:ext>
              </a:extLst>
            </xdr:cNvPr>
            <xdr:cNvSpPr txBox="1"/>
          </xdr:nvSpPr>
          <xdr:spPr>
            <a:xfrm>
              <a:off x="2635624" y="1759326"/>
              <a:ext cx="40504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𝐻𝑀𝐴</m:t>
                        </m:r>
                      </m:e>
                      <m:sub>
                        <m:r>
                          <a:rPr lang="pl-PL" sz="1100" b="0" i="1">
                            <a:solidFill>
                              <a:schemeClr val="tx1"/>
                            </a:solidFill>
                            <a:effectLst/>
                            <a:latin typeface="Cambria Math" panose="02040503050406030204" pitchFamily="18" charset="0"/>
                            <a:ea typeface="+mn-ea"/>
                            <a:cs typeface="+mn-cs"/>
                          </a:rPr>
                          <m:t>𝑐</m:t>
                        </m:r>
                      </m:sub>
                    </m:sSub>
                  </m:oMath>
                </m:oMathPara>
              </a14:m>
              <a:endParaRPr lang="en-US" sz="1100"/>
            </a:p>
          </xdr:txBody>
        </xdr:sp>
      </mc:Choice>
      <mc:Fallback xmlns="">
        <xdr:sp macro="" textlink="">
          <xdr:nvSpPr>
            <xdr:cNvPr id="12" name="TextBox 11">
              <a:extLst>
                <a:ext uri="{FF2B5EF4-FFF2-40B4-BE49-F238E27FC236}">
                  <a16:creationId xmlns:a16="http://schemas.microsoft.com/office/drawing/2014/main" id="{76AABE28-A771-49C9-A9EF-3E46A3C6F7E4}"/>
                </a:ext>
              </a:extLst>
            </xdr:cNvPr>
            <xdr:cNvSpPr txBox="1"/>
          </xdr:nvSpPr>
          <xdr:spPr>
            <a:xfrm>
              <a:off x="2635624" y="1759326"/>
              <a:ext cx="40504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〖𝐻𝑀𝐴〗_</a:t>
              </a:r>
              <a:r>
                <a:rPr lang="pl-PL" sz="1100" b="0" i="0">
                  <a:solidFill>
                    <a:schemeClr val="tx1"/>
                  </a:solidFill>
                  <a:effectLst/>
                  <a:latin typeface="+mn-lt"/>
                  <a:ea typeface="+mn-ea"/>
                  <a:cs typeface="+mn-cs"/>
                </a:rPr>
                <a:t>𝑐</a:t>
              </a:r>
              <a:endParaRPr lang="en-US" sz="1100"/>
            </a:p>
          </xdr:txBody>
        </xdr:sp>
      </mc:Fallback>
    </mc:AlternateContent>
    <xdr:clientData/>
  </xdr:oneCellAnchor>
  <xdr:oneCellAnchor>
    <xdr:from>
      <xdr:col>4</xdr:col>
      <xdr:colOff>1210797</xdr:colOff>
      <xdr:row>13</xdr:row>
      <xdr:rowOff>125504</xdr:rowOff>
    </xdr:from>
    <xdr:ext cx="1108820" cy="172227"/>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4B3EA975-B902-4FDF-8747-376923E3C528}"/>
                </a:ext>
              </a:extLst>
            </xdr:cNvPr>
            <xdr:cNvSpPr txBox="1"/>
          </xdr:nvSpPr>
          <xdr:spPr>
            <a:xfrm>
              <a:off x="7889503" y="3576916"/>
              <a:ext cx="110882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bg1"/>
                            </a:solidFill>
                            <a:effectLst/>
                            <a:latin typeface="Cambria Math" panose="02040503050406030204" pitchFamily="18" charset="0"/>
                            <a:ea typeface="+mn-ea"/>
                            <a:cs typeface="+mn-cs"/>
                          </a:rPr>
                        </m:ctrlPr>
                      </m:sSubPr>
                      <m:e>
                        <m:r>
                          <a:rPr lang="en-US" sz="1100" i="1">
                            <a:solidFill>
                              <a:schemeClr val="bg1"/>
                            </a:solidFill>
                            <a:effectLst/>
                            <a:latin typeface="Cambria Math" panose="02040503050406030204" pitchFamily="18" charset="0"/>
                            <a:ea typeface="+mn-ea"/>
                            <a:cs typeface="+mn-cs"/>
                          </a:rPr>
                          <m:t>𝐻𝑀𝐴</m:t>
                        </m:r>
                      </m:e>
                      <m:sub>
                        <m:r>
                          <a:rPr lang="pl-PL" sz="1100" b="0" i="1">
                            <a:solidFill>
                              <a:schemeClr val="bg1"/>
                            </a:solidFill>
                            <a:effectLst/>
                            <a:latin typeface="Cambria Math" panose="02040503050406030204" pitchFamily="18" charset="0"/>
                            <a:ea typeface="+mn-ea"/>
                            <a:cs typeface="+mn-cs"/>
                          </a:rPr>
                          <m:t>𝑐</m:t>
                        </m:r>
                      </m:sub>
                    </m:sSub>
                  </m:oMath>
                </m:oMathPara>
              </a14:m>
              <a:endParaRPr lang="en-US" sz="1100">
                <a:solidFill>
                  <a:schemeClr val="bg1"/>
                </a:solidFill>
              </a:endParaRPr>
            </a:p>
          </xdr:txBody>
        </xdr:sp>
      </mc:Choice>
      <mc:Fallback xmlns="">
        <xdr:sp macro="" textlink="">
          <xdr:nvSpPr>
            <xdr:cNvPr id="13" name="TextBox 12">
              <a:extLst>
                <a:ext uri="{FF2B5EF4-FFF2-40B4-BE49-F238E27FC236}">
                  <a16:creationId xmlns:a16="http://schemas.microsoft.com/office/drawing/2014/main" id="{4B3EA975-B902-4FDF-8747-376923E3C528}"/>
                </a:ext>
              </a:extLst>
            </xdr:cNvPr>
            <xdr:cNvSpPr txBox="1"/>
          </xdr:nvSpPr>
          <xdr:spPr>
            <a:xfrm>
              <a:off x="7889503" y="3576916"/>
              <a:ext cx="110882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i="0">
                  <a:solidFill>
                    <a:schemeClr val="bg1"/>
                  </a:solidFill>
                  <a:effectLst/>
                  <a:latin typeface="+mn-lt"/>
                  <a:ea typeface="+mn-ea"/>
                  <a:cs typeface="+mn-cs"/>
                </a:rPr>
                <a:t>〖𝐻𝑀𝐴〗_</a:t>
              </a:r>
              <a:r>
                <a:rPr lang="pl-PL" sz="1100" b="0" i="0">
                  <a:solidFill>
                    <a:schemeClr val="bg1"/>
                  </a:solidFill>
                  <a:effectLst/>
                  <a:latin typeface="+mn-lt"/>
                  <a:ea typeface="+mn-ea"/>
                  <a:cs typeface="+mn-cs"/>
                </a:rPr>
                <a:t>𝑐</a:t>
              </a:r>
              <a:endParaRPr lang="en-US" sz="1100">
                <a:solidFill>
                  <a:schemeClr val="bg1"/>
                </a:solidFill>
              </a:endParaRPr>
            </a:p>
          </xdr:txBody>
        </xdr:sp>
      </mc:Fallback>
    </mc:AlternateContent>
    <xdr:clientData/>
  </xdr:oneCellAnchor>
  <xdr:oneCellAnchor>
    <xdr:from>
      <xdr:col>4</xdr:col>
      <xdr:colOff>56029</xdr:colOff>
      <xdr:row>10</xdr:row>
      <xdr:rowOff>56029</xdr:rowOff>
    </xdr:from>
    <xdr:ext cx="2816039" cy="425823"/>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552E76A7-1EA0-4FE5-8794-3D598B9EF63E}"/>
                </a:ext>
              </a:extLst>
            </xdr:cNvPr>
            <xdr:cNvSpPr txBox="1"/>
          </xdr:nvSpPr>
          <xdr:spPr>
            <a:xfrm>
              <a:off x="6734735" y="2622176"/>
              <a:ext cx="2816039" cy="425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𝑆𝐶𝑉</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𝑐</m:t>
                        </m:r>
                      </m:sub>
                    </m:sSub>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num>
                      <m:den>
                        <m:r>
                          <m:rPr>
                            <m:sty m:val="p"/>
                          </m:rPr>
                          <a:rPr lang="en-US" sz="1100">
                            <a:solidFill>
                              <a:schemeClr val="tx1"/>
                            </a:solidFill>
                            <a:effectLst/>
                            <a:latin typeface="Cambria Math" panose="02040503050406030204" pitchFamily="18" charset="0"/>
                            <a:ea typeface="+mn-ea"/>
                            <a:cs typeface="+mn-cs"/>
                          </a:rPr>
                          <m:t>α</m:t>
                        </m:r>
                      </m:den>
                    </m:f>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𝑊</m:t>
                        </m:r>
                      </m:e>
                      <m:sub>
                        <m:r>
                          <a:rPr lang="en-US" sz="1100" i="1">
                            <a:solidFill>
                              <a:schemeClr val="tx1"/>
                            </a:solidFill>
                            <a:effectLst/>
                            <a:latin typeface="Cambria Math" panose="02040503050406030204" pitchFamily="18" charset="0"/>
                            <a:ea typeface="+mn-ea"/>
                            <a:cs typeface="+mn-cs"/>
                          </a:rPr>
                          <m:t>𝑐</m:t>
                        </m:r>
                      </m:sub>
                    </m:sSub>
                    <m:r>
                      <a:rPr lang="en-US" sz="1100">
                        <a:solidFill>
                          <a:schemeClr val="tx1"/>
                        </a:solidFill>
                        <a:effectLst/>
                        <a:latin typeface="Cambria Math" panose="02040503050406030204" pitchFamily="18" charset="0"/>
                        <a:ea typeface="+mn-ea"/>
                        <a:cs typeface="+mn-cs"/>
                      </a:rPr>
                      <m:t>⋅</m:t>
                    </m:r>
                    <m:nary>
                      <m:naryPr>
                        <m:chr m:val="∑"/>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𝑁𝑆</m:t>
                        </m:r>
                      </m:sub>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𝑀</m:t>
                            </m:r>
                          </m:e>
                          <m:sub>
                            <m:r>
                              <a:rPr lang="en-US" sz="1100" i="1">
                                <a:solidFill>
                                  <a:schemeClr val="tx1"/>
                                </a:solidFill>
                                <a:effectLst/>
                                <a:latin typeface="Cambria Math" panose="02040503050406030204" pitchFamily="18" charset="0"/>
                                <a:ea typeface="+mn-ea"/>
                                <a:cs typeface="+mn-cs"/>
                              </a:rPr>
                              <m:t>𝑁𝑆</m:t>
                            </m:r>
                          </m:sub>
                        </m:sSub>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𝐸𝐴</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𝐷</m:t>
                            </m:r>
                          </m:e>
                          <m:sub>
                            <m:r>
                              <a:rPr lang="en-US" sz="1100" i="1">
                                <a:solidFill>
                                  <a:schemeClr val="tx1"/>
                                </a:solidFill>
                                <a:effectLst/>
                                <a:latin typeface="Cambria Math" panose="02040503050406030204" pitchFamily="18" charset="0"/>
                                <a:ea typeface="+mn-ea"/>
                                <a:cs typeface="+mn-cs"/>
                              </a:rPr>
                              <m:t>𝑁𝑆</m:t>
                            </m:r>
                          </m:sub>
                        </m:sSub>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𝐷</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𝐹</m:t>
                            </m:r>
                          </m:e>
                          <m:sub>
                            <m:r>
                              <a:rPr lang="en-US" sz="1100" i="1">
                                <a:solidFill>
                                  <a:schemeClr val="tx1"/>
                                </a:solidFill>
                                <a:effectLst/>
                                <a:latin typeface="Cambria Math" panose="02040503050406030204" pitchFamily="18" charset="0"/>
                                <a:ea typeface="+mn-ea"/>
                                <a:cs typeface="+mn-cs"/>
                              </a:rPr>
                              <m:t>𝑁𝑆</m:t>
                            </m:r>
                          </m:sub>
                        </m:sSub>
                      </m:e>
                    </m:nary>
                  </m:oMath>
                </m:oMathPara>
              </a14:m>
              <a:endParaRPr lang="en-US" sz="1100">
                <a:solidFill>
                  <a:schemeClr val="tx1"/>
                </a:solidFill>
                <a:effectLst/>
                <a:latin typeface="+mn-lt"/>
                <a:ea typeface="+mn-ea"/>
                <a:cs typeface="+mn-cs"/>
              </a:endParaRPr>
            </a:p>
            <a:p>
              <a:endParaRPr lang="en-US" sz="1100"/>
            </a:p>
          </xdr:txBody>
        </xdr:sp>
      </mc:Choice>
      <mc:Fallback xmlns="">
        <xdr:sp macro="" textlink="">
          <xdr:nvSpPr>
            <xdr:cNvPr id="16" name="TextBox 15">
              <a:extLst>
                <a:ext uri="{FF2B5EF4-FFF2-40B4-BE49-F238E27FC236}">
                  <a16:creationId xmlns:a16="http://schemas.microsoft.com/office/drawing/2014/main" id="{552E76A7-1EA0-4FE5-8794-3D598B9EF63E}"/>
                </a:ext>
              </a:extLst>
            </xdr:cNvPr>
            <xdr:cNvSpPr txBox="1"/>
          </xdr:nvSpPr>
          <xdr:spPr>
            <a:xfrm>
              <a:off x="6734735" y="2622176"/>
              <a:ext cx="2816039" cy="425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𝑆𝐶𝑉𝐴_𝑐=1/α⋅𝑅𝑊_𝑐⋅∑_𝑁𝑆▒〖𝑀_𝑁𝑆⋅𝐸𝐴𝐷_𝑁𝑆⋅𝐷𝐹_𝑁𝑆 〗</a:t>
              </a:r>
              <a:endParaRPr lang="en-US" sz="1100">
                <a:solidFill>
                  <a:schemeClr val="tx1"/>
                </a:solidFill>
                <a:effectLst/>
                <a:latin typeface="+mn-lt"/>
                <a:ea typeface="+mn-ea"/>
                <a:cs typeface="+mn-cs"/>
              </a:endParaRPr>
            </a:p>
            <a:p>
              <a:endParaRPr lang="en-US" sz="1100"/>
            </a:p>
          </xdr:txBody>
        </xdr:sp>
      </mc:Fallback>
    </mc:AlternateContent>
    <xdr:clientData/>
  </xdr:oneCellAnchor>
  <xdr:oneCellAnchor>
    <xdr:from>
      <xdr:col>6</xdr:col>
      <xdr:colOff>74521</xdr:colOff>
      <xdr:row>13</xdr:row>
      <xdr:rowOff>154639</xdr:rowOff>
    </xdr:from>
    <xdr:ext cx="1108820" cy="172227"/>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C517C959-5D37-427E-97D1-C104D5D98E35}"/>
                </a:ext>
              </a:extLst>
            </xdr:cNvPr>
            <xdr:cNvSpPr txBox="1"/>
          </xdr:nvSpPr>
          <xdr:spPr>
            <a:xfrm>
              <a:off x="11336433" y="3606051"/>
              <a:ext cx="110882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bg1"/>
                        </a:solidFill>
                        <a:effectLst/>
                        <a:latin typeface="Cambria Math" panose="02040503050406030204" pitchFamily="18" charset="0"/>
                        <a:ea typeface="+mn-ea"/>
                        <a:cs typeface="+mn-cs"/>
                      </a:rPr>
                      <m:t>𝑆𝐶𝑉</m:t>
                    </m:r>
                    <m:sSub>
                      <m:sSubPr>
                        <m:ctrlPr>
                          <a:rPr lang="en-US" sz="1100" i="1">
                            <a:solidFill>
                              <a:schemeClr val="bg1"/>
                            </a:solidFill>
                            <a:effectLst/>
                            <a:latin typeface="Cambria Math" panose="02040503050406030204" pitchFamily="18" charset="0"/>
                            <a:ea typeface="+mn-ea"/>
                            <a:cs typeface="+mn-cs"/>
                          </a:rPr>
                        </m:ctrlPr>
                      </m:sSubPr>
                      <m:e>
                        <m:r>
                          <a:rPr lang="en-US" sz="1100" i="1">
                            <a:solidFill>
                              <a:schemeClr val="bg1"/>
                            </a:solidFill>
                            <a:effectLst/>
                            <a:latin typeface="Cambria Math" panose="02040503050406030204" pitchFamily="18" charset="0"/>
                            <a:ea typeface="+mn-ea"/>
                            <a:cs typeface="+mn-cs"/>
                          </a:rPr>
                          <m:t>𝐴</m:t>
                        </m:r>
                      </m:e>
                      <m:sub>
                        <m:r>
                          <a:rPr lang="en-US" sz="1100" i="1">
                            <a:solidFill>
                              <a:schemeClr val="bg1"/>
                            </a:solidFill>
                            <a:effectLst/>
                            <a:latin typeface="Cambria Math" panose="02040503050406030204" pitchFamily="18" charset="0"/>
                            <a:ea typeface="+mn-ea"/>
                            <a:cs typeface="+mn-cs"/>
                          </a:rPr>
                          <m:t>𝑐</m:t>
                        </m:r>
                      </m:sub>
                    </m:sSub>
                    <m:r>
                      <a:rPr lang="en-US" sz="1100" i="1">
                        <a:solidFill>
                          <a:schemeClr val="bg1"/>
                        </a:solidFill>
                        <a:effectLst/>
                        <a:latin typeface="Cambria Math" panose="02040503050406030204" pitchFamily="18" charset="0"/>
                        <a:ea typeface="+mn-ea"/>
                        <a:cs typeface="+mn-cs"/>
                      </a:rPr>
                      <m:t>−</m:t>
                    </m:r>
                    <m:r>
                      <a:rPr lang="en-US" sz="1100" i="1">
                        <a:solidFill>
                          <a:schemeClr val="bg1"/>
                        </a:solidFill>
                        <a:effectLst/>
                        <a:latin typeface="Cambria Math" panose="02040503050406030204" pitchFamily="18" charset="0"/>
                        <a:ea typeface="+mn-ea"/>
                        <a:cs typeface="+mn-cs"/>
                      </a:rPr>
                      <m:t>𝑆𝑁</m:t>
                    </m:r>
                    <m:sSub>
                      <m:sSubPr>
                        <m:ctrlPr>
                          <a:rPr lang="en-US" sz="1100" i="1">
                            <a:solidFill>
                              <a:schemeClr val="bg1"/>
                            </a:solidFill>
                            <a:effectLst/>
                            <a:latin typeface="Cambria Math" panose="02040503050406030204" pitchFamily="18" charset="0"/>
                            <a:ea typeface="+mn-ea"/>
                            <a:cs typeface="+mn-cs"/>
                          </a:rPr>
                        </m:ctrlPr>
                      </m:sSubPr>
                      <m:e>
                        <m:r>
                          <a:rPr lang="en-US" sz="1100" i="1">
                            <a:solidFill>
                              <a:schemeClr val="bg1"/>
                            </a:solidFill>
                            <a:effectLst/>
                            <a:latin typeface="Cambria Math" panose="02040503050406030204" pitchFamily="18" charset="0"/>
                            <a:ea typeface="+mn-ea"/>
                            <a:cs typeface="+mn-cs"/>
                          </a:rPr>
                          <m:t>𝐻</m:t>
                        </m:r>
                      </m:e>
                      <m:sub>
                        <m:r>
                          <a:rPr lang="en-US" sz="1100" i="1">
                            <a:solidFill>
                              <a:schemeClr val="bg1"/>
                            </a:solidFill>
                            <a:effectLst/>
                            <a:latin typeface="Cambria Math" panose="02040503050406030204" pitchFamily="18" charset="0"/>
                            <a:ea typeface="+mn-ea"/>
                            <a:cs typeface="+mn-cs"/>
                          </a:rPr>
                          <m:t>𝑐</m:t>
                        </m:r>
                      </m:sub>
                    </m:sSub>
                  </m:oMath>
                </m:oMathPara>
              </a14:m>
              <a:endParaRPr lang="en-US" sz="1100">
                <a:solidFill>
                  <a:schemeClr val="bg1"/>
                </a:solidFill>
              </a:endParaRPr>
            </a:p>
          </xdr:txBody>
        </xdr:sp>
      </mc:Choice>
      <mc:Fallback xmlns="">
        <xdr:sp macro="" textlink="">
          <xdr:nvSpPr>
            <xdr:cNvPr id="18" name="TextBox 17">
              <a:extLst>
                <a:ext uri="{FF2B5EF4-FFF2-40B4-BE49-F238E27FC236}">
                  <a16:creationId xmlns:a16="http://schemas.microsoft.com/office/drawing/2014/main" id="{C517C959-5D37-427E-97D1-C104D5D98E35}"/>
                </a:ext>
              </a:extLst>
            </xdr:cNvPr>
            <xdr:cNvSpPr txBox="1"/>
          </xdr:nvSpPr>
          <xdr:spPr>
            <a:xfrm>
              <a:off x="11336433" y="3606051"/>
              <a:ext cx="110882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i="0">
                  <a:solidFill>
                    <a:schemeClr val="bg1"/>
                  </a:solidFill>
                  <a:effectLst/>
                  <a:latin typeface="+mn-lt"/>
                  <a:ea typeface="+mn-ea"/>
                  <a:cs typeface="+mn-cs"/>
                </a:rPr>
                <a:t>𝑆𝐶𝑉𝐴_𝑐−𝑆𝑁𝐻_𝑐</a:t>
              </a:r>
              <a:endParaRPr lang="en-US" sz="1100">
                <a:solidFill>
                  <a:schemeClr val="bg1"/>
                </a:solidFill>
              </a:endParaRPr>
            </a:p>
          </xdr:txBody>
        </xdr:sp>
      </mc:Fallback>
    </mc:AlternateContent>
    <xdr:clientData/>
  </xdr:oneCellAnchor>
</xdr:wsDr>
</file>

<file path=xl/drawings/drawing9.xml><?xml version="1.0" encoding="utf-8"?>
<xdr:wsDr xmlns:xdr="http://schemas.openxmlformats.org/drawingml/2006/spreadsheetDrawing" xmlns:a="http://schemas.openxmlformats.org/drawingml/2006/main">
  <xdr:oneCellAnchor>
    <xdr:from>
      <xdr:col>3</xdr:col>
      <xdr:colOff>0</xdr:colOff>
      <xdr:row>27</xdr:row>
      <xdr:rowOff>0</xdr:rowOff>
    </xdr:from>
    <xdr:ext cx="2073089" cy="410818"/>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57054074-3B01-4340-8326-F25946C67C6C}"/>
                </a:ext>
              </a:extLst>
            </xdr:cNvPr>
            <xdr:cNvSpPr txBox="1"/>
          </xdr:nvSpPr>
          <xdr:spPr>
            <a:xfrm>
              <a:off x="6334125" y="4876800"/>
              <a:ext cx="2073089"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en-US" sz="1100" i="1">
                            <a:solidFill>
                              <a:schemeClr val="bg1"/>
                            </a:solidFill>
                            <a:effectLst/>
                            <a:latin typeface="Cambria Math" panose="02040503050406030204" pitchFamily="18" charset="0"/>
                            <a:ea typeface="+mn-ea"/>
                            <a:cs typeface="+mn-cs"/>
                          </a:rPr>
                        </m:ctrlPr>
                      </m:naryPr>
                      <m:sub>
                        <m:r>
                          <a:rPr lang="en-US" sz="1100" i="1">
                            <a:solidFill>
                              <a:schemeClr val="bg1"/>
                            </a:solidFill>
                            <a:effectLst/>
                            <a:latin typeface="Cambria Math" panose="02040503050406030204" pitchFamily="18" charset="0"/>
                            <a:ea typeface="+mn-ea"/>
                            <a:cs typeface="+mn-cs"/>
                          </a:rPr>
                          <m:t>h</m:t>
                        </m:r>
                        <m:r>
                          <a:rPr lang="en-US" sz="1100">
                            <a:solidFill>
                              <a:schemeClr val="bg1"/>
                            </a:solidFill>
                            <a:effectLst/>
                            <a:latin typeface="Cambria Math" panose="02040503050406030204" pitchFamily="18" charset="0"/>
                            <a:ea typeface="+mn-ea"/>
                            <a:cs typeface="+mn-cs"/>
                          </a:rPr>
                          <m:t>∈</m:t>
                        </m:r>
                        <m:r>
                          <a:rPr lang="en-US" sz="1100" i="1">
                            <a:solidFill>
                              <a:schemeClr val="bg1"/>
                            </a:solidFill>
                            <a:effectLst/>
                            <a:latin typeface="Cambria Math" panose="02040503050406030204" pitchFamily="18" charset="0"/>
                            <a:ea typeface="+mn-ea"/>
                            <a:cs typeface="+mn-cs"/>
                          </a:rPr>
                          <m:t>𝑐</m:t>
                        </m:r>
                      </m:sub>
                      <m:sup/>
                      <m:e>
                        <m:sSub>
                          <m:sSubPr>
                            <m:ctrlPr>
                              <a:rPr lang="en-US" sz="1100" i="1">
                                <a:solidFill>
                                  <a:schemeClr val="bg1"/>
                                </a:solidFill>
                                <a:effectLst/>
                                <a:latin typeface="Cambria Math" panose="02040503050406030204" pitchFamily="18" charset="0"/>
                                <a:ea typeface="+mn-ea"/>
                                <a:cs typeface="+mn-cs"/>
                              </a:rPr>
                            </m:ctrlPr>
                          </m:sSubPr>
                          <m:e>
                            <m:r>
                              <a:rPr lang="en-US" sz="1100" i="1">
                                <a:solidFill>
                                  <a:schemeClr val="bg1"/>
                                </a:solidFill>
                                <a:effectLst/>
                                <a:latin typeface="Cambria Math" panose="02040503050406030204" pitchFamily="18" charset="0"/>
                                <a:ea typeface="+mn-ea"/>
                                <a:cs typeface="+mn-cs"/>
                              </a:rPr>
                              <m:t>𝑟</m:t>
                            </m:r>
                          </m:e>
                          <m:sub>
                            <m:r>
                              <a:rPr lang="en-US" sz="1100" i="1">
                                <a:solidFill>
                                  <a:schemeClr val="bg1"/>
                                </a:solidFill>
                                <a:effectLst/>
                                <a:latin typeface="Cambria Math" panose="02040503050406030204" pitchFamily="18" charset="0"/>
                                <a:ea typeface="+mn-ea"/>
                                <a:cs typeface="+mn-cs"/>
                              </a:rPr>
                              <m:t>h𝑐</m:t>
                            </m:r>
                          </m:sub>
                        </m:sSub>
                        <m:r>
                          <a:rPr lang="en-US" sz="1100">
                            <a:solidFill>
                              <a:schemeClr val="bg1"/>
                            </a:solidFill>
                            <a:effectLst/>
                            <a:latin typeface="Cambria Math" panose="02040503050406030204" pitchFamily="18" charset="0"/>
                            <a:ea typeface="+mn-ea"/>
                            <a:cs typeface="+mn-cs"/>
                          </a:rPr>
                          <m:t>⋅</m:t>
                        </m:r>
                        <m:r>
                          <a:rPr lang="en-US" sz="1100" i="1">
                            <a:solidFill>
                              <a:schemeClr val="bg1"/>
                            </a:solidFill>
                            <a:effectLst/>
                            <a:latin typeface="Cambria Math" panose="02040503050406030204" pitchFamily="18" charset="0"/>
                            <a:ea typeface="+mn-ea"/>
                            <a:cs typeface="+mn-cs"/>
                          </a:rPr>
                          <m:t>𝑅</m:t>
                        </m:r>
                        <m:sSub>
                          <m:sSubPr>
                            <m:ctrlPr>
                              <a:rPr lang="en-US" sz="1100" i="1">
                                <a:solidFill>
                                  <a:schemeClr val="bg1"/>
                                </a:solidFill>
                                <a:effectLst/>
                                <a:latin typeface="Cambria Math" panose="02040503050406030204" pitchFamily="18" charset="0"/>
                                <a:ea typeface="+mn-ea"/>
                                <a:cs typeface="+mn-cs"/>
                              </a:rPr>
                            </m:ctrlPr>
                          </m:sSubPr>
                          <m:e>
                            <m:r>
                              <a:rPr lang="en-US" sz="1100" i="1">
                                <a:solidFill>
                                  <a:schemeClr val="bg1"/>
                                </a:solidFill>
                                <a:effectLst/>
                                <a:latin typeface="Cambria Math" panose="02040503050406030204" pitchFamily="18" charset="0"/>
                                <a:ea typeface="+mn-ea"/>
                                <a:cs typeface="+mn-cs"/>
                              </a:rPr>
                              <m:t>𝑊</m:t>
                            </m:r>
                          </m:e>
                          <m:sub>
                            <m:r>
                              <a:rPr lang="en-US" sz="1100" i="1">
                                <a:solidFill>
                                  <a:schemeClr val="bg1"/>
                                </a:solidFill>
                                <a:effectLst/>
                                <a:latin typeface="Cambria Math" panose="02040503050406030204" pitchFamily="18" charset="0"/>
                                <a:ea typeface="+mn-ea"/>
                                <a:cs typeface="+mn-cs"/>
                              </a:rPr>
                              <m:t>h</m:t>
                            </m:r>
                          </m:sub>
                        </m:sSub>
                        <m:r>
                          <a:rPr lang="en-US" sz="1100">
                            <a:solidFill>
                              <a:schemeClr val="bg1"/>
                            </a:solidFill>
                            <a:effectLst/>
                            <a:latin typeface="Cambria Math" panose="02040503050406030204" pitchFamily="18" charset="0"/>
                            <a:ea typeface="+mn-ea"/>
                            <a:cs typeface="+mn-cs"/>
                          </a:rPr>
                          <m:t>⋅</m:t>
                        </m:r>
                        <m:sSubSup>
                          <m:sSubSupPr>
                            <m:ctrlPr>
                              <a:rPr lang="en-US" sz="1100" i="1">
                                <a:solidFill>
                                  <a:schemeClr val="bg1"/>
                                </a:solidFill>
                                <a:effectLst/>
                                <a:latin typeface="Cambria Math" panose="02040503050406030204" pitchFamily="18" charset="0"/>
                                <a:ea typeface="+mn-ea"/>
                                <a:cs typeface="+mn-cs"/>
                              </a:rPr>
                            </m:ctrlPr>
                          </m:sSubSupPr>
                          <m:e>
                            <m:r>
                              <a:rPr lang="en-US" sz="1100" i="1">
                                <a:solidFill>
                                  <a:schemeClr val="bg1"/>
                                </a:solidFill>
                                <a:effectLst/>
                                <a:latin typeface="Cambria Math" panose="02040503050406030204" pitchFamily="18" charset="0"/>
                                <a:ea typeface="+mn-ea"/>
                                <a:cs typeface="+mn-cs"/>
                              </a:rPr>
                              <m:t>𝑀</m:t>
                            </m:r>
                          </m:e>
                          <m:sub>
                            <m:r>
                              <a:rPr lang="en-US" sz="1100" i="1">
                                <a:solidFill>
                                  <a:schemeClr val="bg1"/>
                                </a:solidFill>
                                <a:effectLst/>
                                <a:latin typeface="Cambria Math" panose="02040503050406030204" pitchFamily="18" charset="0"/>
                                <a:ea typeface="+mn-ea"/>
                                <a:cs typeface="+mn-cs"/>
                              </a:rPr>
                              <m:t>h</m:t>
                            </m:r>
                          </m:sub>
                          <m:sup>
                            <m:r>
                              <a:rPr lang="en-US" sz="1100" i="1">
                                <a:solidFill>
                                  <a:schemeClr val="bg1"/>
                                </a:solidFill>
                                <a:effectLst/>
                                <a:latin typeface="Cambria Math" panose="02040503050406030204" pitchFamily="18" charset="0"/>
                                <a:ea typeface="+mn-ea"/>
                                <a:cs typeface="+mn-cs"/>
                              </a:rPr>
                              <m:t>𝑆𝑁</m:t>
                            </m:r>
                          </m:sup>
                        </m:sSubSup>
                        <m:r>
                          <a:rPr lang="en-US" sz="1100">
                            <a:solidFill>
                              <a:schemeClr val="bg1"/>
                            </a:solidFill>
                            <a:effectLst/>
                            <a:latin typeface="Cambria Math" panose="02040503050406030204" pitchFamily="18" charset="0"/>
                            <a:ea typeface="+mn-ea"/>
                            <a:cs typeface="+mn-cs"/>
                          </a:rPr>
                          <m:t>⋅</m:t>
                        </m:r>
                        <m:sSubSup>
                          <m:sSubSupPr>
                            <m:ctrlPr>
                              <a:rPr lang="en-US" sz="1100" i="1">
                                <a:solidFill>
                                  <a:schemeClr val="bg1"/>
                                </a:solidFill>
                                <a:effectLst/>
                                <a:latin typeface="Cambria Math" panose="02040503050406030204" pitchFamily="18" charset="0"/>
                                <a:ea typeface="+mn-ea"/>
                                <a:cs typeface="+mn-cs"/>
                              </a:rPr>
                            </m:ctrlPr>
                          </m:sSubSupPr>
                          <m:e>
                            <m:r>
                              <a:rPr lang="en-US" sz="1100" i="1">
                                <a:solidFill>
                                  <a:schemeClr val="bg1"/>
                                </a:solidFill>
                                <a:effectLst/>
                                <a:latin typeface="Cambria Math" panose="02040503050406030204" pitchFamily="18" charset="0"/>
                                <a:ea typeface="+mn-ea"/>
                                <a:cs typeface="+mn-cs"/>
                              </a:rPr>
                              <m:t>𝐵</m:t>
                            </m:r>
                          </m:e>
                          <m:sub>
                            <m:r>
                              <a:rPr lang="en-US" sz="1100" i="1">
                                <a:solidFill>
                                  <a:schemeClr val="bg1"/>
                                </a:solidFill>
                                <a:effectLst/>
                                <a:latin typeface="Cambria Math" panose="02040503050406030204" pitchFamily="18" charset="0"/>
                                <a:ea typeface="+mn-ea"/>
                                <a:cs typeface="+mn-cs"/>
                              </a:rPr>
                              <m:t>h</m:t>
                            </m:r>
                          </m:sub>
                          <m:sup>
                            <m:r>
                              <a:rPr lang="en-US" sz="1100" i="1">
                                <a:solidFill>
                                  <a:schemeClr val="bg1"/>
                                </a:solidFill>
                                <a:effectLst/>
                                <a:latin typeface="Cambria Math" panose="02040503050406030204" pitchFamily="18" charset="0"/>
                                <a:ea typeface="+mn-ea"/>
                                <a:cs typeface="+mn-cs"/>
                              </a:rPr>
                              <m:t>𝑆𝑁</m:t>
                            </m:r>
                          </m:sup>
                        </m:sSubSup>
                        <m:r>
                          <a:rPr lang="en-US" sz="1100">
                            <a:solidFill>
                              <a:schemeClr val="bg1"/>
                            </a:solidFill>
                            <a:effectLst/>
                            <a:latin typeface="Cambria Math" panose="02040503050406030204" pitchFamily="18" charset="0"/>
                            <a:ea typeface="+mn-ea"/>
                            <a:cs typeface="+mn-cs"/>
                          </a:rPr>
                          <m:t>⋅</m:t>
                        </m:r>
                        <m:r>
                          <a:rPr lang="en-US" sz="1100" i="1">
                            <a:solidFill>
                              <a:schemeClr val="bg1"/>
                            </a:solidFill>
                            <a:effectLst/>
                            <a:latin typeface="Cambria Math" panose="02040503050406030204" pitchFamily="18" charset="0"/>
                            <a:ea typeface="+mn-ea"/>
                            <a:cs typeface="+mn-cs"/>
                          </a:rPr>
                          <m:t>𝐷</m:t>
                        </m:r>
                        <m:sSubSup>
                          <m:sSubSupPr>
                            <m:ctrlPr>
                              <a:rPr lang="en-US" sz="1100" i="1">
                                <a:solidFill>
                                  <a:schemeClr val="bg1"/>
                                </a:solidFill>
                                <a:effectLst/>
                                <a:latin typeface="Cambria Math" panose="02040503050406030204" pitchFamily="18" charset="0"/>
                                <a:ea typeface="+mn-ea"/>
                                <a:cs typeface="+mn-cs"/>
                              </a:rPr>
                            </m:ctrlPr>
                          </m:sSubSupPr>
                          <m:e>
                            <m:r>
                              <a:rPr lang="en-US" sz="1100" i="1">
                                <a:solidFill>
                                  <a:schemeClr val="bg1"/>
                                </a:solidFill>
                                <a:effectLst/>
                                <a:latin typeface="Cambria Math" panose="02040503050406030204" pitchFamily="18" charset="0"/>
                                <a:ea typeface="+mn-ea"/>
                                <a:cs typeface="+mn-cs"/>
                              </a:rPr>
                              <m:t>𝐹</m:t>
                            </m:r>
                          </m:e>
                          <m:sub>
                            <m:r>
                              <a:rPr lang="en-US" sz="1100" i="1">
                                <a:solidFill>
                                  <a:schemeClr val="bg1"/>
                                </a:solidFill>
                                <a:effectLst/>
                                <a:latin typeface="Cambria Math" panose="02040503050406030204" pitchFamily="18" charset="0"/>
                                <a:ea typeface="+mn-ea"/>
                                <a:cs typeface="+mn-cs"/>
                              </a:rPr>
                              <m:t>h</m:t>
                            </m:r>
                          </m:sub>
                          <m:sup>
                            <m:r>
                              <a:rPr lang="en-US" sz="1100" i="1">
                                <a:solidFill>
                                  <a:schemeClr val="bg1"/>
                                </a:solidFill>
                                <a:effectLst/>
                                <a:latin typeface="Cambria Math" panose="02040503050406030204" pitchFamily="18" charset="0"/>
                                <a:ea typeface="+mn-ea"/>
                                <a:cs typeface="+mn-cs"/>
                              </a:rPr>
                              <m:t>𝑆𝑁</m:t>
                            </m:r>
                          </m:sup>
                        </m:sSubSup>
                      </m:e>
                    </m:nary>
                  </m:oMath>
                </m:oMathPara>
              </a14:m>
              <a:endParaRPr lang="en-US" sz="1100">
                <a:solidFill>
                  <a:schemeClr val="bg1"/>
                </a:solidFill>
              </a:endParaRPr>
            </a:p>
          </xdr:txBody>
        </xdr:sp>
      </mc:Choice>
      <mc:Fallback xmlns="">
        <xdr:sp macro="" textlink="">
          <xdr:nvSpPr>
            <xdr:cNvPr id="2" name="TextBox 1">
              <a:extLst>
                <a:ext uri="{FF2B5EF4-FFF2-40B4-BE49-F238E27FC236}">
                  <a16:creationId xmlns:a16="http://schemas.microsoft.com/office/drawing/2014/main" id="{57054074-3B01-4340-8326-F25946C67C6C}"/>
                </a:ext>
              </a:extLst>
            </xdr:cNvPr>
            <xdr:cNvSpPr txBox="1"/>
          </xdr:nvSpPr>
          <xdr:spPr>
            <a:xfrm>
              <a:off x="6334125" y="4876800"/>
              <a:ext cx="2073089"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i="0">
                  <a:solidFill>
                    <a:schemeClr val="bg1"/>
                  </a:solidFill>
                  <a:effectLst/>
                  <a:latin typeface="+mn-lt"/>
                  <a:ea typeface="+mn-ea"/>
                  <a:cs typeface="+mn-cs"/>
                </a:rPr>
                <a:t>∑_(ℎ∈𝑐)▒〖𝑟_ℎ𝑐⋅𝑅𝑊_ℎ⋅𝑀_ℎ^𝑆𝑁⋅𝐵_ℎ^𝑆𝑁⋅𝐷𝐹_ℎ^𝑆𝑁 〗</a:t>
              </a:r>
              <a:endParaRPr lang="en-US" sz="1100">
                <a:solidFill>
                  <a:schemeClr val="bg1"/>
                </a:solidFill>
              </a:endParaRPr>
            </a:p>
          </xdr:txBody>
        </xdr:sp>
      </mc:Fallback>
    </mc:AlternateContent>
    <xdr:clientData/>
  </xdr:oneCellAnchor>
  <xdr:oneCellAnchor>
    <xdr:from>
      <xdr:col>2</xdr:col>
      <xdr:colOff>5105400</xdr:colOff>
      <xdr:row>34</xdr:row>
      <xdr:rowOff>171450</xdr:rowOff>
    </xdr:from>
    <xdr:ext cx="2886075" cy="410753"/>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B508BFF6-ACF3-46D5-B2B8-3458DA81C026}"/>
                </a:ext>
              </a:extLst>
            </xdr:cNvPr>
            <xdr:cNvSpPr txBox="1"/>
          </xdr:nvSpPr>
          <xdr:spPr>
            <a:xfrm>
              <a:off x="6200775" y="6600825"/>
              <a:ext cx="2886075" cy="410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en-US" sz="1100" i="1">
                            <a:solidFill>
                              <a:schemeClr val="bg1"/>
                            </a:solidFill>
                            <a:effectLst/>
                            <a:latin typeface="Cambria Math" panose="02040503050406030204" pitchFamily="18" charset="0"/>
                            <a:ea typeface="+mn-ea"/>
                            <a:cs typeface="+mn-cs"/>
                          </a:rPr>
                        </m:ctrlPr>
                      </m:naryPr>
                      <m:sub>
                        <m:r>
                          <a:rPr lang="en-US" sz="1100" i="1">
                            <a:solidFill>
                              <a:schemeClr val="bg1"/>
                            </a:solidFill>
                            <a:effectLst/>
                            <a:latin typeface="Cambria Math" panose="02040503050406030204" pitchFamily="18" charset="0"/>
                            <a:ea typeface="+mn-ea"/>
                            <a:cs typeface="+mn-cs"/>
                          </a:rPr>
                          <m:t>h</m:t>
                        </m:r>
                        <m:r>
                          <a:rPr lang="en-US" sz="1100">
                            <a:solidFill>
                              <a:schemeClr val="bg1"/>
                            </a:solidFill>
                            <a:effectLst/>
                            <a:latin typeface="Cambria Math" panose="02040503050406030204" pitchFamily="18" charset="0"/>
                            <a:ea typeface="+mn-ea"/>
                            <a:cs typeface="+mn-cs"/>
                          </a:rPr>
                          <m:t>∈</m:t>
                        </m:r>
                        <m:r>
                          <a:rPr lang="en-US" sz="1100" i="1">
                            <a:solidFill>
                              <a:schemeClr val="bg1"/>
                            </a:solidFill>
                            <a:effectLst/>
                            <a:latin typeface="Cambria Math" panose="02040503050406030204" pitchFamily="18" charset="0"/>
                            <a:ea typeface="+mn-ea"/>
                            <a:cs typeface="+mn-cs"/>
                          </a:rPr>
                          <m:t>𝑐</m:t>
                        </m:r>
                      </m:sub>
                      <m:sup/>
                      <m:e>
                        <m:d>
                          <m:dPr>
                            <m:ctrlPr>
                              <a:rPr lang="en-US" sz="1100" i="1">
                                <a:solidFill>
                                  <a:schemeClr val="bg1"/>
                                </a:solidFill>
                                <a:effectLst/>
                                <a:latin typeface="Cambria Math" panose="02040503050406030204" pitchFamily="18" charset="0"/>
                                <a:ea typeface="+mn-ea"/>
                                <a:cs typeface="+mn-cs"/>
                              </a:rPr>
                            </m:ctrlPr>
                          </m:dPr>
                          <m:e>
                            <m:r>
                              <a:rPr lang="en-US" sz="1100" i="1">
                                <a:solidFill>
                                  <a:schemeClr val="bg1"/>
                                </a:solidFill>
                                <a:effectLst/>
                                <a:latin typeface="Cambria Math" panose="02040503050406030204" pitchFamily="18" charset="0"/>
                                <a:ea typeface="+mn-ea"/>
                                <a:cs typeface="+mn-cs"/>
                              </a:rPr>
                              <m:t>1−</m:t>
                            </m:r>
                            <m:sSubSup>
                              <m:sSubSupPr>
                                <m:ctrlPr>
                                  <a:rPr lang="en-US" sz="1100" i="1">
                                    <a:solidFill>
                                      <a:schemeClr val="bg1"/>
                                    </a:solidFill>
                                    <a:effectLst/>
                                    <a:latin typeface="Cambria Math" panose="02040503050406030204" pitchFamily="18" charset="0"/>
                                    <a:ea typeface="+mn-ea"/>
                                    <a:cs typeface="+mn-cs"/>
                                  </a:rPr>
                                </m:ctrlPr>
                              </m:sSubSupPr>
                              <m:e>
                                <m:r>
                                  <a:rPr lang="en-US" sz="1100" i="1">
                                    <a:solidFill>
                                      <a:schemeClr val="bg1"/>
                                    </a:solidFill>
                                    <a:effectLst/>
                                    <a:latin typeface="Cambria Math" panose="02040503050406030204" pitchFamily="18" charset="0"/>
                                    <a:ea typeface="+mn-ea"/>
                                    <a:cs typeface="+mn-cs"/>
                                  </a:rPr>
                                  <m:t>𝑟</m:t>
                                </m:r>
                              </m:e>
                              <m:sub>
                                <m:r>
                                  <a:rPr lang="en-US" sz="1100" i="1">
                                    <a:solidFill>
                                      <a:schemeClr val="bg1"/>
                                    </a:solidFill>
                                    <a:effectLst/>
                                    <a:latin typeface="Cambria Math" panose="02040503050406030204" pitchFamily="18" charset="0"/>
                                    <a:ea typeface="+mn-ea"/>
                                    <a:cs typeface="+mn-cs"/>
                                  </a:rPr>
                                  <m:t>h𝑐</m:t>
                                </m:r>
                              </m:sub>
                              <m:sup>
                                <m:r>
                                  <a:rPr lang="en-US" sz="1100" i="1">
                                    <a:solidFill>
                                      <a:schemeClr val="bg1"/>
                                    </a:solidFill>
                                    <a:effectLst/>
                                    <a:latin typeface="Cambria Math" panose="02040503050406030204" pitchFamily="18" charset="0"/>
                                    <a:ea typeface="+mn-ea"/>
                                    <a:cs typeface="+mn-cs"/>
                                  </a:rPr>
                                  <m:t>2</m:t>
                                </m:r>
                              </m:sup>
                            </m:sSubSup>
                          </m:e>
                        </m:d>
                      </m:e>
                    </m:nary>
                    <m:r>
                      <a:rPr lang="en-US" sz="1100">
                        <a:solidFill>
                          <a:schemeClr val="bg1"/>
                        </a:solidFill>
                        <a:effectLst/>
                        <a:latin typeface="Cambria Math" panose="02040503050406030204" pitchFamily="18" charset="0"/>
                        <a:ea typeface="+mn-ea"/>
                        <a:cs typeface="+mn-cs"/>
                      </a:rPr>
                      <m:t>⋅</m:t>
                    </m:r>
                    <m:sSup>
                      <m:sSupPr>
                        <m:ctrlPr>
                          <a:rPr lang="en-US" sz="1100" i="1">
                            <a:solidFill>
                              <a:schemeClr val="bg1"/>
                            </a:solidFill>
                            <a:effectLst/>
                            <a:latin typeface="Cambria Math" panose="02040503050406030204" pitchFamily="18" charset="0"/>
                            <a:ea typeface="+mn-ea"/>
                            <a:cs typeface="+mn-cs"/>
                          </a:rPr>
                        </m:ctrlPr>
                      </m:sSupPr>
                      <m:e>
                        <m:d>
                          <m:dPr>
                            <m:ctrlPr>
                              <a:rPr lang="en-US" sz="1100" i="1">
                                <a:solidFill>
                                  <a:schemeClr val="bg1"/>
                                </a:solidFill>
                                <a:effectLst/>
                                <a:latin typeface="Cambria Math" panose="02040503050406030204" pitchFamily="18" charset="0"/>
                                <a:ea typeface="+mn-ea"/>
                                <a:cs typeface="+mn-cs"/>
                              </a:rPr>
                            </m:ctrlPr>
                          </m:dPr>
                          <m:e>
                            <m:r>
                              <a:rPr lang="en-US" sz="1100" i="1">
                                <a:solidFill>
                                  <a:schemeClr val="bg1"/>
                                </a:solidFill>
                                <a:effectLst/>
                                <a:latin typeface="Cambria Math" panose="02040503050406030204" pitchFamily="18" charset="0"/>
                                <a:ea typeface="+mn-ea"/>
                                <a:cs typeface="+mn-cs"/>
                              </a:rPr>
                              <m:t>𝑅</m:t>
                            </m:r>
                            <m:sSub>
                              <m:sSubPr>
                                <m:ctrlPr>
                                  <a:rPr lang="en-US" sz="1100" i="1">
                                    <a:solidFill>
                                      <a:schemeClr val="bg1"/>
                                    </a:solidFill>
                                    <a:effectLst/>
                                    <a:latin typeface="Cambria Math" panose="02040503050406030204" pitchFamily="18" charset="0"/>
                                    <a:ea typeface="+mn-ea"/>
                                    <a:cs typeface="+mn-cs"/>
                                  </a:rPr>
                                </m:ctrlPr>
                              </m:sSubPr>
                              <m:e>
                                <m:r>
                                  <a:rPr lang="en-US" sz="1100" i="1">
                                    <a:solidFill>
                                      <a:schemeClr val="bg1"/>
                                    </a:solidFill>
                                    <a:effectLst/>
                                    <a:latin typeface="Cambria Math" panose="02040503050406030204" pitchFamily="18" charset="0"/>
                                    <a:ea typeface="+mn-ea"/>
                                    <a:cs typeface="+mn-cs"/>
                                  </a:rPr>
                                  <m:t>𝑊</m:t>
                                </m:r>
                              </m:e>
                              <m:sub>
                                <m:r>
                                  <a:rPr lang="en-US" sz="1100" i="1">
                                    <a:solidFill>
                                      <a:schemeClr val="bg1"/>
                                    </a:solidFill>
                                    <a:effectLst/>
                                    <a:latin typeface="Cambria Math" panose="02040503050406030204" pitchFamily="18" charset="0"/>
                                    <a:ea typeface="+mn-ea"/>
                                    <a:cs typeface="+mn-cs"/>
                                  </a:rPr>
                                  <m:t>h</m:t>
                                </m:r>
                              </m:sub>
                            </m:sSub>
                            <m:r>
                              <a:rPr lang="en-US" sz="1100">
                                <a:solidFill>
                                  <a:schemeClr val="bg1"/>
                                </a:solidFill>
                                <a:effectLst/>
                                <a:latin typeface="Cambria Math" panose="02040503050406030204" pitchFamily="18" charset="0"/>
                                <a:ea typeface="+mn-ea"/>
                                <a:cs typeface="+mn-cs"/>
                              </a:rPr>
                              <m:t>⋅</m:t>
                            </m:r>
                            <m:sSubSup>
                              <m:sSubSupPr>
                                <m:ctrlPr>
                                  <a:rPr lang="en-US" sz="1100" i="1">
                                    <a:solidFill>
                                      <a:schemeClr val="bg1"/>
                                    </a:solidFill>
                                    <a:effectLst/>
                                    <a:latin typeface="Cambria Math" panose="02040503050406030204" pitchFamily="18" charset="0"/>
                                    <a:ea typeface="+mn-ea"/>
                                    <a:cs typeface="+mn-cs"/>
                                  </a:rPr>
                                </m:ctrlPr>
                              </m:sSubSupPr>
                              <m:e>
                                <m:r>
                                  <a:rPr lang="en-US" sz="1100" i="1">
                                    <a:solidFill>
                                      <a:schemeClr val="bg1"/>
                                    </a:solidFill>
                                    <a:effectLst/>
                                    <a:latin typeface="Cambria Math" panose="02040503050406030204" pitchFamily="18" charset="0"/>
                                    <a:ea typeface="+mn-ea"/>
                                    <a:cs typeface="+mn-cs"/>
                                  </a:rPr>
                                  <m:t>𝑀</m:t>
                                </m:r>
                              </m:e>
                              <m:sub>
                                <m:r>
                                  <a:rPr lang="en-US" sz="1100" i="1">
                                    <a:solidFill>
                                      <a:schemeClr val="bg1"/>
                                    </a:solidFill>
                                    <a:effectLst/>
                                    <a:latin typeface="Cambria Math" panose="02040503050406030204" pitchFamily="18" charset="0"/>
                                    <a:ea typeface="+mn-ea"/>
                                    <a:cs typeface="+mn-cs"/>
                                  </a:rPr>
                                  <m:t>h</m:t>
                                </m:r>
                              </m:sub>
                              <m:sup>
                                <m:r>
                                  <a:rPr lang="en-US" sz="1100" i="1">
                                    <a:solidFill>
                                      <a:schemeClr val="bg1"/>
                                    </a:solidFill>
                                    <a:effectLst/>
                                    <a:latin typeface="Cambria Math" panose="02040503050406030204" pitchFamily="18" charset="0"/>
                                    <a:ea typeface="+mn-ea"/>
                                    <a:cs typeface="+mn-cs"/>
                                  </a:rPr>
                                  <m:t>𝑆𝑁</m:t>
                                </m:r>
                              </m:sup>
                            </m:sSubSup>
                            <m:r>
                              <a:rPr lang="en-US" sz="1100">
                                <a:solidFill>
                                  <a:schemeClr val="bg1"/>
                                </a:solidFill>
                                <a:effectLst/>
                                <a:latin typeface="Cambria Math" panose="02040503050406030204" pitchFamily="18" charset="0"/>
                                <a:ea typeface="+mn-ea"/>
                                <a:cs typeface="+mn-cs"/>
                              </a:rPr>
                              <m:t>⋅</m:t>
                            </m:r>
                            <m:sSubSup>
                              <m:sSubSupPr>
                                <m:ctrlPr>
                                  <a:rPr lang="en-US" sz="1100" i="1">
                                    <a:solidFill>
                                      <a:schemeClr val="bg1"/>
                                    </a:solidFill>
                                    <a:effectLst/>
                                    <a:latin typeface="Cambria Math" panose="02040503050406030204" pitchFamily="18" charset="0"/>
                                    <a:ea typeface="+mn-ea"/>
                                    <a:cs typeface="+mn-cs"/>
                                  </a:rPr>
                                </m:ctrlPr>
                              </m:sSubSupPr>
                              <m:e>
                                <m:r>
                                  <a:rPr lang="en-US" sz="1100" i="1">
                                    <a:solidFill>
                                      <a:schemeClr val="bg1"/>
                                    </a:solidFill>
                                    <a:effectLst/>
                                    <a:latin typeface="Cambria Math" panose="02040503050406030204" pitchFamily="18" charset="0"/>
                                    <a:ea typeface="+mn-ea"/>
                                    <a:cs typeface="+mn-cs"/>
                                  </a:rPr>
                                  <m:t>𝐵</m:t>
                                </m:r>
                              </m:e>
                              <m:sub>
                                <m:r>
                                  <a:rPr lang="en-US" sz="1100" i="1">
                                    <a:solidFill>
                                      <a:schemeClr val="bg1"/>
                                    </a:solidFill>
                                    <a:effectLst/>
                                    <a:latin typeface="Cambria Math" panose="02040503050406030204" pitchFamily="18" charset="0"/>
                                    <a:ea typeface="+mn-ea"/>
                                    <a:cs typeface="+mn-cs"/>
                                  </a:rPr>
                                  <m:t>h</m:t>
                                </m:r>
                              </m:sub>
                              <m:sup>
                                <m:r>
                                  <a:rPr lang="en-US" sz="1100" i="1">
                                    <a:solidFill>
                                      <a:schemeClr val="bg1"/>
                                    </a:solidFill>
                                    <a:effectLst/>
                                    <a:latin typeface="Cambria Math" panose="02040503050406030204" pitchFamily="18" charset="0"/>
                                    <a:ea typeface="+mn-ea"/>
                                    <a:cs typeface="+mn-cs"/>
                                  </a:rPr>
                                  <m:t>𝑆𝑁</m:t>
                                </m:r>
                              </m:sup>
                            </m:sSubSup>
                            <m:r>
                              <a:rPr lang="en-US" sz="1100">
                                <a:solidFill>
                                  <a:schemeClr val="bg1"/>
                                </a:solidFill>
                                <a:effectLst/>
                                <a:latin typeface="Cambria Math" panose="02040503050406030204" pitchFamily="18" charset="0"/>
                                <a:ea typeface="+mn-ea"/>
                                <a:cs typeface="+mn-cs"/>
                              </a:rPr>
                              <m:t>⋅</m:t>
                            </m:r>
                            <m:r>
                              <a:rPr lang="en-US" sz="1100" i="1">
                                <a:solidFill>
                                  <a:schemeClr val="bg1"/>
                                </a:solidFill>
                                <a:effectLst/>
                                <a:latin typeface="Cambria Math" panose="02040503050406030204" pitchFamily="18" charset="0"/>
                                <a:ea typeface="+mn-ea"/>
                                <a:cs typeface="+mn-cs"/>
                              </a:rPr>
                              <m:t>𝐷</m:t>
                            </m:r>
                            <m:sSubSup>
                              <m:sSubSupPr>
                                <m:ctrlPr>
                                  <a:rPr lang="en-US" sz="1100" i="1">
                                    <a:solidFill>
                                      <a:schemeClr val="bg1"/>
                                    </a:solidFill>
                                    <a:effectLst/>
                                    <a:latin typeface="Cambria Math" panose="02040503050406030204" pitchFamily="18" charset="0"/>
                                    <a:ea typeface="+mn-ea"/>
                                    <a:cs typeface="+mn-cs"/>
                                  </a:rPr>
                                </m:ctrlPr>
                              </m:sSubSupPr>
                              <m:e>
                                <m:r>
                                  <a:rPr lang="en-US" sz="1100" i="1">
                                    <a:solidFill>
                                      <a:schemeClr val="bg1"/>
                                    </a:solidFill>
                                    <a:effectLst/>
                                    <a:latin typeface="Cambria Math" panose="02040503050406030204" pitchFamily="18" charset="0"/>
                                    <a:ea typeface="+mn-ea"/>
                                    <a:cs typeface="+mn-cs"/>
                                  </a:rPr>
                                  <m:t>𝐹</m:t>
                                </m:r>
                              </m:e>
                              <m:sub>
                                <m:r>
                                  <a:rPr lang="en-US" sz="1100" i="1">
                                    <a:solidFill>
                                      <a:schemeClr val="bg1"/>
                                    </a:solidFill>
                                    <a:effectLst/>
                                    <a:latin typeface="Cambria Math" panose="02040503050406030204" pitchFamily="18" charset="0"/>
                                    <a:ea typeface="+mn-ea"/>
                                    <a:cs typeface="+mn-cs"/>
                                  </a:rPr>
                                  <m:t>h</m:t>
                                </m:r>
                              </m:sub>
                              <m:sup>
                                <m:r>
                                  <a:rPr lang="en-US" sz="1100" i="1">
                                    <a:solidFill>
                                      <a:schemeClr val="bg1"/>
                                    </a:solidFill>
                                    <a:effectLst/>
                                    <a:latin typeface="Cambria Math" panose="02040503050406030204" pitchFamily="18" charset="0"/>
                                    <a:ea typeface="+mn-ea"/>
                                    <a:cs typeface="+mn-cs"/>
                                  </a:rPr>
                                  <m:t>𝑆𝑁</m:t>
                                </m:r>
                              </m:sup>
                            </m:sSubSup>
                          </m:e>
                        </m:d>
                      </m:e>
                      <m:sup>
                        <m:r>
                          <a:rPr lang="pl-PL" sz="1100" b="0" i="1">
                            <a:solidFill>
                              <a:schemeClr val="bg1"/>
                            </a:solidFill>
                            <a:effectLst/>
                            <a:latin typeface="Cambria Math" panose="02040503050406030204" pitchFamily="18" charset="0"/>
                            <a:ea typeface="+mn-ea"/>
                            <a:cs typeface="+mn-cs"/>
                          </a:rPr>
                          <m:t>2</m:t>
                        </m:r>
                      </m:sup>
                    </m:sSup>
                  </m:oMath>
                </m:oMathPara>
              </a14:m>
              <a:endParaRPr lang="en-US" sz="1100">
                <a:solidFill>
                  <a:schemeClr val="bg1"/>
                </a:solidFill>
              </a:endParaRPr>
            </a:p>
          </xdr:txBody>
        </xdr:sp>
      </mc:Choice>
      <mc:Fallback xmlns="">
        <xdr:sp macro="" textlink="">
          <xdr:nvSpPr>
            <xdr:cNvPr id="3" name="TextBox 2">
              <a:extLst>
                <a:ext uri="{FF2B5EF4-FFF2-40B4-BE49-F238E27FC236}">
                  <a16:creationId xmlns:a16="http://schemas.microsoft.com/office/drawing/2014/main" id="{B508BFF6-ACF3-46D5-B2B8-3458DA81C026}"/>
                </a:ext>
              </a:extLst>
            </xdr:cNvPr>
            <xdr:cNvSpPr txBox="1"/>
          </xdr:nvSpPr>
          <xdr:spPr>
            <a:xfrm>
              <a:off x="6200775" y="6600825"/>
              <a:ext cx="2886075" cy="410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i="0">
                  <a:solidFill>
                    <a:schemeClr val="bg1"/>
                  </a:solidFill>
                  <a:effectLst/>
                  <a:latin typeface="+mn-lt"/>
                  <a:ea typeface="+mn-ea"/>
                  <a:cs typeface="+mn-cs"/>
                </a:rPr>
                <a:t>∑_(ℎ∈𝑐)▒(1−𝑟_ℎ𝑐^2 ) ⋅(𝑅𝑊_ℎ⋅𝑀_ℎ^𝑆𝑁⋅𝐵_ℎ^𝑆𝑁⋅𝐷𝐹_ℎ^𝑆𝑁 )^</a:t>
              </a:r>
              <a:r>
                <a:rPr lang="pl-PL" sz="1100" b="0" i="0">
                  <a:solidFill>
                    <a:schemeClr val="bg1"/>
                  </a:solidFill>
                  <a:effectLst/>
                  <a:latin typeface="+mn-lt"/>
                  <a:ea typeface="+mn-ea"/>
                  <a:cs typeface="+mn-cs"/>
                </a:rPr>
                <a:t>2</a:t>
              </a:r>
              <a:endParaRPr lang="en-US" sz="1100">
                <a:solidFill>
                  <a:schemeClr val="bg1"/>
                </a:solidFill>
              </a:endParaRPr>
            </a:p>
          </xdr:txBody>
        </xdr:sp>
      </mc:Fallback>
    </mc:AlternateContent>
    <xdr:clientData/>
  </xdr:oneCellAnchor>
  <xdr:oneCellAnchor>
    <xdr:from>
      <xdr:col>4</xdr:col>
      <xdr:colOff>168088</xdr:colOff>
      <xdr:row>9</xdr:row>
      <xdr:rowOff>56029</xdr:rowOff>
    </xdr:from>
    <xdr:ext cx="2816039" cy="425823"/>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F8C09841-6530-4310-ACE7-EEFEE4574098}"/>
                </a:ext>
              </a:extLst>
            </xdr:cNvPr>
            <xdr:cNvSpPr txBox="1"/>
          </xdr:nvSpPr>
          <xdr:spPr>
            <a:xfrm>
              <a:off x="6845113" y="1665754"/>
              <a:ext cx="2816039" cy="425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𝑆𝑁</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𝐻</m:t>
                        </m:r>
                      </m:e>
                      <m:sub>
                        <m:r>
                          <a:rPr lang="en-US" sz="1100" i="1">
                            <a:solidFill>
                              <a:schemeClr val="tx1"/>
                            </a:solidFill>
                            <a:effectLst/>
                            <a:latin typeface="Cambria Math" panose="02040503050406030204" pitchFamily="18" charset="0"/>
                            <a:ea typeface="+mn-ea"/>
                            <a:cs typeface="+mn-cs"/>
                          </a:rPr>
                          <m:t>𝑐</m:t>
                        </m:r>
                      </m:sub>
                    </m:sSub>
                    <m:r>
                      <a:rPr lang="en-US" sz="1100" i="1">
                        <a:solidFill>
                          <a:schemeClr val="tx1"/>
                        </a:solidFill>
                        <a:effectLst/>
                        <a:latin typeface="Cambria Math" panose="02040503050406030204" pitchFamily="18" charset="0"/>
                        <a:ea typeface="+mn-ea"/>
                        <a:cs typeface="+mn-cs"/>
                      </a:rPr>
                      <m:t>=</m:t>
                    </m:r>
                    <m:nary>
                      <m:naryPr>
                        <m:chr m:val="∑"/>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h</m:t>
                        </m:r>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𝑐</m:t>
                        </m:r>
                      </m:sub>
                      <m:sup/>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𝑟</m:t>
                            </m:r>
                          </m:e>
                          <m:sub>
                            <m:r>
                              <a:rPr lang="en-US" sz="1100" i="1">
                                <a:solidFill>
                                  <a:schemeClr val="tx1"/>
                                </a:solidFill>
                                <a:effectLst/>
                                <a:latin typeface="Cambria Math" panose="02040503050406030204" pitchFamily="18" charset="0"/>
                                <a:ea typeface="+mn-ea"/>
                                <a:cs typeface="+mn-cs"/>
                              </a:rPr>
                              <m:t>h𝑐</m:t>
                            </m:r>
                          </m:sub>
                        </m:sSub>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𝑊</m:t>
                            </m:r>
                          </m:e>
                          <m:sub>
                            <m:r>
                              <a:rPr lang="en-US" sz="1100" i="1">
                                <a:solidFill>
                                  <a:schemeClr val="tx1"/>
                                </a:solidFill>
                                <a:effectLst/>
                                <a:latin typeface="Cambria Math" panose="02040503050406030204" pitchFamily="18" charset="0"/>
                                <a:ea typeface="+mn-ea"/>
                                <a:cs typeface="+mn-cs"/>
                              </a:rPr>
                              <m:t>h</m:t>
                            </m:r>
                          </m:sub>
                        </m:sSub>
                        <m:r>
                          <a:rPr lang="en-US" sz="1100">
                            <a:solidFill>
                              <a:schemeClr val="tx1"/>
                            </a:solidFill>
                            <a:effectLst/>
                            <a:latin typeface="Cambria Math" panose="02040503050406030204" pitchFamily="18" charset="0"/>
                            <a:ea typeface="+mn-ea"/>
                            <a:cs typeface="+mn-cs"/>
                          </a:rPr>
                          <m:t>⋅</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𝑀</m:t>
                            </m:r>
                          </m:e>
                          <m:sub>
                            <m:r>
                              <a:rPr lang="en-US" sz="1100" i="1">
                                <a:solidFill>
                                  <a:schemeClr val="tx1"/>
                                </a:solidFill>
                                <a:effectLst/>
                                <a:latin typeface="Cambria Math" panose="02040503050406030204" pitchFamily="18" charset="0"/>
                                <a:ea typeface="+mn-ea"/>
                                <a:cs typeface="+mn-cs"/>
                              </a:rPr>
                              <m:t>h</m:t>
                            </m:r>
                          </m:sub>
                          <m:sup>
                            <m:r>
                              <a:rPr lang="en-US" sz="1100" i="1">
                                <a:solidFill>
                                  <a:schemeClr val="tx1"/>
                                </a:solidFill>
                                <a:effectLst/>
                                <a:latin typeface="Cambria Math" panose="02040503050406030204" pitchFamily="18" charset="0"/>
                                <a:ea typeface="+mn-ea"/>
                                <a:cs typeface="+mn-cs"/>
                              </a:rPr>
                              <m:t>𝑆𝑁</m:t>
                            </m:r>
                          </m:sup>
                        </m:sSubSup>
                        <m:r>
                          <a:rPr lang="en-US" sz="1100">
                            <a:solidFill>
                              <a:schemeClr val="tx1"/>
                            </a:solidFill>
                            <a:effectLst/>
                            <a:latin typeface="Cambria Math" panose="02040503050406030204" pitchFamily="18" charset="0"/>
                            <a:ea typeface="+mn-ea"/>
                            <a:cs typeface="+mn-cs"/>
                          </a:rPr>
                          <m:t>⋅</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𝐵</m:t>
                            </m:r>
                          </m:e>
                          <m:sub>
                            <m:r>
                              <a:rPr lang="en-US" sz="1100" i="1">
                                <a:solidFill>
                                  <a:schemeClr val="tx1"/>
                                </a:solidFill>
                                <a:effectLst/>
                                <a:latin typeface="Cambria Math" panose="02040503050406030204" pitchFamily="18" charset="0"/>
                                <a:ea typeface="+mn-ea"/>
                                <a:cs typeface="+mn-cs"/>
                              </a:rPr>
                              <m:t>h</m:t>
                            </m:r>
                          </m:sub>
                          <m:sup>
                            <m:r>
                              <a:rPr lang="en-US" sz="1100" i="1">
                                <a:solidFill>
                                  <a:schemeClr val="tx1"/>
                                </a:solidFill>
                                <a:effectLst/>
                                <a:latin typeface="Cambria Math" panose="02040503050406030204" pitchFamily="18" charset="0"/>
                                <a:ea typeface="+mn-ea"/>
                                <a:cs typeface="+mn-cs"/>
                              </a:rPr>
                              <m:t>𝑆𝑁</m:t>
                            </m:r>
                          </m:sup>
                        </m:sSubSup>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𝐷</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𝐹</m:t>
                            </m:r>
                          </m:e>
                          <m:sub>
                            <m:r>
                              <a:rPr lang="en-US" sz="1100" i="1">
                                <a:solidFill>
                                  <a:schemeClr val="tx1"/>
                                </a:solidFill>
                                <a:effectLst/>
                                <a:latin typeface="Cambria Math" panose="02040503050406030204" pitchFamily="18" charset="0"/>
                                <a:ea typeface="+mn-ea"/>
                                <a:cs typeface="+mn-cs"/>
                              </a:rPr>
                              <m:t>h</m:t>
                            </m:r>
                          </m:sub>
                          <m:sup>
                            <m:r>
                              <a:rPr lang="en-US" sz="1100" i="1">
                                <a:solidFill>
                                  <a:schemeClr val="tx1"/>
                                </a:solidFill>
                                <a:effectLst/>
                                <a:latin typeface="Cambria Math" panose="02040503050406030204" pitchFamily="18" charset="0"/>
                                <a:ea typeface="+mn-ea"/>
                                <a:cs typeface="+mn-cs"/>
                              </a:rPr>
                              <m:t>𝑆𝑁</m:t>
                            </m:r>
                          </m:sup>
                        </m:sSubSup>
                      </m:e>
                    </m:nary>
                  </m:oMath>
                </m:oMathPara>
              </a14:m>
              <a:endParaRPr lang="en-US" sz="1100">
                <a:solidFill>
                  <a:schemeClr val="tx1"/>
                </a:solidFill>
                <a:effectLst/>
                <a:latin typeface="+mn-lt"/>
                <a:ea typeface="+mn-ea"/>
                <a:cs typeface="+mn-cs"/>
              </a:endParaRPr>
            </a:p>
            <a:p>
              <a:endParaRPr lang="en-US" sz="1100"/>
            </a:p>
          </xdr:txBody>
        </xdr:sp>
      </mc:Choice>
      <mc:Fallback xmlns="">
        <xdr:sp macro="" textlink="">
          <xdr:nvSpPr>
            <xdr:cNvPr id="4" name="TextBox 3">
              <a:extLst>
                <a:ext uri="{FF2B5EF4-FFF2-40B4-BE49-F238E27FC236}">
                  <a16:creationId xmlns:a16="http://schemas.microsoft.com/office/drawing/2014/main" id="{F8C09841-6530-4310-ACE7-EEFEE4574098}"/>
                </a:ext>
              </a:extLst>
            </xdr:cNvPr>
            <xdr:cNvSpPr txBox="1"/>
          </xdr:nvSpPr>
          <xdr:spPr>
            <a:xfrm>
              <a:off x="6845113" y="1665754"/>
              <a:ext cx="2816039" cy="425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𝑆𝑁𝐻_𝑐=∑_(ℎ∈𝑐)▒〖𝑟_ℎ𝑐⋅𝑅𝑊_ℎ⋅𝑀_ℎ^𝑆𝑁⋅𝐵_ℎ^𝑆𝑁⋅𝐷𝐹_ℎ^𝑆𝑁 〗</a:t>
              </a:r>
              <a:endParaRPr lang="en-US" sz="1100">
                <a:solidFill>
                  <a:schemeClr val="tx1"/>
                </a:solidFill>
                <a:effectLst/>
                <a:latin typeface="+mn-lt"/>
                <a:ea typeface="+mn-ea"/>
                <a:cs typeface="+mn-cs"/>
              </a:endParaRPr>
            </a:p>
            <a:p>
              <a:endParaRPr lang="en-US" sz="1100"/>
            </a:p>
          </xdr:txBody>
        </xdr:sp>
      </mc:Fallback>
    </mc:AlternateContent>
    <xdr:clientData/>
  </xdr:oneCellAnchor>
  <xdr:oneCellAnchor>
    <xdr:from>
      <xdr:col>2</xdr:col>
      <xdr:colOff>610161</xdr:colOff>
      <xdr:row>9</xdr:row>
      <xdr:rowOff>160805</xdr:rowOff>
    </xdr:from>
    <xdr:ext cx="368819" cy="17222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8FB86A83-EDAC-4E22-8E56-FB8FD98CF884}"/>
                </a:ext>
              </a:extLst>
            </xdr:cNvPr>
            <xdr:cNvSpPr txBox="1"/>
          </xdr:nvSpPr>
          <xdr:spPr>
            <a:xfrm>
              <a:off x="1705536" y="1770530"/>
              <a:ext cx="36881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𝑆𝑁</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𝐻</m:t>
                        </m:r>
                      </m:e>
                      <m:sub>
                        <m:r>
                          <a:rPr lang="en-US" sz="1100" i="1">
                            <a:solidFill>
                              <a:schemeClr val="tx1"/>
                            </a:solidFill>
                            <a:effectLst/>
                            <a:latin typeface="Cambria Math" panose="02040503050406030204" pitchFamily="18" charset="0"/>
                            <a:ea typeface="+mn-ea"/>
                            <a:cs typeface="+mn-cs"/>
                          </a:rPr>
                          <m:t>𝑐</m:t>
                        </m:r>
                      </m:sub>
                    </m:sSub>
                  </m:oMath>
                </m:oMathPara>
              </a14:m>
              <a:endParaRPr lang="en-US" sz="1100"/>
            </a:p>
          </xdr:txBody>
        </xdr:sp>
      </mc:Choice>
      <mc:Fallback xmlns="">
        <xdr:sp macro="" textlink="">
          <xdr:nvSpPr>
            <xdr:cNvPr id="5" name="TextBox 4">
              <a:extLst>
                <a:ext uri="{FF2B5EF4-FFF2-40B4-BE49-F238E27FC236}">
                  <a16:creationId xmlns:a16="http://schemas.microsoft.com/office/drawing/2014/main" id="{8FB86A83-EDAC-4E22-8E56-FB8FD98CF884}"/>
                </a:ext>
              </a:extLst>
            </xdr:cNvPr>
            <xdr:cNvSpPr txBox="1"/>
          </xdr:nvSpPr>
          <xdr:spPr>
            <a:xfrm>
              <a:off x="1705536" y="1770530"/>
              <a:ext cx="36881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𝑆𝑁𝐻_𝑐</a:t>
              </a:r>
              <a:endParaRPr lang="en-US" sz="1100"/>
            </a:p>
          </xdr:txBody>
        </xdr:sp>
      </mc:Fallback>
    </mc:AlternateContent>
    <xdr:clientData/>
  </xdr:oneCellAnchor>
  <xdr:oneCellAnchor>
    <xdr:from>
      <xdr:col>4</xdr:col>
      <xdr:colOff>164727</xdr:colOff>
      <xdr:row>10</xdr:row>
      <xdr:rowOff>47065</xdr:rowOff>
    </xdr:from>
    <xdr:ext cx="3084049" cy="410753"/>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BDB6E223-5F87-4BF9-9C5C-FCD6F3F63209}"/>
                </a:ext>
              </a:extLst>
            </xdr:cNvPr>
            <xdr:cNvSpPr txBox="1"/>
          </xdr:nvSpPr>
          <xdr:spPr>
            <a:xfrm>
              <a:off x="6841752" y="2133040"/>
              <a:ext cx="3084049" cy="410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𝐻𝑀</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𝑐</m:t>
                        </m:r>
                      </m:sub>
                    </m:sSub>
                    <m:r>
                      <a:rPr lang="en-US" sz="1100" i="1">
                        <a:solidFill>
                          <a:schemeClr val="tx1"/>
                        </a:solidFill>
                        <a:effectLst/>
                        <a:latin typeface="Cambria Math" panose="02040503050406030204" pitchFamily="18" charset="0"/>
                        <a:ea typeface="+mn-ea"/>
                        <a:cs typeface="+mn-cs"/>
                      </a:rPr>
                      <m:t>=</m:t>
                    </m:r>
                    <m:nary>
                      <m:naryPr>
                        <m:chr m:val="∑"/>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h</m:t>
                        </m:r>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𝑐</m:t>
                        </m:r>
                      </m:sub>
                      <m:sup/>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𝑟</m:t>
                                </m:r>
                              </m:e>
                              <m:sub>
                                <m:r>
                                  <a:rPr lang="en-US" sz="1100" i="1">
                                    <a:solidFill>
                                      <a:schemeClr val="tx1"/>
                                    </a:solidFill>
                                    <a:effectLst/>
                                    <a:latin typeface="Cambria Math" panose="02040503050406030204" pitchFamily="18" charset="0"/>
                                    <a:ea typeface="+mn-ea"/>
                                    <a:cs typeface="+mn-cs"/>
                                  </a:rPr>
                                  <m:t>h𝑐</m:t>
                                </m:r>
                              </m:sub>
                              <m:sup>
                                <m:r>
                                  <a:rPr lang="en-US" sz="1100" i="1">
                                    <a:solidFill>
                                      <a:schemeClr val="tx1"/>
                                    </a:solidFill>
                                    <a:effectLst/>
                                    <a:latin typeface="Cambria Math" panose="02040503050406030204" pitchFamily="18" charset="0"/>
                                    <a:ea typeface="+mn-ea"/>
                                    <a:cs typeface="+mn-cs"/>
                                  </a:rPr>
                                  <m:t>2</m:t>
                                </m:r>
                              </m:sup>
                            </m:sSubSup>
                          </m:e>
                        </m:d>
                      </m:e>
                    </m:nary>
                    <m:r>
                      <a:rPr lang="en-US" sz="1100">
                        <a:solidFill>
                          <a:schemeClr val="tx1"/>
                        </a:solidFill>
                        <a:effectLst/>
                        <a:latin typeface="Cambria Math" panose="02040503050406030204" pitchFamily="18" charset="0"/>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𝑅</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𝑊</m:t>
                                </m:r>
                              </m:e>
                              <m:sub>
                                <m:r>
                                  <a:rPr lang="en-US" sz="1100" i="1">
                                    <a:solidFill>
                                      <a:schemeClr val="tx1"/>
                                    </a:solidFill>
                                    <a:effectLst/>
                                    <a:latin typeface="Cambria Math" panose="02040503050406030204" pitchFamily="18" charset="0"/>
                                    <a:ea typeface="+mn-ea"/>
                                    <a:cs typeface="+mn-cs"/>
                                  </a:rPr>
                                  <m:t>h</m:t>
                                </m:r>
                              </m:sub>
                            </m:sSub>
                            <m:r>
                              <a:rPr lang="en-US" sz="1100">
                                <a:solidFill>
                                  <a:schemeClr val="tx1"/>
                                </a:solidFill>
                                <a:effectLst/>
                                <a:latin typeface="Cambria Math" panose="02040503050406030204" pitchFamily="18" charset="0"/>
                                <a:ea typeface="+mn-ea"/>
                                <a:cs typeface="+mn-cs"/>
                              </a:rPr>
                              <m:t>⋅</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𝑀</m:t>
                                </m:r>
                              </m:e>
                              <m:sub>
                                <m:r>
                                  <a:rPr lang="en-US" sz="1100" i="1">
                                    <a:solidFill>
                                      <a:schemeClr val="tx1"/>
                                    </a:solidFill>
                                    <a:effectLst/>
                                    <a:latin typeface="Cambria Math" panose="02040503050406030204" pitchFamily="18" charset="0"/>
                                    <a:ea typeface="+mn-ea"/>
                                    <a:cs typeface="+mn-cs"/>
                                  </a:rPr>
                                  <m:t>h</m:t>
                                </m:r>
                              </m:sub>
                              <m:sup>
                                <m:r>
                                  <a:rPr lang="en-US" sz="1100" i="1">
                                    <a:solidFill>
                                      <a:schemeClr val="tx1"/>
                                    </a:solidFill>
                                    <a:effectLst/>
                                    <a:latin typeface="Cambria Math" panose="02040503050406030204" pitchFamily="18" charset="0"/>
                                    <a:ea typeface="+mn-ea"/>
                                    <a:cs typeface="+mn-cs"/>
                                  </a:rPr>
                                  <m:t>𝑆𝑁</m:t>
                                </m:r>
                              </m:sup>
                            </m:sSubSup>
                            <m:r>
                              <a:rPr lang="en-US" sz="1100">
                                <a:solidFill>
                                  <a:schemeClr val="tx1"/>
                                </a:solidFill>
                                <a:effectLst/>
                                <a:latin typeface="Cambria Math" panose="02040503050406030204" pitchFamily="18" charset="0"/>
                                <a:ea typeface="+mn-ea"/>
                                <a:cs typeface="+mn-cs"/>
                              </a:rPr>
                              <m:t>⋅</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𝐵</m:t>
                                </m:r>
                              </m:e>
                              <m:sub>
                                <m:r>
                                  <a:rPr lang="en-US" sz="1100" i="1">
                                    <a:solidFill>
                                      <a:schemeClr val="tx1"/>
                                    </a:solidFill>
                                    <a:effectLst/>
                                    <a:latin typeface="Cambria Math" panose="02040503050406030204" pitchFamily="18" charset="0"/>
                                    <a:ea typeface="+mn-ea"/>
                                    <a:cs typeface="+mn-cs"/>
                                  </a:rPr>
                                  <m:t>h</m:t>
                                </m:r>
                              </m:sub>
                              <m:sup>
                                <m:r>
                                  <a:rPr lang="en-US" sz="1100" i="1">
                                    <a:solidFill>
                                      <a:schemeClr val="tx1"/>
                                    </a:solidFill>
                                    <a:effectLst/>
                                    <a:latin typeface="Cambria Math" panose="02040503050406030204" pitchFamily="18" charset="0"/>
                                    <a:ea typeface="+mn-ea"/>
                                    <a:cs typeface="+mn-cs"/>
                                  </a:rPr>
                                  <m:t>𝑆𝑁</m:t>
                                </m:r>
                              </m:sup>
                            </m:sSubSup>
                            <m:r>
                              <a:rPr lang="en-US" sz="1100">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𝐷</m:t>
                            </m:r>
                            <m:sSubSup>
                              <m:sSubSupPr>
                                <m:ctrlPr>
                                  <a:rPr lang="en-US" sz="1100" i="1">
                                    <a:solidFill>
                                      <a:schemeClr val="tx1"/>
                                    </a:solidFill>
                                    <a:effectLst/>
                                    <a:latin typeface="Cambria Math" panose="02040503050406030204" pitchFamily="18" charset="0"/>
                                    <a:ea typeface="+mn-ea"/>
                                    <a:cs typeface="+mn-cs"/>
                                  </a:rPr>
                                </m:ctrlPr>
                              </m:sSubSupPr>
                              <m:e>
                                <m:r>
                                  <a:rPr lang="en-US" sz="1100" i="1">
                                    <a:solidFill>
                                      <a:schemeClr val="tx1"/>
                                    </a:solidFill>
                                    <a:effectLst/>
                                    <a:latin typeface="Cambria Math" panose="02040503050406030204" pitchFamily="18" charset="0"/>
                                    <a:ea typeface="+mn-ea"/>
                                    <a:cs typeface="+mn-cs"/>
                                  </a:rPr>
                                  <m:t>𝐹</m:t>
                                </m:r>
                              </m:e>
                              <m:sub>
                                <m:r>
                                  <a:rPr lang="en-US" sz="1100" i="1">
                                    <a:solidFill>
                                      <a:schemeClr val="tx1"/>
                                    </a:solidFill>
                                    <a:effectLst/>
                                    <a:latin typeface="Cambria Math" panose="02040503050406030204" pitchFamily="18" charset="0"/>
                                    <a:ea typeface="+mn-ea"/>
                                    <a:cs typeface="+mn-cs"/>
                                  </a:rPr>
                                  <m:t>h</m:t>
                                </m:r>
                              </m:sub>
                              <m:sup>
                                <m:r>
                                  <a:rPr lang="en-US" sz="1100" i="1">
                                    <a:solidFill>
                                      <a:schemeClr val="tx1"/>
                                    </a:solidFill>
                                    <a:effectLst/>
                                    <a:latin typeface="Cambria Math" panose="02040503050406030204" pitchFamily="18" charset="0"/>
                                    <a:ea typeface="+mn-ea"/>
                                    <a:cs typeface="+mn-cs"/>
                                  </a:rPr>
                                  <m:t>𝑆𝑁</m:t>
                                </m:r>
                              </m:sup>
                            </m:sSubSup>
                          </m:e>
                        </m:d>
                      </m:e>
                      <m:sup>
                        <m:r>
                          <a:rPr lang="pl-PL" sz="1100" b="0" i="1">
                            <a:solidFill>
                              <a:schemeClr val="tx1"/>
                            </a:solidFill>
                            <a:effectLst/>
                            <a:latin typeface="Cambria Math" panose="02040503050406030204" pitchFamily="18" charset="0"/>
                            <a:ea typeface="+mn-ea"/>
                            <a:cs typeface="+mn-cs"/>
                          </a:rPr>
                          <m:t>2</m:t>
                        </m:r>
                      </m:sup>
                    </m:sSup>
                  </m:oMath>
                </m:oMathPara>
              </a14:m>
              <a:endParaRPr lang="en-US" sz="1100"/>
            </a:p>
          </xdr:txBody>
        </xdr:sp>
      </mc:Choice>
      <mc:Fallback xmlns="">
        <xdr:sp macro="" textlink="">
          <xdr:nvSpPr>
            <xdr:cNvPr id="6" name="TextBox 5">
              <a:extLst>
                <a:ext uri="{FF2B5EF4-FFF2-40B4-BE49-F238E27FC236}">
                  <a16:creationId xmlns:a16="http://schemas.microsoft.com/office/drawing/2014/main" id="{BDB6E223-5F87-4BF9-9C5C-FCD6F3F63209}"/>
                </a:ext>
              </a:extLst>
            </xdr:cNvPr>
            <xdr:cNvSpPr txBox="1"/>
          </xdr:nvSpPr>
          <xdr:spPr>
            <a:xfrm>
              <a:off x="6841752" y="2133040"/>
              <a:ext cx="3084049" cy="410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𝐻𝑀𝐴_𝑐=∑_(ℎ∈𝑐)▒(1−𝑟_ℎ𝑐^2 ) ⋅(𝑅𝑊_ℎ⋅𝑀_ℎ^𝑆𝑁⋅𝐵_ℎ^𝑆𝑁⋅𝐷𝐹_ℎ^𝑆𝑁 )</a:t>
              </a:r>
              <a:r>
                <a:rPr lang="en-US" sz="1100" i="0">
                  <a:solidFill>
                    <a:schemeClr val="tx1"/>
                  </a:solidFill>
                  <a:effectLst/>
                  <a:latin typeface="Cambria Math" panose="02040503050406030204" pitchFamily="18" charset="0"/>
                  <a:ea typeface="+mn-ea"/>
                  <a:cs typeface="+mn-cs"/>
                </a:rPr>
                <a:t>^</a:t>
              </a:r>
              <a:r>
                <a:rPr lang="pl-PL" sz="1100" b="0" i="0">
                  <a:solidFill>
                    <a:schemeClr val="tx1"/>
                  </a:solidFill>
                  <a:effectLst/>
                  <a:latin typeface="Cambria Math" panose="02040503050406030204" pitchFamily="18" charset="0"/>
                  <a:ea typeface="+mn-ea"/>
                  <a:cs typeface="+mn-cs"/>
                </a:rPr>
                <a:t>2</a:t>
              </a:r>
              <a:endParaRPr lang="en-US" sz="1100"/>
            </a:p>
          </xdr:txBody>
        </xdr:sp>
      </mc:Fallback>
    </mc:AlternateContent>
    <xdr:clientData/>
  </xdr:oneCellAnchor>
  <xdr:oneCellAnchor>
    <xdr:from>
      <xdr:col>2</xdr:col>
      <xdr:colOff>1540249</xdr:colOff>
      <xdr:row>10</xdr:row>
      <xdr:rowOff>149601</xdr:rowOff>
    </xdr:from>
    <xdr:ext cx="405047" cy="172227"/>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578E5DC-549C-4F55-9DC8-F36DE7A81CEE}"/>
                </a:ext>
              </a:extLst>
            </xdr:cNvPr>
            <xdr:cNvSpPr txBox="1"/>
          </xdr:nvSpPr>
          <xdr:spPr>
            <a:xfrm>
              <a:off x="2635624" y="2235576"/>
              <a:ext cx="40504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𝐻𝑀𝐴</m:t>
                        </m:r>
                      </m:e>
                      <m:sub>
                        <m:r>
                          <a:rPr lang="pl-PL" sz="1100" b="0" i="1">
                            <a:solidFill>
                              <a:schemeClr val="tx1"/>
                            </a:solidFill>
                            <a:effectLst/>
                            <a:latin typeface="Cambria Math" panose="02040503050406030204" pitchFamily="18" charset="0"/>
                            <a:ea typeface="+mn-ea"/>
                            <a:cs typeface="+mn-cs"/>
                          </a:rPr>
                          <m:t>𝑐</m:t>
                        </m:r>
                      </m:sub>
                    </m:sSub>
                  </m:oMath>
                </m:oMathPara>
              </a14:m>
              <a:endParaRPr lang="en-US" sz="1100"/>
            </a:p>
          </xdr:txBody>
        </xdr:sp>
      </mc:Choice>
      <mc:Fallback xmlns="">
        <xdr:sp macro="" textlink="">
          <xdr:nvSpPr>
            <xdr:cNvPr id="7" name="TextBox 6">
              <a:extLst>
                <a:ext uri="{FF2B5EF4-FFF2-40B4-BE49-F238E27FC236}">
                  <a16:creationId xmlns:a16="http://schemas.microsoft.com/office/drawing/2014/main" id="{0578E5DC-549C-4F55-9DC8-F36DE7A81CEE}"/>
                </a:ext>
              </a:extLst>
            </xdr:cNvPr>
            <xdr:cNvSpPr txBox="1"/>
          </xdr:nvSpPr>
          <xdr:spPr>
            <a:xfrm>
              <a:off x="2635624" y="2235576"/>
              <a:ext cx="40504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〖𝐻𝑀𝐴〗_</a:t>
              </a:r>
              <a:r>
                <a:rPr lang="pl-PL" sz="1100" b="0" i="0">
                  <a:solidFill>
                    <a:schemeClr val="tx1"/>
                  </a:solidFill>
                  <a:effectLst/>
                  <a:latin typeface="+mn-lt"/>
                  <a:ea typeface="+mn-ea"/>
                  <a:cs typeface="+mn-cs"/>
                </a:rPr>
                <a:t>𝑐</a:t>
              </a:r>
              <a:endParaRPr lang="en-US" sz="1100"/>
            </a:p>
          </xdr:txBody>
        </xdr:sp>
      </mc:Fallback>
    </mc:AlternateContent>
    <xdr:clientData/>
  </xdr:oneCellAnchor>
</xdr:wsDr>
</file>

<file path=xl/drawings/drawing10.xml><?xml version="1.0" encoding="utf-8"?>
<xdr:wsDr xmlns:xdr="http://schemas.openxmlformats.org/drawingml/2006/spreadsheetDrawing" xmlns:a="http://schemas.openxmlformats.org/drawingml/2006/main">
  <xdr:oneCellAnchor>
    <xdr:from>
      <xdr:col>4</xdr:col>
      <xdr:colOff>134471</xdr:colOff>
      <xdr:row>52</xdr:row>
      <xdr:rowOff>168089</xdr:rowOff>
    </xdr:from>
    <xdr:ext cx="1494575" cy="375039"/>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446C51EE-8ED0-4028-942B-FF3F85AC9E5B}"/>
                </a:ext>
              </a:extLst>
            </xdr:cNvPr>
            <xdr:cNvSpPr txBox="1"/>
          </xdr:nvSpPr>
          <xdr:spPr>
            <a:xfrm>
              <a:off x="3896846" y="5606864"/>
              <a:ext cx="1494575" cy="375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𝐷</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𝐹</m:t>
                        </m:r>
                      </m:e>
                      <m:sub>
                        <m:r>
                          <a:rPr lang="en-US" sz="1100" i="1">
                            <a:solidFill>
                              <a:schemeClr val="tx1"/>
                            </a:solidFill>
                            <a:effectLst/>
                            <a:latin typeface="Cambria Math" panose="02040503050406030204" pitchFamily="18" charset="0"/>
                            <a:ea typeface="+mn-ea"/>
                            <a:cs typeface="+mn-cs"/>
                          </a:rPr>
                          <m:t>𝑁𝑆</m:t>
                        </m:r>
                      </m:sub>
                    </m:sSub>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m:t>
                        </m:r>
                        <m:sSup>
                          <m:sSupPr>
                            <m:ctrlPr>
                              <a:rPr lang="en-US" sz="1100" i="1">
                                <a:solidFill>
                                  <a:schemeClr val="tx1"/>
                                </a:solidFill>
                                <a:effectLst/>
                                <a:latin typeface="Cambria Math" panose="02040503050406030204" pitchFamily="18" charset="0"/>
                                <a:ea typeface="+mn-ea"/>
                                <a:cs typeface="+mn-cs"/>
                              </a:rPr>
                            </m:ctrlPr>
                          </m:sSupPr>
                          <m:e>
                            <m:r>
                              <m:rPr>
                                <m:sty m:val="p"/>
                              </m:rPr>
                              <a:rPr lang="en-US" sz="1100">
                                <a:solidFill>
                                  <a:schemeClr val="tx1"/>
                                </a:solidFill>
                                <a:effectLst/>
                                <a:latin typeface="Cambria Math" panose="02040503050406030204" pitchFamily="18" charset="0"/>
                                <a:ea typeface="+mn-ea"/>
                                <a:cs typeface="+mn-cs"/>
                              </a:rPr>
                              <m:t>exp</m:t>
                            </m:r>
                          </m:e>
                          <m:sup>
                            <m:r>
                              <a:rPr lang="en-US" sz="1100" i="1">
                                <a:solidFill>
                                  <a:schemeClr val="tx1"/>
                                </a:solidFill>
                                <a:effectLst/>
                                <a:latin typeface="Cambria Math" panose="02040503050406030204" pitchFamily="18" charset="0"/>
                                <a:ea typeface="+mn-ea"/>
                                <a:cs typeface="+mn-cs"/>
                              </a:rPr>
                              <m:t>−0.05</m:t>
                            </m:r>
                            <m:r>
                              <a:rPr lang="en-US" sz="1100">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𝑀</m:t>
                                </m:r>
                              </m:e>
                              <m:sub>
                                <m:r>
                                  <a:rPr lang="en-US" sz="1100" i="1">
                                    <a:solidFill>
                                      <a:schemeClr val="tx1"/>
                                    </a:solidFill>
                                    <a:effectLst/>
                                    <a:latin typeface="Cambria Math" panose="02040503050406030204" pitchFamily="18" charset="0"/>
                                    <a:ea typeface="+mn-ea"/>
                                    <a:cs typeface="+mn-cs"/>
                                  </a:rPr>
                                  <m:t>𝑁𝑆</m:t>
                                </m:r>
                              </m:sub>
                            </m:sSub>
                          </m:sup>
                        </m:sSup>
                      </m:num>
                      <m:den>
                        <m:r>
                          <a:rPr lang="en-US" sz="1100" i="1">
                            <a:solidFill>
                              <a:schemeClr val="tx1"/>
                            </a:solidFill>
                            <a:effectLst/>
                            <a:latin typeface="Cambria Math" panose="02040503050406030204" pitchFamily="18" charset="0"/>
                            <a:ea typeface="+mn-ea"/>
                            <a:cs typeface="+mn-cs"/>
                          </a:rPr>
                          <m:t>0.05</m:t>
                        </m:r>
                        <m:r>
                          <a:rPr lang="en-US" sz="1100">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𝑀</m:t>
                            </m:r>
                          </m:e>
                          <m:sub>
                            <m:r>
                              <a:rPr lang="en-US" sz="1100" i="1">
                                <a:solidFill>
                                  <a:schemeClr val="tx1"/>
                                </a:solidFill>
                                <a:effectLst/>
                                <a:latin typeface="Cambria Math" panose="02040503050406030204" pitchFamily="18" charset="0"/>
                                <a:ea typeface="+mn-ea"/>
                                <a:cs typeface="+mn-cs"/>
                              </a:rPr>
                              <m:t>𝑁𝑆</m:t>
                            </m:r>
                          </m:sub>
                        </m:sSub>
                      </m:den>
                    </m:f>
                  </m:oMath>
                </m:oMathPara>
              </a14:m>
              <a:endParaRPr lang="en-US" sz="1100"/>
            </a:p>
          </xdr:txBody>
        </xdr:sp>
      </mc:Choice>
      <mc:Fallback xmlns="">
        <xdr:sp macro="" textlink="">
          <xdr:nvSpPr>
            <xdr:cNvPr id="2" name="TextBox 1">
              <a:extLst>
                <a:ext uri="{FF2B5EF4-FFF2-40B4-BE49-F238E27FC236}">
                  <a16:creationId xmlns:a16="http://schemas.microsoft.com/office/drawing/2014/main" id="{446C51EE-8ED0-4028-942B-FF3F85AC9E5B}"/>
                </a:ext>
              </a:extLst>
            </xdr:cNvPr>
            <xdr:cNvSpPr txBox="1"/>
          </xdr:nvSpPr>
          <xdr:spPr>
            <a:xfrm>
              <a:off x="3896846" y="5606864"/>
              <a:ext cx="1494575" cy="375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𝐷𝐹_𝑁𝑆=(1−exp^(−0.05⋅𝑀_𝑁𝑆 ))/(0.05⋅𝑀_𝑁𝑆 )</a:t>
              </a:r>
              <a:endParaRPr lang="en-US" sz="1100"/>
            </a:p>
          </xdr:txBody>
        </xdr:sp>
      </mc:Fallback>
    </mc:AlternateContent>
    <xdr:clientData/>
  </xdr:oneCellAnchor>
  <xdr:oneCellAnchor>
    <xdr:from>
      <xdr:col>8</xdr:col>
      <xdr:colOff>52668</xdr:colOff>
      <xdr:row>29</xdr:row>
      <xdr:rowOff>30256</xdr:rowOff>
    </xdr:from>
    <xdr:ext cx="1451230" cy="186077"/>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BD34A826-CE06-4EB0-864E-96A5C05E87C8}"/>
                </a:ext>
              </a:extLst>
            </xdr:cNvPr>
            <xdr:cNvSpPr txBox="1"/>
          </xdr:nvSpPr>
          <xdr:spPr>
            <a:xfrm>
              <a:off x="10787903" y="5644403"/>
              <a:ext cx="1451230" cy="186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bg1"/>
                        </a:solidFill>
                        <a:effectLst/>
                        <a:latin typeface="Cambria Math" panose="02040503050406030204" pitchFamily="18" charset="0"/>
                        <a:ea typeface="+mn-ea"/>
                        <a:cs typeface="+mn-cs"/>
                      </a:rPr>
                      <m:t>𝑅</m:t>
                    </m:r>
                    <m:sSub>
                      <m:sSubPr>
                        <m:ctrlPr>
                          <a:rPr lang="en-US" sz="1100" i="1">
                            <a:solidFill>
                              <a:schemeClr val="bg1"/>
                            </a:solidFill>
                            <a:effectLst/>
                            <a:latin typeface="Cambria Math" panose="02040503050406030204" pitchFamily="18" charset="0"/>
                            <a:ea typeface="+mn-ea"/>
                            <a:cs typeface="+mn-cs"/>
                          </a:rPr>
                        </m:ctrlPr>
                      </m:sSubPr>
                      <m:e>
                        <m:r>
                          <a:rPr lang="en-US" sz="1100" i="1">
                            <a:solidFill>
                              <a:schemeClr val="bg1"/>
                            </a:solidFill>
                            <a:effectLst/>
                            <a:latin typeface="Cambria Math" panose="02040503050406030204" pitchFamily="18" charset="0"/>
                            <a:ea typeface="+mn-ea"/>
                            <a:cs typeface="+mn-cs"/>
                          </a:rPr>
                          <m:t>𝑊</m:t>
                        </m:r>
                      </m:e>
                      <m:sub>
                        <m:r>
                          <a:rPr lang="en-US" sz="1100" i="1">
                            <a:solidFill>
                              <a:schemeClr val="bg1"/>
                            </a:solidFill>
                            <a:effectLst/>
                            <a:latin typeface="Cambria Math" panose="02040503050406030204" pitchFamily="18" charset="0"/>
                            <a:ea typeface="+mn-ea"/>
                            <a:cs typeface="+mn-cs"/>
                          </a:rPr>
                          <m:t>h</m:t>
                        </m:r>
                      </m:sub>
                    </m:sSub>
                    <m:r>
                      <a:rPr lang="en-US" sz="1100">
                        <a:solidFill>
                          <a:schemeClr val="bg1"/>
                        </a:solidFill>
                        <a:effectLst/>
                        <a:latin typeface="Cambria Math" panose="02040503050406030204" pitchFamily="18" charset="0"/>
                        <a:ea typeface="+mn-ea"/>
                        <a:cs typeface="+mn-cs"/>
                      </a:rPr>
                      <m:t>⋅</m:t>
                    </m:r>
                    <m:sSubSup>
                      <m:sSubSupPr>
                        <m:ctrlPr>
                          <a:rPr lang="en-US" sz="1100" i="1">
                            <a:solidFill>
                              <a:schemeClr val="bg1"/>
                            </a:solidFill>
                            <a:effectLst/>
                            <a:latin typeface="Cambria Math" panose="02040503050406030204" pitchFamily="18" charset="0"/>
                            <a:ea typeface="+mn-ea"/>
                            <a:cs typeface="+mn-cs"/>
                          </a:rPr>
                        </m:ctrlPr>
                      </m:sSubSupPr>
                      <m:e>
                        <m:r>
                          <a:rPr lang="en-US" sz="1100" i="1">
                            <a:solidFill>
                              <a:schemeClr val="bg1"/>
                            </a:solidFill>
                            <a:effectLst/>
                            <a:latin typeface="Cambria Math" panose="02040503050406030204" pitchFamily="18" charset="0"/>
                            <a:ea typeface="+mn-ea"/>
                            <a:cs typeface="+mn-cs"/>
                          </a:rPr>
                          <m:t>𝑀</m:t>
                        </m:r>
                      </m:e>
                      <m:sub>
                        <m:r>
                          <a:rPr lang="en-US" sz="1100" i="1">
                            <a:solidFill>
                              <a:schemeClr val="bg1"/>
                            </a:solidFill>
                            <a:effectLst/>
                            <a:latin typeface="Cambria Math" panose="02040503050406030204" pitchFamily="18" charset="0"/>
                            <a:ea typeface="+mn-ea"/>
                            <a:cs typeface="+mn-cs"/>
                          </a:rPr>
                          <m:t>h</m:t>
                        </m:r>
                      </m:sub>
                      <m:sup>
                        <m:r>
                          <a:rPr lang="en-US" sz="1100" i="1">
                            <a:solidFill>
                              <a:schemeClr val="bg1"/>
                            </a:solidFill>
                            <a:effectLst/>
                            <a:latin typeface="Cambria Math" panose="02040503050406030204" pitchFamily="18" charset="0"/>
                            <a:ea typeface="+mn-ea"/>
                            <a:cs typeface="+mn-cs"/>
                          </a:rPr>
                          <m:t>𝑆𝑁</m:t>
                        </m:r>
                      </m:sup>
                    </m:sSubSup>
                    <m:r>
                      <a:rPr lang="en-US" sz="1100">
                        <a:solidFill>
                          <a:schemeClr val="bg1"/>
                        </a:solidFill>
                        <a:effectLst/>
                        <a:latin typeface="Cambria Math" panose="02040503050406030204" pitchFamily="18" charset="0"/>
                        <a:ea typeface="+mn-ea"/>
                        <a:cs typeface="+mn-cs"/>
                      </a:rPr>
                      <m:t>⋅</m:t>
                    </m:r>
                    <m:sSubSup>
                      <m:sSubSupPr>
                        <m:ctrlPr>
                          <a:rPr lang="en-US" sz="1100" i="1">
                            <a:solidFill>
                              <a:schemeClr val="bg1"/>
                            </a:solidFill>
                            <a:effectLst/>
                            <a:latin typeface="Cambria Math" panose="02040503050406030204" pitchFamily="18" charset="0"/>
                            <a:ea typeface="+mn-ea"/>
                            <a:cs typeface="+mn-cs"/>
                          </a:rPr>
                        </m:ctrlPr>
                      </m:sSubSupPr>
                      <m:e>
                        <m:r>
                          <a:rPr lang="en-US" sz="1100" i="1">
                            <a:solidFill>
                              <a:schemeClr val="bg1"/>
                            </a:solidFill>
                            <a:effectLst/>
                            <a:latin typeface="Cambria Math" panose="02040503050406030204" pitchFamily="18" charset="0"/>
                            <a:ea typeface="+mn-ea"/>
                            <a:cs typeface="+mn-cs"/>
                          </a:rPr>
                          <m:t>𝐵</m:t>
                        </m:r>
                      </m:e>
                      <m:sub>
                        <m:r>
                          <a:rPr lang="en-US" sz="1100" i="1">
                            <a:solidFill>
                              <a:schemeClr val="bg1"/>
                            </a:solidFill>
                            <a:effectLst/>
                            <a:latin typeface="Cambria Math" panose="02040503050406030204" pitchFamily="18" charset="0"/>
                            <a:ea typeface="+mn-ea"/>
                            <a:cs typeface="+mn-cs"/>
                          </a:rPr>
                          <m:t>h</m:t>
                        </m:r>
                      </m:sub>
                      <m:sup>
                        <m:r>
                          <a:rPr lang="en-US" sz="1100" i="1">
                            <a:solidFill>
                              <a:schemeClr val="bg1"/>
                            </a:solidFill>
                            <a:effectLst/>
                            <a:latin typeface="Cambria Math" panose="02040503050406030204" pitchFamily="18" charset="0"/>
                            <a:ea typeface="+mn-ea"/>
                            <a:cs typeface="+mn-cs"/>
                          </a:rPr>
                          <m:t>𝑆𝑁</m:t>
                        </m:r>
                      </m:sup>
                    </m:sSubSup>
                    <m:r>
                      <a:rPr lang="en-US" sz="1100">
                        <a:solidFill>
                          <a:schemeClr val="bg1"/>
                        </a:solidFill>
                        <a:effectLst/>
                        <a:latin typeface="Cambria Math" panose="02040503050406030204" pitchFamily="18" charset="0"/>
                        <a:ea typeface="+mn-ea"/>
                        <a:cs typeface="+mn-cs"/>
                      </a:rPr>
                      <m:t>⋅</m:t>
                    </m:r>
                    <m:r>
                      <a:rPr lang="en-US" sz="1100" i="1">
                        <a:solidFill>
                          <a:schemeClr val="bg1"/>
                        </a:solidFill>
                        <a:effectLst/>
                        <a:latin typeface="Cambria Math" panose="02040503050406030204" pitchFamily="18" charset="0"/>
                        <a:ea typeface="+mn-ea"/>
                        <a:cs typeface="+mn-cs"/>
                      </a:rPr>
                      <m:t>𝐷</m:t>
                    </m:r>
                    <m:sSubSup>
                      <m:sSubSupPr>
                        <m:ctrlPr>
                          <a:rPr lang="en-US" sz="1100" i="1">
                            <a:solidFill>
                              <a:schemeClr val="bg1"/>
                            </a:solidFill>
                            <a:effectLst/>
                            <a:latin typeface="Cambria Math" panose="02040503050406030204" pitchFamily="18" charset="0"/>
                            <a:ea typeface="+mn-ea"/>
                            <a:cs typeface="+mn-cs"/>
                          </a:rPr>
                        </m:ctrlPr>
                      </m:sSubSupPr>
                      <m:e>
                        <m:r>
                          <a:rPr lang="en-US" sz="1100" i="1">
                            <a:solidFill>
                              <a:schemeClr val="bg1"/>
                            </a:solidFill>
                            <a:effectLst/>
                            <a:latin typeface="Cambria Math" panose="02040503050406030204" pitchFamily="18" charset="0"/>
                            <a:ea typeface="+mn-ea"/>
                            <a:cs typeface="+mn-cs"/>
                          </a:rPr>
                          <m:t>𝐹</m:t>
                        </m:r>
                      </m:e>
                      <m:sub>
                        <m:r>
                          <a:rPr lang="en-US" sz="1100" i="1">
                            <a:solidFill>
                              <a:schemeClr val="bg1"/>
                            </a:solidFill>
                            <a:effectLst/>
                            <a:latin typeface="Cambria Math" panose="02040503050406030204" pitchFamily="18" charset="0"/>
                            <a:ea typeface="+mn-ea"/>
                            <a:cs typeface="+mn-cs"/>
                          </a:rPr>
                          <m:t>h</m:t>
                        </m:r>
                      </m:sub>
                      <m:sup>
                        <m:r>
                          <a:rPr lang="en-US" sz="1100" i="1">
                            <a:solidFill>
                              <a:schemeClr val="bg1"/>
                            </a:solidFill>
                            <a:effectLst/>
                            <a:latin typeface="Cambria Math" panose="02040503050406030204" pitchFamily="18" charset="0"/>
                            <a:ea typeface="+mn-ea"/>
                            <a:cs typeface="+mn-cs"/>
                          </a:rPr>
                          <m:t>𝑆𝑁</m:t>
                        </m:r>
                      </m:sup>
                    </m:sSubSup>
                  </m:oMath>
                </m:oMathPara>
              </a14:m>
              <a:endParaRPr lang="en-US" sz="1100">
                <a:solidFill>
                  <a:schemeClr val="bg1"/>
                </a:solidFill>
              </a:endParaRPr>
            </a:p>
          </xdr:txBody>
        </xdr:sp>
      </mc:Choice>
      <mc:Fallback xmlns="">
        <xdr:sp macro="" textlink="">
          <xdr:nvSpPr>
            <xdr:cNvPr id="3" name="TextBox 2">
              <a:extLst>
                <a:ext uri="{FF2B5EF4-FFF2-40B4-BE49-F238E27FC236}">
                  <a16:creationId xmlns:a16="http://schemas.microsoft.com/office/drawing/2014/main" id="{BD34A826-CE06-4EB0-864E-96A5C05E87C8}"/>
                </a:ext>
              </a:extLst>
            </xdr:cNvPr>
            <xdr:cNvSpPr txBox="1"/>
          </xdr:nvSpPr>
          <xdr:spPr>
            <a:xfrm>
              <a:off x="10787903" y="5644403"/>
              <a:ext cx="1451230" cy="186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bg1"/>
                  </a:solidFill>
                  <a:effectLst/>
                  <a:latin typeface="+mn-lt"/>
                  <a:ea typeface="+mn-ea"/>
                  <a:cs typeface="+mn-cs"/>
                </a:rPr>
                <a:t>𝑅𝑊_ℎ⋅𝑀_ℎ^𝑆𝑁⋅𝐵_ℎ^𝑆𝑁⋅𝐷𝐹_ℎ^𝑆𝑁</a:t>
              </a:r>
              <a:endParaRPr lang="en-US" sz="1100">
                <a:solidFill>
                  <a:schemeClr val="bg1"/>
                </a:solidFill>
              </a:endParaRPr>
            </a:p>
          </xdr:txBody>
        </xdr:sp>
      </mc:Fallback>
    </mc:AlternateContent>
    <xdr:clientData/>
  </xdr:oneCellAnchor>
</xdr:wsDr>
</file>

<file path=xl/theme/theme1.xml><?xml version="1.0" encoding="utf-8"?>
<a:theme xmlns:a="http://schemas.openxmlformats.org/drawingml/2006/main" name="Office Theme">
  <a:themeElements>
    <a:clrScheme name="Custom 7">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0B0F0"/>
      </a:hlink>
      <a:folHlink>
        <a:srgbClr val="00B0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ompatibl.com/contact-us/?utm_source=QFC&amp;utm_medium=spreadsheet&amp;utm_campaign=BA-CV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compatibl.com/contact-us/?utm_source=QFC&amp;utm_medium=spreadsheet&amp;utm_campaign=BA-CV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compatibl.com/contact-us/?utm_source=QFC&amp;utm_medium=spreadsheet&amp;utm_campaign=BA-CV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compatibl.com/contact-us/?utm_source=QFC&amp;utm_medium=spreadsheet&amp;utm_campaign=BA-CVA"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compatibl.com/contact-us/?utm_source=QFC&amp;utm_medium=spreadsheet&amp;utm_campaign=BA-CVA"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compatibl.com/contact-us/?utm_source=QFC&amp;utm_medium=spreadsheet&amp;utm_campaign=BA-CVA"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compatibl.com/contact-us/?utm_source=QFC&amp;utm_medium=spreadsheet&amp;utm_campaign=BA-CVA"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compatibl.com/contact-us/?utm_source=QFC&amp;utm_medium=spreadsheet&amp;utm_campaign=BA-CVA"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compatibl.com/contact-us/?utm_source=QFC&amp;utm_medium=spreadsheet&amp;utm_campaign=BA-CVA"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compatibl.com/contact-us/?utm_source=QFC&amp;utm_medium=spreadsheet&amp;utm_campaign=BA-CVA"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compatibl.com/contact-us/?utm_source=QFC&amp;utm_medium=spreadsheet&amp;utm_campaign=BA-CVA"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compatibl.com/contact-us/?utm_source=QFC&amp;utm_medium=spreadsheet&amp;utm_campaign=BA-CVA"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compatibl.com/contact-us/?utm_source=QFC&amp;utm_medium=spreadsheet&amp;utm_campaign=BA-CVA"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mpatibl.com/contact-us/?utm_source=QFC&amp;utm_medium=spreadsheet&amp;utm_campaign=BA-C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2">
    <outlinePr summaryBelow="0"/>
  </sheetPr>
  <dimension ref="A1:D12"/>
  <sheetViews>
    <sheetView tabSelected="1" zoomScale="85" zoomScaleNormal="85" workbookViewId="0">
      <pane xSplit="1" ySplit="5" topLeftCell="B6" activePane="bottomRight" state="frozen"/>
      <selection sqref="A1:XFD1"/>
      <selection pane="topRight" sqref="A1:XFD1"/>
      <selection pane="bottomLeft" sqref="A1:XFD1"/>
      <selection pane="bottomRight"/>
    </sheetView>
  </sheetViews>
  <sheetFormatPr defaultRowHeight="15" x14ac:dyDescent="0.25"/>
  <cols>
    <col min="1" max="1" width="13.7109375" style="1" customWidth="1"/>
    <col min="2" max="2" width="2.7109375" customWidth="1"/>
    <col min="3" max="3" width="32.42578125" bestFit="1" customWidth="1"/>
    <col min="4" max="4" width="15.28515625" bestFit="1" customWidth="1"/>
    <col min="6" max="8" width="13.140625" customWidth="1"/>
  </cols>
  <sheetData>
    <row r="1" spans="1:4" s="5" customFormat="1" ht="14.25" x14ac:dyDescent="0.2">
      <c r="C1" s="6" t="s">
        <v>214</v>
      </c>
    </row>
    <row r="3" spans="1:4" s="8" customFormat="1" ht="18.75" x14ac:dyDescent="0.3">
      <c r="A3" s="7"/>
      <c r="C3" s="9" t="s">
        <v>207</v>
      </c>
    </row>
    <row r="4" spans="1:4" s="8" customFormat="1" ht="18" customHeight="1" x14ac:dyDescent="0.3">
      <c r="A4" s="7"/>
      <c r="C4" s="10" t="s">
        <v>61</v>
      </c>
    </row>
    <row r="5" spans="1:4" s="8" customFormat="1" x14ac:dyDescent="0.25">
      <c r="A5" s="40" t="s">
        <v>59</v>
      </c>
      <c r="C5" s="8" t="s">
        <v>84</v>
      </c>
    </row>
    <row r="6" spans="1:4" x14ac:dyDescent="0.25">
      <c r="A6" s="3"/>
      <c r="C6" s="2"/>
    </row>
    <row r="7" spans="1:4" x14ac:dyDescent="0.25">
      <c r="C7" s="11" t="s">
        <v>62</v>
      </c>
      <c r="D7" s="11" t="s">
        <v>56</v>
      </c>
    </row>
    <row r="8" spans="1:4" x14ac:dyDescent="0.25">
      <c r="C8" s="22" t="s">
        <v>136</v>
      </c>
      <c r="D8" s="43">
        <f>Kfull!D15</f>
        <v>1202641.0877524021</v>
      </c>
    </row>
    <row r="9" spans="1:4" x14ac:dyDescent="0.25">
      <c r="C9" s="22" t="s">
        <v>140</v>
      </c>
      <c r="D9" s="43">
        <f ca="1">Kfull!D16</f>
        <v>635154.94690282107</v>
      </c>
    </row>
    <row r="10" spans="1:4" x14ac:dyDescent="0.25">
      <c r="C10" s="22" t="s">
        <v>143</v>
      </c>
      <c r="D10" s="43">
        <f ca="1">Kfull!D17</f>
        <v>777026.48211521632</v>
      </c>
    </row>
    <row r="11" spans="1:4" x14ac:dyDescent="0.25">
      <c r="C11" s="22" t="s">
        <v>127</v>
      </c>
      <c r="D11" s="43">
        <f>'Capital requirements (reduced)'!D13</f>
        <v>781716.70703906135</v>
      </c>
    </row>
    <row r="12" spans="1:4" x14ac:dyDescent="0.25">
      <c r="C12" s="22" t="s">
        <v>213</v>
      </c>
      <c r="D12" s="43">
        <f ca="1">'Capital requirements (full)'!D13</f>
        <v>505067.21337489062</v>
      </c>
    </row>
  </sheetData>
  <dataConsolidate/>
  <hyperlinks>
    <hyperlink ref="A5" location="'Kfull'!A1" display="'Kfull'!A1" xr:uid="{00000000-0004-0000-0000-000000000000}"/>
    <hyperlink ref="D8" location="Kfull!D15" display="Kfull!D15" xr:uid="{AB83E483-851C-4548-A8A3-C330E8357E8D}"/>
    <hyperlink ref="D9" location="Kfull!D16" display="Kfull!D16" xr:uid="{FD52221D-8426-4842-AB97-A1270FC88950}"/>
    <hyperlink ref="D10" location="Kfull!D17" display="Kfull!D17" xr:uid="{F4FBF52A-B966-4456-AFCE-A3E132859F0D}"/>
    <hyperlink ref="D11" location="'Capital requirements (reduced)'!D13" display="'Capital requirements (reduced)'!D13" xr:uid="{6ABF0A3F-100B-4E1B-9F79-DED850392D88}"/>
    <hyperlink ref="D12" location="'Capital requirements (full)'!D13" display="'Capital requirements (full)'!D13" xr:uid="{5990BF16-E6E2-4394-96C5-38EE8C8389A5}"/>
    <hyperlink ref="C1:D1" r:id="rId1" display="Copyright 2003-present CompatibL. Licensed under the Apache License, Version 2.0 (the &quot;License&quot;); you may not use this file except in compliance with the License. You may obtain a copy of the License at http://www.apache.org/licenses/LICENSE-2.0. Unless required by applicable law or agreed to in writing, software distributed under the License is distributed on an &quot;AS IS&quot; BASIS, WITHOUT WARRANTIES OR CONDITIONS OF ANY KIND, either express or implied. See the License for the specific language governing permissions and limitations under the License." xr:uid="{F0CC82BF-BA4A-40CF-9EB6-8F5C415229B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CDC52-FECB-4F92-9F77-7F62971ED719}">
  <sheetPr codeName="Sheet12"/>
  <dimension ref="A1:E13"/>
  <sheetViews>
    <sheetView zoomScale="85" zoomScaleNormal="85" workbookViewId="0"/>
  </sheetViews>
  <sheetFormatPr defaultRowHeight="15" x14ac:dyDescent="0.25"/>
  <cols>
    <col min="1" max="1" width="13.7109375" style="1" customWidth="1"/>
    <col min="2" max="2" width="2.7109375" customWidth="1"/>
    <col min="3" max="3" width="32.42578125" bestFit="1" customWidth="1"/>
    <col min="4" max="4" width="16.42578125" bestFit="1" customWidth="1"/>
    <col min="5" max="5" width="30.5703125" customWidth="1"/>
    <col min="6" max="8" width="13.140625" customWidth="1"/>
  </cols>
  <sheetData>
    <row r="1" spans="1:5" s="5" customFormat="1" ht="14.25" x14ac:dyDescent="0.2">
      <c r="C1" s="6" t="s">
        <v>214</v>
      </c>
    </row>
    <row r="3" spans="1:5" s="8" customFormat="1" ht="18.75" x14ac:dyDescent="0.3">
      <c r="A3" s="40" t="s">
        <v>58</v>
      </c>
      <c r="C3" s="9" t="s">
        <v>145</v>
      </c>
    </row>
    <row r="4" spans="1:5" s="8" customFormat="1" ht="18" customHeight="1" x14ac:dyDescent="0.3">
      <c r="A4" s="40" t="s">
        <v>60</v>
      </c>
      <c r="C4" s="10" t="s">
        <v>144</v>
      </c>
    </row>
    <row r="5" spans="1:5" s="8" customFormat="1" x14ac:dyDescent="0.25">
      <c r="A5" s="40" t="s">
        <v>59</v>
      </c>
      <c r="C5" s="8" t="s">
        <v>84</v>
      </c>
    </row>
    <row r="6" spans="1:5" x14ac:dyDescent="0.25">
      <c r="A6" s="3"/>
      <c r="C6" s="2"/>
    </row>
    <row r="7" spans="1:5" ht="15.75" x14ac:dyDescent="0.25">
      <c r="C7" s="14" t="s">
        <v>111</v>
      </c>
    </row>
    <row r="8" spans="1:5" x14ac:dyDescent="0.25">
      <c r="C8" s="11" t="s">
        <v>109</v>
      </c>
      <c r="D8" s="11" t="s">
        <v>57</v>
      </c>
      <c r="E8" s="11" t="s">
        <v>56</v>
      </c>
    </row>
    <row r="9" spans="1:5" ht="30.75" customHeight="1" x14ac:dyDescent="0.25">
      <c r="C9" s="22" t="s">
        <v>212</v>
      </c>
      <c r="D9" s="22" t="s">
        <v>210</v>
      </c>
      <c r="E9" s="12"/>
    </row>
    <row r="10" spans="1:5" x14ac:dyDescent="0.25">
      <c r="C10" s="12" t="s">
        <v>211</v>
      </c>
      <c r="D10" s="22" t="s">
        <v>210</v>
      </c>
      <c r="E10" s="21">
        <v>0.65</v>
      </c>
    </row>
    <row r="12" spans="1:5" x14ac:dyDescent="0.25">
      <c r="C12" s="11" t="s">
        <v>62</v>
      </c>
      <c r="D12" s="11" t="s">
        <v>56</v>
      </c>
    </row>
    <row r="13" spans="1:5" x14ac:dyDescent="0.25">
      <c r="C13" s="22" t="s">
        <v>213</v>
      </c>
      <c r="D13" s="41">
        <f ca="1">Kfull!D17*E10</f>
        <v>505067.21337489062</v>
      </c>
    </row>
  </sheetData>
  <hyperlinks>
    <hyperlink ref="A5" location="'K Reduced'!A1" display="'K Reduced'!A1" xr:uid="{B53401F1-2408-4509-B667-51CB936B5B31}"/>
    <hyperlink ref="A4" location="Summary!A1" display="One level Up" xr:uid="{DFF53C20-A31A-4C89-8CCC-F2FE3BA5797E}"/>
    <hyperlink ref="A3" location="'Summary'!A1" display="'Summary'!A1" xr:uid="{1E151CAE-FE9B-4137-A9C8-AEDF738E47B8}"/>
    <hyperlink ref="C1:D1" r:id="rId1" display="Copyright 2003-present CompatibL. Licensed under the Apache License, Version 2.0 (the &quot;License&quot;); you may not use this file except in compliance with the License. You may obtain a copy of the License at http://www.apache.org/licenses/LICENSE-2.0. Unless required by applicable law or agreed to in writing, software distributed under the License is distributed on an &quot;AS IS&quot; BASIS, WITHOUT WARRANTIES OR CONDITIONS OF ANY KIND, either express or implied. See the License for the specific language governing permissions and limitations under the License." xr:uid="{6FB91677-7D2D-4261-9F9E-85673AD9F70D}"/>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90D09-0845-453B-B2DA-0AB35F244612}">
  <sheetPr codeName="Sheet1"/>
  <dimension ref="A1:E17"/>
  <sheetViews>
    <sheetView zoomScale="85" zoomScaleNormal="85" workbookViewId="0"/>
  </sheetViews>
  <sheetFormatPr defaultRowHeight="15" x14ac:dyDescent="0.25"/>
  <cols>
    <col min="1" max="1" width="13.7109375" style="1" customWidth="1"/>
    <col min="2" max="2" width="2.7109375" customWidth="1"/>
    <col min="3" max="3" width="32.42578125" bestFit="1" customWidth="1"/>
    <col min="4" max="4" width="16.42578125" bestFit="1" customWidth="1"/>
    <col min="5" max="5" width="49.85546875" customWidth="1"/>
    <col min="6" max="8" width="13.140625" customWidth="1"/>
  </cols>
  <sheetData>
    <row r="1" spans="1:5" s="5" customFormat="1" ht="14.25" x14ac:dyDescent="0.2">
      <c r="C1" s="6" t="s">
        <v>214</v>
      </c>
    </row>
    <row r="3" spans="1:5" s="8" customFormat="1" ht="18.75" x14ac:dyDescent="0.3">
      <c r="A3" s="40" t="s">
        <v>58</v>
      </c>
      <c r="C3" s="9" t="s">
        <v>145</v>
      </c>
    </row>
    <row r="4" spans="1:5" s="8" customFormat="1" ht="18" customHeight="1" x14ac:dyDescent="0.3">
      <c r="A4" s="40" t="s">
        <v>60</v>
      </c>
      <c r="C4" s="10" t="s">
        <v>144</v>
      </c>
    </row>
    <row r="5" spans="1:5" s="8" customFormat="1" x14ac:dyDescent="0.25">
      <c r="A5" s="40" t="s">
        <v>59</v>
      </c>
      <c r="C5" s="8" t="s">
        <v>84</v>
      </c>
    </row>
    <row r="6" spans="1:5" x14ac:dyDescent="0.25">
      <c r="A6" s="3"/>
      <c r="C6" s="2"/>
    </row>
    <row r="7" spans="1:5" ht="15.75" x14ac:dyDescent="0.25">
      <c r="C7" s="14" t="s">
        <v>111</v>
      </c>
    </row>
    <row r="8" spans="1:5" x14ac:dyDescent="0.25">
      <c r="C8" s="11" t="s">
        <v>109</v>
      </c>
      <c r="D8" s="11" t="s">
        <v>57</v>
      </c>
      <c r="E8" s="11" t="s">
        <v>56</v>
      </c>
    </row>
    <row r="9" spans="1:5" ht="30.75" customHeight="1" x14ac:dyDescent="0.25">
      <c r="C9" s="22" t="s">
        <v>209</v>
      </c>
      <c r="D9" s="22" t="s">
        <v>146</v>
      </c>
      <c r="E9" s="12"/>
    </row>
    <row r="10" spans="1:5" x14ac:dyDescent="0.25">
      <c r="C10" s="12" t="s">
        <v>136</v>
      </c>
      <c r="D10" s="12" t="s">
        <v>128</v>
      </c>
      <c r="E10" s="32" t="str">
        <f>'K Reduced'!C13</f>
        <v>K Reduced Calculation</v>
      </c>
    </row>
    <row r="11" spans="1:5" x14ac:dyDescent="0.25">
      <c r="C11" s="12" t="s">
        <v>148</v>
      </c>
      <c r="D11" s="12" t="s">
        <v>149</v>
      </c>
      <c r="E11" s="32" t="str">
        <f>'K Hedged'!C16</f>
        <v>K Hedged Calculation</v>
      </c>
    </row>
    <row r="12" spans="1:5" x14ac:dyDescent="0.25">
      <c r="C12" s="12" t="s">
        <v>147</v>
      </c>
      <c r="D12" s="12" t="s">
        <v>146</v>
      </c>
      <c r="E12" s="23">
        <v>0.25</v>
      </c>
    </row>
    <row r="14" spans="1:5" x14ac:dyDescent="0.25">
      <c r="C14" s="11" t="s">
        <v>62</v>
      </c>
      <c r="D14" s="11" t="s">
        <v>56</v>
      </c>
    </row>
    <row r="15" spans="1:5" x14ac:dyDescent="0.25">
      <c r="C15" s="22" t="s">
        <v>136</v>
      </c>
      <c r="D15" s="43">
        <f>'K Reduced'!D15</f>
        <v>1202641.0877524021</v>
      </c>
    </row>
    <row r="16" spans="1:5" x14ac:dyDescent="0.25">
      <c r="C16" s="22" t="s">
        <v>140</v>
      </c>
      <c r="D16" s="43">
        <f ca="1">'K Hedged'!D18</f>
        <v>635154.94690282107</v>
      </c>
    </row>
    <row r="17" spans="3:4" x14ac:dyDescent="0.25">
      <c r="C17" s="22" t="s">
        <v>143</v>
      </c>
      <c r="D17" s="41">
        <f ca="1">E12*D15+(1-E12)*D16</f>
        <v>777026.48211521632</v>
      </c>
    </row>
  </sheetData>
  <hyperlinks>
    <hyperlink ref="A5" location="'K Reduced'!A1" display="'K Reduced'!A1" xr:uid="{F498536E-D949-48DD-BEB6-97775D83FA36}"/>
    <hyperlink ref="A4" location="Summary!A1" display="One level Up" xr:uid="{3E465894-6DE6-4F80-BC90-0DB7F0A9ED83}"/>
    <hyperlink ref="A3" location="'Summary'!A1" display="'Summary'!A1" xr:uid="{B7E2D24D-7DAE-4F04-8C30-2D4D1D34DB1C}"/>
    <hyperlink ref="E10" location="'K Reduced'!C13" display="'K Reduced'!C13" xr:uid="{95174219-D2C4-47B5-9998-2382DE2E2B0E}"/>
    <hyperlink ref="E11" location="'K Hedged'!C16" display="'K Hedged'!C16" xr:uid="{953B8E3B-6B83-4361-964A-5C8469FB9162}"/>
    <hyperlink ref="D15" location="'K Reduced'!D15" display="'K Reduced'!D15" xr:uid="{97331EC0-7A41-4275-B52F-959FAAA01F3F}"/>
    <hyperlink ref="D16" location="'K Hedged'!D18" display="'K Hedged'!D18" xr:uid="{D9A8CED1-4BBE-42A9-BA6D-79CB8BCEC262}"/>
    <hyperlink ref="C1:D1" r:id="rId1" display="Copyright 2003-present CompatibL. Licensed under the Apache License, Version 2.0 (the &quot;License&quot;); you may not use this file except in compliance with the License. You may obtain a copy of the License at http://www.apache.org/licenses/LICENSE-2.0. Unless required by applicable law or agreed to in writing, software distributed under the License is distributed on an &quot;AS IS&quot; BASIS, WITHOUT WARRANTIES OR CONDITIONS OF ANY KIND, either express or implied. See the License for the specific language governing permissions and limitations under the License." xr:uid="{B27C9E43-ACB2-4F9A-AE8F-2D918DDBB32E}"/>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683E8-7CB6-4393-951C-EE143604B5AF}">
  <sheetPr codeName="Sheet13"/>
  <dimension ref="A1:E13"/>
  <sheetViews>
    <sheetView zoomScale="85" zoomScaleNormal="85" workbookViewId="0"/>
  </sheetViews>
  <sheetFormatPr defaultRowHeight="15" x14ac:dyDescent="0.25"/>
  <cols>
    <col min="1" max="1" width="13.7109375" style="1" customWidth="1"/>
    <col min="2" max="2" width="2.7109375" customWidth="1"/>
    <col min="3" max="3" width="32.42578125" bestFit="1" customWidth="1"/>
    <col min="4" max="4" width="16.42578125" bestFit="1" customWidth="1"/>
    <col min="5" max="5" width="30.5703125" customWidth="1"/>
    <col min="6" max="8" width="13.140625" customWidth="1"/>
  </cols>
  <sheetData>
    <row r="1" spans="1:5" s="5" customFormat="1" ht="14.25" x14ac:dyDescent="0.2">
      <c r="C1" s="6" t="s">
        <v>214</v>
      </c>
    </row>
    <row r="3" spans="1:5" s="8" customFormat="1" ht="18.75" x14ac:dyDescent="0.3">
      <c r="A3" s="40" t="s">
        <v>58</v>
      </c>
      <c r="C3" s="9" t="s">
        <v>145</v>
      </c>
    </row>
    <row r="4" spans="1:5" s="8" customFormat="1" ht="18" customHeight="1" x14ac:dyDescent="0.3">
      <c r="A4" s="40" t="s">
        <v>60</v>
      </c>
      <c r="C4" s="10" t="s">
        <v>144</v>
      </c>
    </row>
    <row r="5" spans="1:5" s="8" customFormat="1" x14ac:dyDescent="0.25">
      <c r="A5" s="40" t="s">
        <v>59</v>
      </c>
      <c r="C5" s="8" t="s">
        <v>84</v>
      </c>
    </row>
    <row r="6" spans="1:5" x14ac:dyDescent="0.25">
      <c r="A6" s="3"/>
      <c r="C6" s="2"/>
    </row>
    <row r="7" spans="1:5" ht="15.75" x14ac:dyDescent="0.25">
      <c r="C7" s="14" t="s">
        <v>111</v>
      </c>
    </row>
    <row r="8" spans="1:5" x14ac:dyDescent="0.25">
      <c r="C8" s="11" t="s">
        <v>109</v>
      </c>
      <c r="D8" s="11" t="s">
        <v>57</v>
      </c>
      <c r="E8" s="11" t="s">
        <v>56</v>
      </c>
    </row>
    <row r="9" spans="1:5" ht="30.75" customHeight="1" x14ac:dyDescent="0.25">
      <c r="C9" s="22" t="s">
        <v>212</v>
      </c>
      <c r="D9" s="22" t="s">
        <v>210</v>
      </c>
      <c r="E9" s="12"/>
    </row>
    <row r="10" spans="1:5" x14ac:dyDescent="0.25">
      <c r="C10" s="12" t="s">
        <v>211</v>
      </c>
      <c r="D10" s="22" t="s">
        <v>210</v>
      </c>
      <c r="E10" s="21">
        <v>0.65</v>
      </c>
    </row>
    <row r="12" spans="1:5" x14ac:dyDescent="0.25">
      <c r="C12" s="11" t="s">
        <v>62</v>
      </c>
      <c r="D12" s="11" t="s">
        <v>56</v>
      </c>
    </row>
    <row r="13" spans="1:5" x14ac:dyDescent="0.25">
      <c r="C13" s="22" t="s">
        <v>127</v>
      </c>
      <c r="D13" s="41">
        <f>'K Reduced'!D15*E10</f>
        <v>781716.70703906135</v>
      </c>
    </row>
  </sheetData>
  <hyperlinks>
    <hyperlink ref="A5" location="'K Reduced'!A1" display="'K Reduced'!A1" xr:uid="{56E433BB-0413-4B9A-B9EE-947FBE496BAF}"/>
    <hyperlink ref="A4" location="Summary!A1" display="One level Up" xr:uid="{08B36F4E-3731-4C2F-829F-8FFA038C1DA0}"/>
    <hyperlink ref="A3" location="'Summary'!A1" display="'Summary'!A1" xr:uid="{A3CF2D59-7CB4-4EB0-B6BB-C9656E5144FB}"/>
    <hyperlink ref="C1:D1" r:id="rId1" display="Copyright 2003-present CompatibL. Licensed under the Apache License, Version 2.0 (the &quot;License&quot;); you may not use this file except in compliance with the License. You may obtain a copy of the License at http://www.apache.org/licenses/LICENSE-2.0. Unless required by applicable law or agreed to in writing, software distributed under the License is distributed on an &quot;AS IS&quot; BASIS, WITHOUT WARRANTIES OR CONDITIONS OF ANY KIND, either express or implied. See the License for the specific language governing permissions and limitations under the License." xr:uid="{98FBF326-965B-4A35-9969-9FD8FF3E701D}"/>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6A02B-5A5D-4D0E-81DC-5B65A9E82300}">
  <sheetPr codeName="Sheet4"/>
  <dimension ref="A1:E21"/>
  <sheetViews>
    <sheetView zoomScale="85" zoomScaleNormal="85" workbookViewId="0"/>
  </sheetViews>
  <sheetFormatPr defaultRowHeight="15" x14ac:dyDescent="0.25"/>
  <cols>
    <col min="1" max="1" width="13.7109375" style="1" customWidth="1"/>
    <col min="2" max="2" width="2.7109375" customWidth="1"/>
    <col min="3" max="3" width="39.140625" customWidth="1"/>
    <col min="4" max="4" width="51.7109375" customWidth="1"/>
    <col min="5" max="5" width="58.7109375" customWidth="1"/>
  </cols>
  <sheetData>
    <row r="1" spans="1:5" s="5" customFormat="1" ht="14.25" x14ac:dyDescent="0.2">
      <c r="C1" s="6" t="s">
        <v>214</v>
      </c>
    </row>
    <row r="3" spans="1:5" s="8" customFormat="1" ht="18.75" x14ac:dyDescent="0.3">
      <c r="A3" s="40" t="s">
        <v>58</v>
      </c>
      <c r="C3" s="9" t="s">
        <v>145</v>
      </c>
    </row>
    <row r="4" spans="1:5" s="8" customFormat="1" ht="18" customHeight="1" x14ac:dyDescent="0.3">
      <c r="A4" s="40" t="s">
        <v>60</v>
      </c>
      <c r="C4" s="10" t="s">
        <v>144</v>
      </c>
    </row>
    <row r="5" spans="1:5" s="8" customFormat="1" x14ac:dyDescent="0.25">
      <c r="A5" s="40" t="s">
        <v>59</v>
      </c>
      <c r="C5" s="8" t="s">
        <v>84</v>
      </c>
    </row>
    <row r="6" spans="1:5" x14ac:dyDescent="0.25">
      <c r="A6" s="3"/>
    </row>
    <row r="7" spans="1:5" ht="15.75" x14ac:dyDescent="0.25">
      <c r="C7" s="14" t="s">
        <v>111</v>
      </c>
    </row>
    <row r="8" spans="1:5" x14ac:dyDescent="0.25">
      <c r="C8" s="11" t="s">
        <v>109</v>
      </c>
      <c r="D8" s="11" t="s">
        <v>57</v>
      </c>
      <c r="E8" s="11" t="s">
        <v>56</v>
      </c>
    </row>
    <row r="9" spans="1:5" ht="52.5" customHeight="1" x14ac:dyDescent="0.25">
      <c r="C9" s="22" t="s">
        <v>127</v>
      </c>
      <c r="D9" s="22" t="s">
        <v>128</v>
      </c>
      <c r="E9" s="12"/>
    </row>
    <row r="10" spans="1:5" x14ac:dyDescent="0.25">
      <c r="C10" s="12"/>
      <c r="D10" s="12" t="s">
        <v>114</v>
      </c>
      <c r="E10" s="32" t="str">
        <f>'Stand-alone CVA CR'!C14</f>
        <v>SCVA Calculation</v>
      </c>
    </row>
    <row r="11" spans="1:5" x14ac:dyDescent="0.25">
      <c r="C11" s="12" t="s">
        <v>130</v>
      </c>
      <c r="D11" s="12" t="s">
        <v>128</v>
      </c>
      <c r="E11" s="23">
        <v>0.5</v>
      </c>
    </row>
    <row r="13" spans="1:5" ht="15.75" x14ac:dyDescent="0.25">
      <c r="C13" s="14" t="s">
        <v>131</v>
      </c>
    </row>
    <row r="14" spans="1:5" x14ac:dyDescent="0.25">
      <c r="C14" s="20" t="s">
        <v>138</v>
      </c>
      <c r="D14" s="20" t="s">
        <v>56</v>
      </c>
      <c r="E14" s="20" t="s">
        <v>139</v>
      </c>
    </row>
    <row r="15" spans="1:5" x14ac:dyDescent="0.25">
      <c r="C15" s="25" t="s">
        <v>137</v>
      </c>
      <c r="D15" s="42">
        <f>SQRT(D19+D20)</f>
        <v>1202641.0877524021</v>
      </c>
      <c r="E15" s="22"/>
    </row>
    <row r="16" spans="1:5" ht="6.75" customHeight="1" x14ac:dyDescent="0.25"/>
    <row r="17" spans="3:5" ht="43.5" customHeight="1" x14ac:dyDescent="0.25">
      <c r="C17" s="22" t="s">
        <v>133</v>
      </c>
      <c r="D17" s="43">
        <f>SUM('Stand-alone CVA CR'!I16:I20)</f>
        <v>1365325.3858348145</v>
      </c>
      <c r="E17" s="22"/>
    </row>
    <row r="18" spans="3:5" ht="51" customHeight="1" x14ac:dyDescent="0.25">
      <c r="C18" s="22" t="s">
        <v>134</v>
      </c>
      <c r="D18" s="41">
        <f>SUMPRODUCT('Stand-alone CVA CR'!I16:I20,'Stand-alone CVA CR'!I16:I20)</f>
        <v>685718508463.71802</v>
      </c>
      <c r="E18" s="22"/>
    </row>
    <row r="19" spans="3:5" ht="44.25" customHeight="1" x14ac:dyDescent="0.25">
      <c r="C19" s="22" t="s">
        <v>132</v>
      </c>
      <c r="D19" s="41">
        <f>$E$11*D17^2</f>
        <v>932056704602.49255</v>
      </c>
      <c r="E19" s="22"/>
    </row>
    <row r="20" spans="3:5" ht="45" customHeight="1" x14ac:dyDescent="0.25">
      <c r="C20" s="22" t="s">
        <v>135</v>
      </c>
      <c r="D20" s="41">
        <f>(1-E11^2)*D18</f>
        <v>514288881347.78851</v>
      </c>
      <c r="E20" s="22"/>
    </row>
    <row r="21" spans="3:5" ht="55.5" customHeight="1" x14ac:dyDescent="0.25"/>
  </sheetData>
  <hyperlinks>
    <hyperlink ref="A5" location="'Stand-alone CVA CR'!A1" display="'Stand-alone CVA CR'!A1" xr:uid="{FEC6823E-21D3-4315-9EC7-CBBAD7FEC5AD}"/>
    <hyperlink ref="A4" location="Kfull!A1" display="One level Up" xr:uid="{42D3C3B5-5D68-4B50-90BF-66B02D96F141}"/>
    <hyperlink ref="A3" location="'Kfull'!A1" display="'Kfull'!A1" xr:uid="{F3FF42FF-4391-4D19-9D32-B42BFDA30BC7}"/>
    <hyperlink ref="E10" location="'Stand-alone CVA CR'!C14" display="'Stand-alone CVA CR'!C14" xr:uid="{D7B9D85B-D77C-4FCC-BEEE-D20C123356BA}"/>
    <hyperlink ref="D17" location="'Stand-alone CVA CR'!I16:I20" display="'Stand-alone CVA CR'!I16:I20" xr:uid="{B1CBC463-A869-4905-A5A8-84894F804A37}"/>
    <hyperlink ref="C1:D1" r:id="rId1" display="Copyright 2003-present CompatibL. Licensed under the Apache License, Version 2.0 (the &quot;License&quot;); you may not use this file except in compliance with the License. You may obtain a copy of the License at http://www.apache.org/licenses/LICENSE-2.0. Unless required by applicable law or agreed to in writing, software distributed under the License is distributed on an &quot;AS IS&quot; BASIS, WITHOUT WARRANTIES OR CONDITIONS OF ANY KIND, either express or implied. See the License for the specific language governing permissions and limitations under the License." xr:uid="{C28BBB13-B416-4A77-A54C-CB5E34C47DA6}"/>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96B8E-E234-4E09-B3BC-BE343EE498C3}">
  <sheetPr codeName="Sheet6"/>
  <dimension ref="A1:I25"/>
  <sheetViews>
    <sheetView zoomScale="85" zoomScaleNormal="85" workbookViewId="0"/>
  </sheetViews>
  <sheetFormatPr defaultRowHeight="15" x14ac:dyDescent="0.25"/>
  <cols>
    <col min="1" max="1" width="13.7109375" style="1" customWidth="1"/>
    <col min="2" max="2" width="2.7109375" customWidth="1"/>
    <col min="3" max="3" width="54.140625" customWidth="1"/>
    <col min="4" max="4" width="25.7109375" customWidth="1"/>
    <col min="5" max="5" width="55.28515625" customWidth="1"/>
    <col min="6" max="6" width="12.85546875" bestFit="1" customWidth="1"/>
    <col min="7" max="7" width="17.28515625" bestFit="1" customWidth="1"/>
    <col min="8" max="8" width="2.140625" customWidth="1"/>
    <col min="9" max="9" width="16" customWidth="1"/>
    <col min="10" max="10" width="12.28515625" bestFit="1" customWidth="1"/>
  </cols>
  <sheetData>
    <row r="1" spans="1:9" s="5" customFormat="1" ht="14.25" x14ac:dyDescent="0.2">
      <c r="C1" s="6" t="s">
        <v>214</v>
      </c>
    </row>
    <row r="3" spans="1:9" s="8" customFormat="1" ht="18.75" x14ac:dyDescent="0.3">
      <c r="A3" s="40" t="s">
        <v>58</v>
      </c>
      <c r="C3" s="9" t="s">
        <v>145</v>
      </c>
    </row>
    <row r="4" spans="1:9" s="8" customFormat="1" ht="18" customHeight="1" x14ac:dyDescent="0.3">
      <c r="A4" s="40" t="s">
        <v>60</v>
      </c>
      <c r="C4" s="10" t="s">
        <v>112</v>
      </c>
    </row>
    <row r="5" spans="1:9" s="8" customFormat="1" x14ac:dyDescent="0.25">
      <c r="A5" s="40" t="s">
        <v>59</v>
      </c>
      <c r="C5" s="8" t="s">
        <v>84</v>
      </c>
    </row>
    <row r="6" spans="1:9" x14ac:dyDescent="0.25">
      <c r="A6" s="3"/>
    </row>
    <row r="7" spans="1:9" ht="15.75" x14ac:dyDescent="0.25">
      <c r="C7" s="14" t="s">
        <v>111</v>
      </c>
    </row>
    <row r="8" spans="1:9" x14ac:dyDescent="0.25">
      <c r="C8" s="11" t="s">
        <v>109</v>
      </c>
      <c r="D8" s="11" t="s">
        <v>57</v>
      </c>
      <c r="E8" s="11" t="s">
        <v>56</v>
      </c>
    </row>
    <row r="9" spans="1:9" ht="37.5" customHeight="1" x14ac:dyDescent="0.25">
      <c r="C9" s="12" t="s">
        <v>113</v>
      </c>
      <c r="D9" s="12" t="s">
        <v>114</v>
      </c>
      <c r="E9" s="12"/>
    </row>
    <row r="10" spans="1:9" x14ac:dyDescent="0.25">
      <c r="C10" s="12" t="s">
        <v>116</v>
      </c>
      <c r="D10" s="12" t="s">
        <v>115</v>
      </c>
      <c r="E10" s="17">
        <v>1.4</v>
      </c>
    </row>
    <row r="11" spans="1:9" x14ac:dyDescent="0.25">
      <c r="C11" s="12" t="s">
        <v>117</v>
      </c>
      <c r="D11" s="12" t="s">
        <v>118</v>
      </c>
      <c r="E11" s="33" t="str">
        <f>'Risk Weights RW_c'!C11</f>
        <v>Values</v>
      </c>
    </row>
    <row r="12" spans="1:9" x14ac:dyDescent="0.25">
      <c r="C12" s="12"/>
      <c r="D12" s="12" t="s">
        <v>119</v>
      </c>
      <c r="E12" s="33" t="str">
        <f>'Netting Sets Summary'!C17</f>
        <v>NS Level Calculations</v>
      </c>
    </row>
    <row r="14" spans="1:9" ht="15.75" x14ac:dyDescent="0.25">
      <c r="A14" s="3"/>
      <c r="C14" s="14" t="s">
        <v>129</v>
      </c>
    </row>
    <row r="15" spans="1:9" ht="36.75" customHeight="1" x14ac:dyDescent="0.25">
      <c r="A15" s="3"/>
      <c r="C15" s="15" t="s">
        <v>107</v>
      </c>
      <c r="D15" s="15"/>
      <c r="E15" s="15" t="s">
        <v>123</v>
      </c>
      <c r="F15" s="15" t="s">
        <v>124</v>
      </c>
      <c r="G15" s="15" t="s">
        <v>69</v>
      </c>
      <c r="I15" s="19" t="s">
        <v>125</v>
      </c>
    </row>
    <row r="16" spans="1:9" x14ac:dyDescent="0.25">
      <c r="A16" s="3"/>
      <c r="C16" s="12" t="s">
        <v>71</v>
      </c>
      <c r="D16" s="43">
        <f>SUMIF('Netting Sets Summary'!$D$19:$D$25,'Stand-alone CVA CR'!C16,'Netting Sets Summary'!$F$19:$F$25)</f>
        <v>49843148.367247678</v>
      </c>
      <c r="E16" s="34" t="str">
        <f>VLOOKUP(C16,Cpties!$C$9:$E$13,2,0)</f>
        <v>Technology, telecommunications</v>
      </c>
      <c r="F16" s="35" t="str">
        <f>VLOOKUP(C16,Cpties!$C$9:$E$13,3,0)</f>
        <v>IG</v>
      </c>
      <c r="G16" s="36">
        <f>VLOOKUP(E16,'Risk Weights RW_c'!$C$14:$E$21,1+MATCH(F16,'Risk Weights RW_c'!$D$13:$E$13,0),FALSE)</f>
        <v>0.02</v>
      </c>
      <c r="I16" s="41">
        <f>1/$E$10 * G16*D16</f>
        <v>712044.97667496686</v>
      </c>
    </row>
    <row r="17" spans="3:9" ht="30" x14ac:dyDescent="0.25">
      <c r="C17" s="12" t="s">
        <v>75</v>
      </c>
      <c r="D17" s="43">
        <f>SUMIF('Netting Sets Summary'!$D$19:$D$25,'Stand-alone CVA CR'!C17,'Netting Sets Summary'!$F$19:$F$25)</f>
        <v>12626686.842024086</v>
      </c>
      <c r="E17" s="34" t="str">
        <f>VLOOKUP(C17,Cpties!$C$9:$E$13,2,0)</f>
        <v>Basic materials, energy, industrials, agriculture, manufacturing, mining and quarrying</v>
      </c>
      <c r="F17" s="35" t="str">
        <f>VLOOKUP(C17,Cpties!$C$9:$E$13,3,0)</f>
        <v>IG</v>
      </c>
      <c r="G17" s="36">
        <f>VLOOKUP(E17,'Risk Weights RW_c'!$C$14:$E$21,1+MATCH(F17,'Risk Weights RW_c'!$D$13:$E$13,0),FALSE)</f>
        <v>0.03</v>
      </c>
      <c r="I17" s="41">
        <f t="shared" ref="I17:I20" si="0">1/$E$10 * G17*D17</f>
        <v>270571.86090051616</v>
      </c>
    </row>
    <row r="18" spans="3:9" ht="30" x14ac:dyDescent="0.25">
      <c r="C18" s="12" t="s">
        <v>72</v>
      </c>
      <c r="D18" s="43">
        <f>SUMIF('Netting Sets Summary'!$D$19:$D$25,'Stand-alone CVA CR'!C18,'Netting Sets Summary'!$F$19:$F$25)</f>
        <v>15020754.239077235</v>
      </c>
      <c r="E18" s="34" t="str">
        <f>VLOOKUP(C18,Cpties!$C$9:$E$13,2,0)</f>
        <v>Sovereigns including central banks and multilateral development banks</v>
      </c>
      <c r="F18" s="35" t="str">
        <f>VLOOKUP(C18,Cpties!$C$9:$E$13,3,0)</f>
        <v>IG</v>
      </c>
      <c r="G18" s="36">
        <f>VLOOKUP(E18,'Risk Weights RW_c'!$C$14:$E$21,1+MATCH(F18,'Risk Weights RW_c'!$D$13:$E$13,0),FALSE)</f>
        <v>5.0000000000000001E-3</v>
      </c>
      <c r="I18" s="41">
        <f t="shared" si="0"/>
        <v>53645.550853847271</v>
      </c>
    </row>
    <row r="19" spans="3:9" ht="30" x14ac:dyDescent="0.25">
      <c r="C19" s="12" t="s">
        <v>73</v>
      </c>
      <c r="D19" s="43">
        <f>SUMIF('Netting Sets Summary'!$D$19:$D$25,'Stand-alone CVA CR'!C19,'Netting Sets Summary'!$F$19:$F$25)</f>
        <v>2474044.9968661568</v>
      </c>
      <c r="E19" s="34" t="str">
        <f>VLOOKUP(C19,Cpties!$C$9:$E$13,2,0)</f>
        <v>Sovereigns including central banks and multilateral development banks</v>
      </c>
      <c r="F19" s="35" t="str">
        <f>VLOOKUP(C19,Cpties!$C$9:$E$13,3,0)</f>
        <v>IG</v>
      </c>
      <c r="G19" s="36">
        <f>VLOOKUP(E19,'Risk Weights RW_c'!$C$14:$E$21,1+MATCH(F19,'Risk Weights RW_c'!$D$13:$E$13,0),FALSE)</f>
        <v>5.0000000000000001E-3</v>
      </c>
      <c r="I19" s="41">
        <f t="shared" si="0"/>
        <v>8835.8749888077036</v>
      </c>
    </row>
    <row r="20" spans="3:9" x14ac:dyDescent="0.25">
      <c r="C20" s="12" t="s">
        <v>74</v>
      </c>
      <c r="D20" s="43">
        <f>SUMIF('Netting Sets Summary'!$D$19:$D$25,'Stand-alone CVA CR'!C20,'Netting Sets Summary'!$F$19:$F$25)</f>
        <v>8966359.4276669398</v>
      </c>
      <c r="E20" s="34" t="str">
        <f>VLOOKUP(C20,Cpties!$C$9:$E$13,2,0)</f>
        <v>Health care, utilities, professional and technical activities</v>
      </c>
      <c r="F20" s="35" t="str">
        <f>VLOOKUP(C20,Cpties!$C$9:$E$13,3,0)</f>
        <v>HY and NR</v>
      </c>
      <c r="G20" s="36">
        <f>VLOOKUP(E20,'Risk Weights RW_c'!$C$14:$E$21,1+MATCH(F20,'Risk Weights RW_c'!$D$13:$E$13,0),FALSE)</f>
        <v>0.05</v>
      </c>
      <c r="I20" s="41">
        <f t="shared" si="0"/>
        <v>320227.12241667649</v>
      </c>
    </row>
    <row r="25" spans="3:9" x14ac:dyDescent="0.25">
      <c r="C25" s="4"/>
    </row>
  </sheetData>
  <hyperlinks>
    <hyperlink ref="A5" location="'Netting Sets Summary'!A1" display="'Netting Sets Summary'!A1" xr:uid="{1F7585F8-6072-4EDC-9FE9-81F0F06929CE}"/>
    <hyperlink ref="A4" location="'K Reduced'!A1" display="One level Up" xr:uid="{F9DBAD60-327F-4B5D-AEB3-EC2EBC6286BD}"/>
    <hyperlink ref="A3" location="'K Reduced'!A1" display="'K Reduced'!A1" xr:uid="{681C97D2-2519-4DB6-B2ED-7AE7269CE120}"/>
    <hyperlink ref="E11" location="'Risk Weights RW_c'!C11" display="'Risk Weights RW_c'!C11" xr:uid="{DDB5B45A-C28E-4FEE-8850-5286B6EDBEA1}"/>
    <hyperlink ref="E12" location="'Netting Sets Summary'!C17" display="'Netting Sets Summary'!C17" xr:uid="{C5355F45-A7CF-4F09-AD5B-AF55DCC4F9AA}"/>
    <hyperlink ref="D16" location="'Netting Sets Summary'!$F$19:$F$25" display="'Netting Sets Summary'!$F$19:$F$25" xr:uid="{2BEFD0B8-A614-408C-879F-4A9D65672CC6}"/>
    <hyperlink ref="E16" location="Cpties!$C$9:$E$13" display="Cpties!$C$9:$E$13" xr:uid="{91204D98-6290-4EEA-AB51-6EB1B6845BAF}"/>
    <hyperlink ref="F16" location="Cpties!$C$9:$E$13" display="Cpties!$C$9:$E$13" xr:uid="{4564C8E0-7DB1-4B91-9873-263EC1DDE254}"/>
    <hyperlink ref="G16" location="'Risk Weights RW_c'!$C$14:$E$21" display="'Risk Weights RW_c'!$C$14:$E$21" xr:uid="{3BD35EFB-6103-4D65-B849-45A0890E35A6}"/>
    <hyperlink ref="D17" location="'Netting Sets Summary'!$F$19:$F$25" display="'Netting Sets Summary'!$F$19:$F$25" xr:uid="{95ECA05E-27F4-45BE-ABC0-AD57BA2969C5}"/>
    <hyperlink ref="E17" location="Cpties!$C$9:$E$13" display="Cpties!$C$9:$E$13" xr:uid="{81F6EA27-BE2D-4447-A40F-AE2A825C8016}"/>
    <hyperlink ref="F17" location="Cpties!$C$9:$E$13" display="Cpties!$C$9:$E$13" xr:uid="{06CF18F3-AE05-40AF-86BF-784C3AC413DA}"/>
    <hyperlink ref="G17" location="'Risk Weights RW_c'!$C$14:$E$21" display="'Risk Weights RW_c'!$C$14:$E$21" xr:uid="{ADEC7251-F0B7-4803-B316-232C22F86AE5}"/>
    <hyperlink ref="D18" location="'Netting Sets Summary'!$F$19:$F$25" display="'Netting Sets Summary'!$F$19:$F$25" xr:uid="{DFFB9EB1-06FF-43C8-AD26-C12373131A24}"/>
    <hyperlink ref="E18" location="Cpties!$C$9:$E$13" display="Cpties!$C$9:$E$13" xr:uid="{EC987542-21C3-4985-9C7F-F714BC62750A}"/>
    <hyperlink ref="F18" location="Cpties!$C$9:$E$13" display="Cpties!$C$9:$E$13" xr:uid="{80B97A6A-B0A5-48F3-BAC9-0538AAC190C1}"/>
    <hyperlink ref="G18" location="'Risk Weights RW_c'!$C$14:$E$21" display="'Risk Weights RW_c'!$C$14:$E$21" xr:uid="{F2B581DD-FB32-4CA3-AF06-8C404124DB26}"/>
    <hyperlink ref="D19" location="'Netting Sets Summary'!$F$19:$F$25" display="'Netting Sets Summary'!$F$19:$F$25" xr:uid="{BB928AB0-A3C9-4BFB-BFC9-4C90C1B936DF}"/>
    <hyperlink ref="E19" location="Cpties!$C$9:$E$13" display="Cpties!$C$9:$E$13" xr:uid="{9F9A5901-EDE4-4C95-A119-B31164C0E900}"/>
    <hyperlink ref="F19" location="Cpties!$C$9:$E$13" display="Cpties!$C$9:$E$13" xr:uid="{0979FEA0-095F-42E5-AAA5-BCDB4DAA61C6}"/>
    <hyperlink ref="G19" location="'Risk Weights RW_c'!$C$14:$E$21" display="'Risk Weights RW_c'!$C$14:$E$21" xr:uid="{9E0BF48C-4FE2-4781-AD2B-26580477824F}"/>
    <hyperlink ref="D20" location="'Netting Sets Summary'!$F$19:$F$25" display="'Netting Sets Summary'!$F$19:$F$25" xr:uid="{45BA4408-088E-44C3-ADC9-DF1C5D1891C4}"/>
    <hyperlink ref="E20" location="Cpties!$C$9:$E$13" display="Cpties!$C$9:$E$13" xr:uid="{C4DCB694-1EB3-437E-B0D1-FCA4F48385BA}"/>
    <hyperlink ref="F20" location="Cpties!$C$9:$E$13" display="Cpties!$C$9:$E$13" xr:uid="{4C228034-4744-4F5F-B057-D6783D4642C2}"/>
    <hyperlink ref="G20" location="'Risk Weights RW_c'!$C$14:$E$21" display="'Risk Weights RW_c'!$C$14:$E$21" xr:uid="{6C216CB9-6037-4454-9E7A-96B0FE8D8BCD}"/>
    <hyperlink ref="C1:D1" r:id="rId1" display="Copyright 2003-present CompatibL. Licensed under the Apache License, Version 2.0 (the &quot;License&quot;); you may not use this file except in compliance with the License. You may obtain a copy of the License at http://www.apache.org/licenses/LICENSE-2.0. Unless required by applicable law or agreed to in writing, software distributed under the License is distributed on an &quot;AS IS&quot; BASIS, WITHOUT WARRANTIES OR CONDITIONS OF ANY KIND, either express or implied. See the License for the specific language governing permissions and limitations under the License." xr:uid="{A1B3CE97-8C39-46E6-A2CC-917E0D7257CE}"/>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70A62-133A-48FD-9ECF-F067C012AEB5}">
  <sheetPr codeName="Sheet9"/>
  <dimension ref="A1:F31"/>
  <sheetViews>
    <sheetView zoomScale="85" zoomScaleNormal="85" workbookViewId="0">
      <pane xSplit="1" ySplit="5" topLeftCell="B6" activePane="bottomRight" state="frozen"/>
      <selection pane="topRight"/>
      <selection pane="bottomLeft"/>
      <selection pane="bottomRight"/>
    </sheetView>
  </sheetViews>
  <sheetFormatPr defaultRowHeight="15" x14ac:dyDescent="0.25"/>
  <cols>
    <col min="1" max="1" width="13.7109375" style="1" customWidth="1"/>
    <col min="2" max="2" width="2.7109375" customWidth="1"/>
    <col min="3" max="3" width="18.42578125" customWidth="1"/>
    <col min="4" max="4" width="21.5703125" customWidth="1"/>
    <col min="5" max="5" width="27" customWidth="1"/>
    <col min="6" max="6" width="20.85546875" customWidth="1"/>
    <col min="7" max="7" width="21.28515625" customWidth="1"/>
    <col min="8" max="8" width="17.28515625" customWidth="1"/>
    <col min="9" max="9" width="16.140625" customWidth="1"/>
  </cols>
  <sheetData>
    <row r="1" spans="1:6" s="5" customFormat="1" ht="14.25" x14ac:dyDescent="0.2">
      <c r="C1" s="6" t="s">
        <v>214</v>
      </c>
    </row>
    <row r="3" spans="1:6" s="8" customFormat="1" ht="18.75" x14ac:dyDescent="0.3">
      <c r="A3" s="40" t="s">
        <v>58</v>
      </c>
      <c r="C3" s="9" t="s">
        <v>145</v>
      </c>
    </row>
    <row r="4" spans="1:6" s="8" customFormat="1" ht="18" customHeight="1" x14ac:dyDescent="0.3">
      <c r="A4" s="40" t="s">
        <v>60</v>
      </c>
      <c r="C4" s="10" t="s">
        <v>105</v>
      </c>
    </row>
    <row r="5" spans="1:6" s="8" customFormat="1" x14ac:dyDescent="0.25">
      <c r="A5" s="40" t="s">
        <v>59</v>
      </c>
      <c r="C5" s="8" t="s">
        <v>84</v>
      </c>
    </row>
    <row r="6" spans="1:6" x14ac:dyDescent="0.25">
      <c r="A6" s="3"/>
      <c r="C6" s="2"/>
    </row>
    <row r="7" spans="1:6" ht="15.75" x14ac:dyDescent="0.25">
      <c r="A7" s="3"/>
      <c r="C7" s="14" t="s">
        <v>121</v>
      </c>
    </row>
    <row r="8" spans="1:6" x14ac:dyDescent="0.25">
      <c r="C8" s="11" t="s">
        <v>76</v>
      </c>
      <c r="D8" s="11" t="s">
        <v>107</v>
      </c>
      <c r="E8" s="11" t="s">
        <v>106</v>
      </c>
      <c r="F8" s="11" t="s">
        <v>82</v>
      </c>
    </row>
    <row r="9" spans="1:6" x14ac:dyDescent="0.25">
      <c r="C9" s="12" t="s">
        <v>98</v>
      </c>
      <c r="D9" s="12" t="s">
        <v>71</v>
      </c>
      <c r="E9" s="27">
        <v>3707545.9313547467</v>
      </c>
      <c r="F9" s="12">
        <v>4.3</v>
      </c>
    </row>
    <row r="10" spans="1:6" x14ac:dyDescent="0.25">
      <c r="C10" s="12" t="s">
        <v>99</v>
      </c>
      <c r="D10" s="12" t="s">
        <v>71</v>
      </c>
      <c r="E10" s="27">
        <v>8809150.3498557024</v>
      </c>
      <c r="F10" s="12">
        <v>4.5</v>
      </c>
    </row>
    <row r="11" spans="1:6" x14ac:dyDescent="0.25">
      <c r="C11" s="12" t="s">
        <v>100</v>
      </c>
      <c r="D11" s="12" t="s">
        <v>75</v>
      </c>
      <c r="E11" s="27">
        <v>2856741.2544898</v>
      </c>
      <c r="F11" s="12">
        <v>3.8</v>
      </c>
    </row>
    <row r="12" spans="1:6" x14ac:dyDescent="0.25">
      <c r="C12" s="12" t="s">
        <v>101</v>
      </c>
      <c r="D12" s="12" t="s">
        <v>75</v>
      </c>
      <c r="E12" s="27">
        <v>1374474.0921169249</v>
      </c>
      <c r="F12" s="12">
        <v>2.1</v>
      </c>
    </row>
    <row r="13" spans="1:6" x14ac:dyDescent="0.25">
      <c r="C13" s="12" t="s">
        <v>102</v>
      </c>
      <c r="D13" s="12" t="s">
        <v>72</v>
      </c>
      <c r="E13" s="27">
        <v>6160865.9759459104</v>
      </c>
      <c r="F13" s="12">
        <v>2.6</v>
      </c>
    </row>
    <row r="14" spans="1:6" x14ac:dyDescent="0.25">
      <c r="C14" s="12" t="s">
        <v>103</v>
      </c>
      <c r="D14" s="12" t="s">
        <v>73</v>
      </c>
      <c r="E14" s="27">
        <v>791263.02314138203</v>
      </c>
      <c r="F14" s="12">
        <v>3.4</v>
      </c>
    </row>
    <row r="15" spans="1:6" x14ac:dyDescent="0.25">
      <c r="C15" s="12" t="s">
        <v>104</v>
      </c>
      <c r="D15" s="12" t="s">
        <v>74</v>
      </c>
      <c r="E15" s="27">
        <v>3964624.1846723682</v>
      </c>
      <c r="F15" s="12">
        <v>2.4</v>
      </c>
    </row>
    <row r="17" spans="3:6" ht="15.75" x14ac:dyDescent="0.25">
      <c r="C17" s="14" t="s">
        <v>120</v>
      </c>
    </row>
    <row r="18" spans="3:6" x14ac:dyDescent="0.25">
      <c r="C18" s="11" t="s">
        <v>76</v>
      </c>
      <c r="D18" s="11" t="s">
        <v>107</v>
      </c>
      <c r="E18" s="11" t="s">
        <v>108</v>
      </c>
      <c r="F18" s="11"/>
    </row>
    <row r="19" spans="3:6" x14ac:dyDescent="0.25">
      <c r="C19" s="12" t="s">
        <v>98</v>
      </c>
      <c r="D19" s="12" t="s">
        <v>71</v>
      </c>
      <c r="E19" s="16">
        <f t="shared" ref="E19:E25" si="0">(1-EXP(-0.05*F9))/(0.05*F9)</f>
        <v>0.89980725498917735</v>
      </c>
      <c r="F19" s="41">
        <f t="shared" ref="F19:F25" si="1">F9*E9*E19</f>
        <v>14345129.927126011</v>
      </c>
    </row>
    <row r="20" spans="3:6" x14ac:dyDescent="0.25">
      <c r="C20" s="12" t="s">
        <v>99</v>
      </c>
      <c r="D20" s="12" t="s">
        <v>71</v>
      </c>
      <c r="E20" s="16">
        <f t="shared" si="0"/>
        <v>0.89548347218054636</v>
      </c>
      <c r="F20" s="41">
        <f t="shared" si="1"/>
        <v>35498018.440121666</v>
      </c>
    </row>
    <row r="21" spans="3:6" x14ac:dyDescent="0.25">
      <c r="C21" s="12" t="s">
        <v>100</v>
      </c>
      <c r="D21" s="12" t="s">
        <v>75</v>
      </c>
      <c r="E21" s="16">
        <f t="shared" si="0"/>
        <v>0.91074140029809325</v>
      </c>
      <c r="F21" s="41">
        <f t="shared" si="1"/>
        <v>9886659.6155328136</v>
      </c>
    </row>
    <row r="22" spans="3:6" x14ac:dyDescent="0.25">
      <c r="C22" s="12" t="s">
        <v>101</v>
      </c>
      <c r="D22" s="12" t="s">
        <v>75</v>
      </c>
      <c r="E22" s="16">
        <f t="shared" si="0"/>
        <v>0.94929026108318459</v>
      </c>
      <c r="F22" s="41">
        <f t="shared" si="1"/>
        <v>2740027.2264912724</v>
      </c>
    </row>
    <row r="23" spans="3:6" x14ac:dyDescent="0.25">
      <c r="C23" s="12" t="s">
        <v>102</v>
      </c>
      <c r="D23" s="12" t="s">
        <v>72</v>
      </c>
      <c r="E23" s="16">
        <f t="shared" si="0"/>
        <v>0.93772745445722072</v>
      </c>
      <c r="F23" s="41">
        <f t="shared" si="1"/>
        <v>15020754.239077235</v>
      </c>
    </row>
    <row r="24" spans="3:6" x14ac:dyDescent="0.25">
      <c r="C24" s="12" t="s">
        <v>103</v>
      </c>
      <c r="D24" s="12" t="s">
        <v>73</v>
      </c>
      <c r="E24" s="16">
        <f t="shared" si="0"/>
        <v>0.91961872590362526</v>
      </c>
      <c r="F24" s="41">
        <f t="shared" si="1"/>
        <v>2474044.9968661568</v>
      </c>
    </row>
    <row r="25" spans="3:6" x14ac:dyDescent="0.25">
      <c r="C25" s="12" t="s">
        <v>104</v>
      </c>
      <c r="D25" s="12" t="s">
        <v>74</v>
      </c>
      <c r="E25" s="16">
        <f t="shared" si="0"/>
        <v>0.94232969402368771</v>
      </c>
      <c r="F25" s="41">
        <f t="shared" si="1"/>
        <v>8966359.4276669398</v>
      </c>
    </row>
    <row r="27" spans="3:6" ht="15.75" x14ac:dyDescent="0.25">
      <c r="C27" s="14" t="s">
        <v>111</v>
      </c>
    </row>
    <row r="28" spans="3:6" x14ac:dyDescent="0.25">
      <c r="C28" s="11" t="s">
        <v>109</v>
      </c>
      <c r="D28" s="11" t="s">
        <v>57</v>
      </c>
      <c r="E28" s="11" t="s">
        <v>56</v>
      </c>
    </row>
    <row r="29" spans="3:6" ht="45.75" customHeight="1" x14ac:dyDescent="0.25">
      <c r="C29" s="12" t="s">
        <v>141</v>
      </c>
      <c r="D29" s="12" t="s">
        <v>110</v>
      </c>
      <c r="E29" s="12"/>
    </row>
    <row r="30" spans="3:6" x14ac:dyDescent="0.25">
      <c r="C30" t="s">
        <v>142</v>
      </c>
    </row>
    <row r="31" spans="3:6" ht="15.75" x14ac:dyDescent="0.25">
      <c r="C31" s="14"/>
    </row>
  </sheetData>
  <phoneticPr fontId="10" type="noConversion"/>
  <hyperlinks>
    <hyperlink ref="A5" location="'Risk Weights RW_c'!A1" display="'Risk Weights RW_c'!A1" xr:uid="{578A22F4-D520-47E6-BAD2-018B3F87397D}"/>
    <hyperlink ref="A4" location="Summary!A1" display="One level Up" xr:uid="{22087D86-FBD8-4E44-BF65-65F5085A5BE0}"/>
    <hyperlink ref="A3" location="'Stand-alone CVA CR'!A1" display="'Stand-alone CVA CR'!A1" xr:uid="{96537BC5-6F3F-45BE-935D-2F20B7D82AA2}"/>
    <hyperlink ref="C1:D1" r:id="rId1" display="Copyright 2003-present CompatibL. Licensed under the Apache License, Version 2.0 (the &quot;License&quot;); you may not use this file except in compliance with the License. You may obtain a copy of the License at http://www.apache.org/licenses/LICENSE-2.0. Unless required by applicable law or agreed to in writing, software distributed under the License is distributed on an &quot;AS IS&quot; BASIS, WITHOUT WARRANTIES OR CONDITIONS OF ANY KIND, either express or implied. See the License for the specific language governing permissions and limitations under the License." xr:uid="{585E059C-7B53-4EAD-9952-AECB46A12D06}"/>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6EEE0-6A40-40A8-9F5A-455D2D9197FA}">
  <sheetPr codeName="Sheet8"/>
  <dimension ref="A1:E21"/>
  <sheetViews>
    <sheetView zoomScale="85" zoomScaleNormal="85" workbookViewId="0"/>
  </sheetViews>
  <sheetFormatPr defaultRowHeight="15" x14ac:dyDescent="0.25"/>
  <cols>
    <col min="1" max="1" width="13.7109375" style="1" customWidth="1"/>
    <col min="2" max="2" width="2.7109375" customWidth="1"/>
    <col min="3" max="3" width="71.140625" customWidth="1"/>
    <col min="4" max="4" width="47.140625" bestFit="1" customWidth="1"/>
    <col min="5" max="5" width="18.140625" customWidth="1"/>
  </cols>
  <sheetData>
    <row r="1" spans="1:5" s="5" customFormat="1" ht="14.25" x14ac:dyDescent="0.2">
      <c r="C1" s="6" t="s">
        <v>214</v>
      </c>
    </row>
    <row r="3" spans="1:5" s="8" customFormat="1" ht="18.75" x14ac:dyDescent="0.3">
      <c r="A3" s="40" t="s">
        <v>58</v>
      </c>
      <c r="C3" s="9" t="s">
        <v>207</v>
      </c>
    </row>
    <row r="4" spans="1:5" s="8" customFormat="1" ht="18" customHeight="1" x14ac:dyDescent="0.3">
      <c r="A4" s="40" t="s">
        <v>60</v>
      </c>
      <c r="C4" s="10" t="s">
        <v>97</v>
      </c>
    </row>
    <row r="5" spans="1:5" s="8" customFormat="1" x14ac:dyDescent="0.25">
      <c r="A5" s="40" t="s">
        <v>59</v>
      </c>
      <c r="C5" s="8" t="s">
        <v>84</v>
      </c>
    </row>
    <row r="6" spans="1:5" x14ac:dyDescent="0.25">
      <c r="A6" s="3"/>
    </row>
    <row r="7" spans="1:5" ht="15.75" x14ac:dyDescent="0.25">
      <c r="A7" s="3"/>
      <c r="C7" s="14" t="s">
        <v>111</v>
      </c>
    </row>
    <row r="8" spans="1:5" x14ac:dyDescent="0.25">
      <c r="A8" s="3"/>
      <c r="C8" s="11" t="s">
        <v>109</v>
      </c>
      <c r="D8" s="11" t="s">
        <v>57</v>
      </c>
    </row>
    <row r="9" spans="1:5" x14ac:dyDescent="0.25">
      <c r="A9" s="3"/>
      <c r="C9" s="12" t="s">
        <v>85</v>
      </c>
      <c r="D9" s="12" t="s">
        <v>208</v>
      </c>
    </row>
    <row r="10" spans="1:5" x14ac:dyDescent="0.25">
      <c r="A10" s="3"/>
    </row>
    <row r="11" spans="1:5" ht="15.75" x14ac:dyDescent="0.25">
      <c r="C11" s="14" t="s">
        <v>126</v>
      </c>
    </row>
    <row r="12" spans="1:5" ht="15" customHeight="1" x14ac:dyDescent="0.25">
      <c r="C12" s="44" t="s">
        <v>86</v>
      </c>
      <c r="D12" s="46" t="s">
        <v>87</v>
      </c>
      <c r="E12" s="47"/>
    </row>
    <row r="13" spans="1:5" x14ac:dyDescent="0.25">
      <c r="C13" s="45"/>
      <c r="D13" s="20" t="s">
        <v>88</v>
      </c>
      <c r="E13" s="20" t="s">
        <v>89</v>
      </c>
    </row>
    <row r="14" spans="1:5" x14ac:dyDescent="0.25">
      <c r="C14" s="18" t="s">
        <v>90</v>
      </c>
      <c r="D14" s="21">
        <v>5.0000000000000001E-3</v>
      </c>
      <c r="E14" s="21">
        <v>0.02</v>
      </c>
    </row>
    <row r="15" spans="1:5" ht="30" x14ac:dyDescent="0.25">
      <c r="C15" s="18" t="s">
        <v>91</v>
      </c>
      <c r="D15" s="21">
        <v>0.01</v>
      </c>
      <c r="E15" s="21">
        <v>0.04</v>
      </c>
    </row>
    <row r="16" spans="1:5" x14ac:dyDescent="0.25">
      <c r="C16" s="18" t="s">
        <v>92</v>
      </c>
      <c r="D16" s="21">
        <v>0.05</v>
      </c>
      <c r="E16" s="21">
        <v>0.12</v>
      </c>
    </row>
    <row r="17" spans="3:5" ht="30" x14ac:dyDescent="0.25">
      <c r="C17" s="18" t="s">
        <v>93</v>
      </c>
      <c r="D17" s="21">
        <v>0.03</v>
      </c>
      <c r="E17" s="21">
        <v>7.0000000000000007E-2</v>
      </c>
    </row>
    <row r="18" spans="3:5" ht="30" x14ac:dyDescent="0.25">
      <c r="C18" s="18" t="s">
        <v>94</v>
      </c>
      <c r="D18" s="21">
        <v>0.03</v>
      </c>
      <c r="E18" s="21">
        <v>8.5000000000000006E-2</v>
      </c>
    </row>
    <row r="19" spans="3:5" x14ac:dyDescent="0.25">
      <c r="C19" s="18" t="s">
        <v>79</v>
      </c>
      <c r="D19" s="21">
        <v>0.02</v>
      </c>
      <c r="E19" s="21">
        <v>5.5E-2</v>
      </c>
    </row>
    <row r="20" spans="3:5" x14ac:dyDescent="0.25">
      <c r="C20" s="18" t="s">
        <v>95</v>
      </c>
      <c r="D20" s="21">
        <v>1.4999999999999999E-2</v>
      </c>
      <c r="E20" s="21">
        <v>0.05</v>
      </c>
    </row>
    <row r="21" spans="3:5" x14ac:dyDescent="0.25">
      <c r="C21" s="18" t="s">
        <v>96</v>
      </c>
      <c r="D21" s="21">
        <v>0.05</v>
      </c>
      <c r="E21" s="21">
        <v>0.12</v>
      </c>
    </row>
  </sheetData>
  <mergeCells count="2">
    <mergeCell ref="C12:C13"/>
    <mergeCell ref="D12:E12"/>
  </mergeCells>
  <hyperlinks>
    <hyperlink ref="A5" location="'K Hedged'!A1" display="'K Hedged'!A1" xr:uid="{08170D85-6D0B-452C-8E45-079642157899}"/>
    <hyperlink ref="A4" location="'Stand-alone CVA CR'!A1" display="One level Up" xr:uid="{19BE0482-0004-4771-B9EE-14084A9C26EC}"/>
    <hyperlink ref="A3" location="'Netting Sets Summary'!A1" display="'Netting Sets Summary'!A1" xr:uid="{0B74873D-C71F-4AE0-B9A1-5BECCA9FD7D5}"/>
    <hyperlink ref="C1:D1" r:id="rId1" display="Copyright 2003-present CompatibL. Licensed under the Apache License, Version 2.0 (the &quot;License&quot;); you may not use this file except in compliance with the License. You may obtain a copy of the License at http://www.apache.org/licenses/LICENSE-2.0. Unless required by applicable law or agreed to in writing, software distributed under the License is distributed on an &quot;AS IS&quot; BASIS, WITHOUT WARRANTIES OR CONDITIONS OF ANY KIND, either express or implied. See the License for the specific language governing permissions and limitations under the License." xr:uid="{BDF8BA15-ADCA-49C7-A2E6-C2C5ED64E70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EF4EE-F81F-4642-A9ED-98FD8F7D7491}">
  <sheetPr codeName="Sheet2"/>
  <dimension ref="A1:E22"/>
  <sheetViews>
    <sheetView zoomScale="85" zoomScaleNormal="85" workbookViewId="0"/>
  </sheetViews>
  <sheetFormatPr defaultRowHeight="15" x14ac:dyDescent="0.25"/>
  <cols>
    <col min="1" max="1" width="13.7109375" style="1" customWidth="1"/>
    <col min="2" max="2" width="2.7109375" customWidth="1"/>
    <col min="3" max="3" width="45.5703125" customWidth="1"/>
    <col min="4" max="4" width="31.7109375" customWidth="1"/>
    <col min="5" max="5" width="85" customWidth="1"/>
  </cols>
  <sheetData>
    <row r="1" spans="1:5" s="5" customFormat="1" ht="14.25" x14ac:dyDescent="0.2">
      <c r="C1" s="6" t="s">
        <v>214</v>
      </c>
    </row>
    <row r="3" spans="1:5" s="8" customFormat="1" ht="18.75" x14ac:dyDescent="0.3">
      <c r="A3" s="40" t="s">
        <v>58</v>
      </c>
      <c r="C3" s="9" t="s">
        <v>145</v>
      </c>
    </row>
    <row r="4" spans="1:5" s="8" customFormat="1" ht="18" customHeight="1" x14ac:dyDescent="0.3">
      <c r="A4" s="40" t="s">
        <v>60</v>
      </c>
      <c r="C4" s="10" t="s">
        <v>203</v>
      </c>
    </row>
    <row r="5" spans="1:5" s="8" customFormat="1" x14ac:dyDescent="0.25">
      <c r="A5" s="40" t="s">
        <v>59</v>
      </c>
      <c r="C5" s="8" t="s">
        <v>84</v>
      </c>
    </row>
    <row r="6" spans="1:5" x14ac:dyDescent="0.25">
      <c r="A6" s="3"/>
    </row>
    <row r="7" spans="1:5" ht="15.75" x14ac:dyDescent="0.25">
      <c r="C7" s="14" t="s">
        <v>111</v>
      </c>
    </row>
    <row r="8" spans="1:5" x14ac:dyDescent="0.25">
      <c r="C8" s="11" t="s">
        <v>109</v>
      </c>
      <c r="D8" s="11" t="s">
        <v>57</v>
      </c>
      <c r="E8" s="11" t="s">
        <v>56</v>
      </c>
    </row>
    <row r="9" spans="1:5" ht="52.5" customHeight="1" x14ac:dyDescent="0.25">
      <c r="C9" s="22" t="s">
        <v>150</v>
      </c>
      <c r="D9" s="22" t="s">
        <v>128</v>
      </c>
      <c r="E9" s="12"/>
    </row>
    <row r="10" spans="1:5" x14ac:dyDescent="0.25">
      <c r="C10" s="12"/>
      <c r="D10" s="12" t="s">
        <v>114</v>
      </c>
      <c r="E10" s="32" t="str">
        <f>'Stand-alone CVA CR'!C14</f>
        <v>SCVA Calculation</v>
      </c>
    </row>
    <row r="11" spans="1:5" x14ac:dyDescent="0.25">
      <c r="C11" s="12"/>
      <c r="D11" s="12" t="s">
        <v>151</v>
      </c>
      <c r="E11" s="32" t="str">
        <f>'Cpty level Figures'!C13</f>
        <v>Cpty Level Figures</v>
      </c>
    </row>
    <row r="12" spans="1:5" x14ac:dyDescent="0.25">
      <c r="C12" s="12"/>
      <c r="D12" s="12" t="s">
        <v>152</v>
      </c>
      <c r="E12" s="17" t="s">
        <v>193</v>
      </c>
    </row>
    <row r="13" spans="1:5" x14ac:dyDescent="0.25">
      <c r="C13" s="12" t="s">
        <v>194</v>
      </c>
      <c r="D13" s="12" t="s">
        <v>195</v>
      </c>
      <c r="E13" s="32" t="str">
        <f>'Cpty level Figures'!C13</f>
        <v>Cpty Level Figures</v>
      </c>
    </row>
    <row r="14" spans="1:5" x14ac:dyDescent="0.25">
      <c r="C14" s="12" t="s">
        <v>130</v>
      </c>
      <c r="D14" s="12" t="s">
        <v>128</v>
      </c>
      <c r="E14" s="23">
        <v>0.5</v>
      </c>
    </row>
    <row r="16" spans="1:5" ht="15.75" x14ac:dyDescent="0.25">
      <c r="C16" s="14" t="s">
        <v>202</v>
      </c>
    </row>
    <row r="17" spans="3:5" x14ac:dyDescent="0.25">
      <c r="C17" s="20" t="s">
        <v>138</v>
      </c>
      <c r="D17" s="20" t="s">
        <v>56</v>
      </c>
      <c r="E17" s="20" t="s">
        <v>139</v>
      </c>
    </row>
    <row r="18" spans="3:5" x14ac:dyDescent="0.25">
      <c r="C18" s="25" t="s">
        <v>201</v>
      </c>
      <c r="D18" s="42">
        <f ca="1">SQRT(D20+D21+D22)</f>
        <v>635154.94690282107</v>
      </c>
      <c r="E18" s="22"/>
    </row>
    <row r="19" spans="3:5" ht="6.75" customHeight="1" x14ac:dyDescent="0.25"/>
    <row r="20" spans="3:5" ht="43.5" customHeight="1" x14ac:dyDescent="0.25">
      <c r="C20" s="29" t="s">
        <v>196</v>
      </c>
      <c r="D20" s="41">
        <f ca="1">(E14*SUM('Cpty level Figures'!G15:G19))^2</f>
        <v>167194700807.83072</v>
      </c>
      <c r="E20" s="22"/>
    </row>
    <row r="21" spans="3:5" ht="51" customHeight="1" x14ac:dyDescent="0.25">
      <c r="C21" s="29" t="s">
        <v>135</v>
      </c>
      <c r="D21" s="41">
        <f ca="1">(1-E14^2)*SUMPRODUCT('Cpty level Figures'!G15:G19,'Cpty level Figures'!G15:G19)</f>
        <v>227082210460.82181</v>
      </c>
      <c r="E21" s="22"/>
    </row>
    <row r="22" spans="3:5" ht="44.25" customHeight="1" x14ac:dyDescent="0.25">
      <c r="C22" s="29" t="s">
        <v>200</v>
      </c>
      <c r="D22" s="43">
        <f ca="1">SUM('Cpty level Figures'!E15:E19)</f>
        <v>9144895306.4729843</v>
      </c>
      <c r="E22" s="22"/>
    </row>
  </sheetData>
  <hyperlinks>
    <hyperlink ref="A5" location="'Cpty level Figures'!A1" display="'Cpty level Figures'!A1" xr:uid="{6B53577A-7BEE-4677-AFA3-38A8A8DFEA87}"/>
    <hyperlink ref="A4" location="Kfull!A1" display="One level Up" xr:uid="{A0BAF612-8BDB-48A1-A433-12690A20A8C3}"/>
    <hyperlink ref="A3" location="'Risk Weights RW_c'!A1" display="'Risk Weights RW_c'!A1" xr:uid="{635339FF-497F-443D-864F-6773F6096C33}"/>
    <hyperlink ref="E10" location="'Stand-alone CVA CR'!C14" display="'Stand-alone CVA CR'!C14" xr:uid="{3A2FC133-AC03-4190-8803-E4C8184250BF}"/>
    <hyperlink ref="E11" location="'Cpty level Figures'!C13" display="'Cpty level Figures'!C13" xr:uid="{7084CDC6-CE16-4ABC-B455-A4190805FDBE}"/>
    <hyperlink ref="E13" location="'Cpty level Figures'!C13" display="'Cpty level Figures'!C13" xr:uid="{945C0D21-D842-427F-B63F-950D2C52ADA7}"/>
    <hyperlink ref="D22" location="'Cpty level Figures'!E15:E19" display="'Cpty level Figures'!E15:E19" xr:uid="{22DCD03D-7A99-4311-A987-4FC536F0727B}"/>
    <hyperlink ref="C1:D1" r:id="rId1" display="Copyright 2003-present CompatibL. Licensed under the Apache License, Version 2.0 (the &quot;License&quot;); you may not use this file except in compliance with the License. You may obtain a copy of the License at http://www.apache.org/licenses/LICENSE-2.0. Unless required by applicable law or agreed to in writing, software distributed under the License is distributed on an &quot;AS IS&quot; BASIS, WITHOUT WARRANTIES OR CONDITIONS OF ANY KIND, either express or implied. See the License for the specific language governing permissions and limitations under the License." xr:uid="{537B4AB6-D7B5-4E41-BB4D-DAD11FA21484}"/>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A175F-AB76-44A4-972C-281D8C1FF3D6}">
  <sheetPr codeName="Sheet7"/>
  <dimension ref="A1:H24"/>
  <sheetViews>
    <sheetView zoomScale="85" zoomScaleNormal="85" workbookViewId="0"/>
  </sheetViews>
  <sheetFormatPr defaultRowHeight="15" x14ac:dyDescent="0.25"/>
  <cols>
    <col min="1" max="1" width="13.7109375" style="1" customWidth="1"/>
    <col min="2" max="2" width="2.7109375" customWidth="1"/>
    <col min="3" max="3" width="54.140625" customWidth="1"/>
    <col min="4" max="4" width="29.5703125" customWidth="1"/>
    <col min="5" max="5" width="51.42578125" customWidth="1"/>
    <col min="6" max="6" width="17.28515625" bestFit="1" customWidth="1"/>
    <col min="7" max="8" width="19" bestFit="1" customWidth="1"/>
  </cols>
  <sheetData>
    <row r="1" spans="1:8" s="5" customFormat="1" ht="14.25" x14ac:dyDescent="0.2">
      <c r="C1" s="6" t="s">
        <v>214</v>
      </c>
    </row>
    <row r="3" spans="1:8" s="8" customFormat="1" ht="18.75" x14ac:dyDescent="0.3">
      <c r="A3" s="40" t="s">
        <v>58</v>
      </c>
      <c r="C3" s="9" t="s">
        <v>145</v>
      </c>
    </row>
    <row r="4" spans="1:8" s="8" customFormat="1" ht="18" customHeight="1" x14ac:dyDescent="0.3">
      <c r="A4" s="40" t="s">
        <v>60</v>
      </c>
      <c r="C4" s="10" t="s">
        <v>197</v>
      </c>
    </row>
    <row r="5" spans="1:8" s="8" customFormat="1" x14ac:dyDescent="0.25">
      <c r="A5" s="40" t="s">
        <v>59</v>
      </c>
      <c r="C5" s="8" t="s">
        <v>84</v>
      </c>
    </row>
    <row r="6" spans="1:8" x14ac:dyDescent="0.25">
      <c r="A6" s="3"/>
    </row>
    <row r="7" spans="1:8" ht="15.75" x14ac:dyDescent="0.25">
      <c r="C7" s="14" t="s">
        <v>111</v>
      </c>
    </row>
    <row r="8" spans="1:8" x14ac:dyDescent="0.25">
      <c r="C8" s="11" t="s">
        <v>109</v>
      </c>
      <c r="D8" s="11" t="s">
        <v>57</v>
      </c>
      <c r="E8" s="11" t="s">
        <v>56</v>
      </c>
    </row>
    <row r="9" spans="1:8" ht="37.5" customHeight="1" x14ac:dyDescent="0.25">
      <c r="C9" s="22" t="s">
        <v>153</v>
      </c>
      <c r="D9" s="30" t="s">
        <v>154</v>
      </c>
      <c r="E9" s="12"/>
    </row>
    <row r="10" spans="1:8" ht="37.5" customHeight="1" x14ac:dyDescent="0.25">
      <c r="C10" s="22" t="s">
        <v>194</v>
      </c>
      <c r="D10" s="30" t="s">
        <v>195</v>
      </c>
      <c r="E10" s="12"/>
    </row>
    <row r="11" spans="1:8" ht="39" customHeight="1" x14ac:dyDescent="0.25">
      <c r="C11" s="31" t="s">
        <v>113</v>
      </c>
      <c r="D11" s="30" t="s">
        <v>114</v>
      </c>
      <c r="E11" s="12"/>
    </row>
    <row r="13" spans="1:8" ht="15.75" x14ac:dyDescent="0.25">
      <c r="A13" s="3"/>
      <c r="C13" s="14" t="s">
        <v>198</v>
      </c>
    </row>
    <row r="14" spans="1:8" ht="36.75" customHeight="1" x14ac:dyDescent="0.25">
      <c r="A14" s="3"/>
      <c r="C14" s="15" t="s">
        <v>107</v>
      </c>
      <c r="D14" s="15"/>
      <c r="E14" s="15"/>
      <c r="F14" s="19" t="s">
        <v>125</v>
      </c>
      <c r="G14" s="15"/>
    </row>
    <row r="15" spans="1:8" x14ac:dyDescent="0.25">
      <c r="A15" s="3"/>
      <c r="C15" s="12" t="s">
        <v>71</v>
      </c>
      <c r="D15" s="43">
        <f ca="1">'Hedge by Cpty'!D29</f>
        <v>211697.2399017961</v>
      </c>
      <c r="E15" s="43">
        <f ca="1">'Hedge by Cpty'!D37</f>
        <v>0</v>
      </c>
      <c r="F15" s="43">
        <f>'Stand-alone CVA CR'!I16</f>
        <v>712044.97667496686</v>
      </c>
      <c r="G15" s="41">
        <f ca="1">F15-D15</f>
        <v>500347.73677317076</v>
      </c>
      <c r="H15" s="24"/>
    </row>
    <row r="16" spans="1:8" x14ac:dyDescent="0.25">
      <c r="C16" s="12" t="s">
        <v>75</v>
      </c>
      <c r="D16" s="43">
        <f ca="1">'Hedge by Cpty'!D30</f>
        <v>121163.87895148262</v>
      </c>
      <c r="E16" s="43">
        <f ca="1">'Hedge by Cpty'!D38</f>
        <v>8257885628.9453583</v>
      </c>
      <c r="F16" s="43">
        <f>'Stand-alone CVA CR'!I17</f>
        <v>270571.86090051616</v>
      </c>
      <c r="G16" s="41">
        <f t="shared" ref="G16:G19" ca="1" si="0">F16-D16</f>
        <v>149407.98194903354</v>
      </c>
      <c r="H16" s="24"/>
    </row>
    <row r="17" spans="3:8" x14ac:dyDescent="0.25">
      <c r="C17" s="12" t="s">
        <v>72</v>
      </c>
      <c r="D17" s="43">
        <f ca="1">'Hedge by Cpty'!D31</f>
        <v>25542.930727400817</v>
      </c>
      <c r="E17" s="43">
        <f ca="1">'Hedge by Cpty'!D39</f>
        <v>827081761.59062326</v>
      </c>
      <c r="F17" s="43">
        <f>'Stand-alone CVA CR'!I18</f>
        <v>53645.550853847271</v>
      </c>
      <c r="G17" s="41">
        <f t="shared" ca="1" si="0"/>
        <v>28102.620126446454</v>
      </c>
      <c r="H17" s="24"/>
    </row>
    <row r="18" spans="3:8" x14ac:dyDescent="0.25">
      <c r="C18" s="12" t="s">
        <v>73</v>
      </c>
      <c r="D18" s="43">
        <f ca="1">'Hedge by Cpty'!D32</f>
        <v>37677.515255101644</v>
      </c>
      <c r="E18" s="43">
        <f ca="1">'Hedge by Cpty'!D40</f>
        <v>59927915.937003061</v>
      </c>
      <c r="F18" s="43">
        <f>'Stand-alone CVA CR'!I19</f>
        <v>8835.8749888077036</v>
      </c>
      <c r="G18" s="41">
        <f t="shared" ca="1" si="0"/>
        <v>-28841.64026629394</v>
      </c>
      <c r="H18" s="24"/>
    </row>
    <row r="19" spans="3:8" x14ac:dyDescent="0.25">
      <c r="C19" s="12" t="s">
        <v>74</v>
      </c>
      <c r="D19" s="43">
        <f ca="1">'Hedge by Cpty'!D33</f>
        <v>151454.84868935327</v>
      </c>
      <c r="E19" s="43">
        <f ca="1">'Hedge by Cpty'!D41</f>
        <v>0</v>
      </c>
      <c r="F19" s="43">
        <f>'Stand-alone CVA CR'!I20</f>
        <v>320227.12241667649</v>
      </c>
      <c r="G19" s="41">
        <f t="shared" ca="1" si="0"/>
        <v>168772.27372732322</v>
      </c>
      <c r="H19" s="24"/>
    </row>
    <row r="20" spans="3:8" x14ac:dyDescent="0.25">
      <c r="H20" s="24"/>
    </row>
    <row r="24" spans="3:8" x14ac:dyDescent="0.25">
      <c r="C24" s="4"/>
    </row>
  </sheetData>
  <phoneticPr fontId="10" type="noConversion"/>
  <hyperlinks>
    <hyperlink ref="A5" location="'Hedge by Cpty'!A1" display="'Hedge by Cpty'!A1" xr:uid="{CE6BC259-0E70-4F9B-9C6F-BD6ED3227D6B}"/>
    <hyperlink ref="A4" location="'K Hedged'!A1" display="One level Up" xr:uid="{0225E1A5-C7FE-485A-ABFD-D9DC6286AEEC}"/>
    <hyperlink ref="A3" location="'K Hedged'!A1" display="'K Hedged'!A1" xr:uid="{2D069852-E37F-4845-AAAA-DDC3B624E304}"/>
    <hyperlink ref="D15" location="'Hedge by Cpty'!D29" display="'Hedge by Cpty'!D29" xr:uid="{771859CC-7B08-45D3-A073-A23539E0E6FB}"/>
    <hyperlink ref="E15" location="'Hedge by Cpty'!D37" display="'Hedge by Cpty'!D37" xr:uid="{DC48DA59-6D83-471C-A7F0-ACD4F81F44C6}"/>
    <hyperlink ref="F15" location="'Stand-alone CVA CR'!I16" display="'Stand-alone CVA CR'!I16" xr:uid="{63A28016-EA37-4BD0-8972-90238E7FDF2E}"/>
    <hyperlink ref="D16" location="'Hedge by Cpty'!D30" display="'Hedge by Cpty'!D30" xr:uid="{CF8B0721-D2EC-48E5-A67D-5C2143CA79AE}"/>
    <hyperlink ref="E16" location="'Hedge by Cpty'!D38" display="'Hedge by Cpty'!D38" xr:uid="{2AB7B9B0-1152-420B-9C85-61502F94B860}"/>
    <hyperlink ref="F16" location="'Stand-alone CVA CR'!I17" display="'Stand-alone CVA CR'!I17" xr:uid="{941F2AAD-818E-4DB2-BF7D-74A2626A1E76}"/>
    <hyperlink ref="D17" location="'Hedge by Cpty'!D31" display="'Hedge by Cpty'!D31" xr:uid="{C2F7A7F6-C701-4FFE-9819-4E1B62A87F82}"/>
    <hyperlink ref="E17" location="'Hedge by Cpty'!D39" display="'Hedge by Cpty'!D39" xr:uid="{C9A9D71F-F084-487D-8EFB-46185DB9F0BC}"/>
    <hyperlink ref="F17" location="'Stand-alone CVA CR'!I18" display="'Stand-alone CVA CR'!I18" xr:uid="{483F6A45-2552-4D69-B9A8-97CC49F0D639}"/>
    <hyperlink ref="D18" location="'Hedge by Cpty'!D32" display="'Hedge by Cpty'!D32" xr:uid="{0C4A0623-C476-419F-8744-5A176FA81F05}"/>
    <hyperlink ref="E18" location="'Hedge by Cpty'!D40" display="'Hedge by Cpty'!D40" xr:uid="{465FCF32-0987-4480-AB06-6712E9B737C2}"/>
    <hyperlink ref="F18" location="'Stand-alone CVA CR'!I19" display="'Stand-alone CVA CR'!I19" xr:uid="{427837F2-962D-4F29-9F96-80FC73FABDB3}"/>
    <hyperlink ref="D19" location="'Hedge by Cpty'!D33" display="'Hedge by Cpty'!D33" xr:uid="{1C925357-5259-4A2E-871A-285499CDAD52}"/>
    <hyperlink ref="E19" location="'Hedge by Cpty'!D41" display="'Hedge by Cpty'!D41" xr:uid="{ABB9187F-1699-455A-965B-3539CDF5B0E7}"/>
    <hyperlink ref="F19" location="'Stand-alone CVA CR'!I20" display="'Stand-alone CVA CR'!I20" xr:uid="{EA7A0E3E-ECF4-4251-81DB-5A12ABA6895B}"/>
    <hyperlink ref="C1:D1" r:id="rId1" display="Copyright 2003-present CompatibL. Licensed under the Apache License, Version 2.0 (the &quot;License&quot;); you may not use this file except in compliance with the License. You may obtain a copy of the License at http://www.apache.org/licenses/LICENSE-2.0. Unless required by applicable law or agreed to in writing, software distributed under the License is distributed on an &quot;AS IS&quot; BASIS, WITHOUT WARRANTIES OR CONDITIONS OF ANY KIND, either express or implied. See the License for the specific language governing permissions and limitations under the License." xr:uid="{B64EFB01-C2C8-446E-8AC1-27C4B5D9D284}"/>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B7AF-8E51-49B5-A047-8E2CFAA8715A}">
  <sheetPr codeName="Sheet10"/>
  <dimension ref="A1:F41"/>
  <sheetViews>
    <sheetView zoomScale="85" zoomScaleNormal="85" workbookViewId="0">
      <pane xSplit="1" ySplit="5" topLeftCell="B6" activePane="bottomRight" state="frozen"/>
      <selection pane="topRight"/>
      <selection pane="bottomLeft"/>
      <selection pane="bottomRight"/>
    </sheetView>
  </sheetViews>
  <sheetFormatPr defaultRowHeight="15" x14ac:dyDescent="0.25"/>
  <cols>
    <col min="1" max="1" width="13.7109375" style="1" customWidth="1"/>
    <col min="2" max="2" width="2.7109375" customWidth="1"/>
    <col min="3" max="3" width="78.5703125" customWidth="1"/>
    <col min="4" max="4" width="45.42578125" customWidth="1"/>
    <col min="5" max="5" width="69.5703125" bestFit="1" customWidth="1"/>
    <col min="6" max="6" width="41" bestFit="1" customWidth="1"/>
    <col min="7" max="7" width="18.42578125" bestFit="1" customWidth="1"/>
    <col min="8" max="8" width="12.7109375" bestFit="1" customWidth="1"/>
    <col min="10" max="10" width="12.85546875" bestFit="1" customWidth="1"/>
  </cols>
  <sheetData>
    <row r="1" spans="1:5" s="5" customFormat="1" ht="14.25" x14ac:dyDescent="0.2">
      <c r="C1" s="6" t="s">
        <v>214</v>
      </c>
    </row>
    <row r="3" spans="1:5" s="8" customFormat="1" ht="18.75" x14ac:dyDescent="0.3">
      <c r="A3" s="40" t="s">
        <v>58</v>
      </c>
      <c r="C3" s="9" t="s">
        <v>145</v>
      </c>
    </row>
    <row r="4" spans="1:5" s="8" customFormat="1" ht="18" customHeight="1" x14ac:dyDescent="0.3">
      <c r="A4" s="40" t="s">
        <v>60</v>
      </c>
      <c r="C4" s="10" t="s">
        <v>78</v>
      </c>
    </row>
    <row r="5" spans="1:5" s="8" customFormat="1" x14ac:dyDescent="0.25">
      <c r="A5" s="40" t="s">
        <v>59</v>
      </c>
      <c r="C5" s="8" t="s">
        <v>84</v>
      </c>
    </row>
    <row r="6" spans="1:5" x14ac:dyDescent="0.25">
      <c r="A6" s="3"/>
      <c r="C6" s="2"/>
    </row>
    <row r="7" spans="1:5" ht="15.75" x14ac:dyDescent="0.25">
      <c r="A7" s="3"/>
      <c r="C7" s="14" t="s">
        <v>111</v>
      </c>
    </row>
    <row r="8" spans="1:5" x14ac:dyDescent="0.25">
      <c r="A8" s="3"/>
      <c r="C8" s="11" t="s">
        <v>109</v>
      </c>
      <c r="D8" s="11" t="s">
        <v>57</v>
      </c>
      <c r="E8" s="11" t="s">
        <v>56</v>
      </c>
    </row>
    <row r="9" spans="1:5" x14ac:dyDescent="0.25">
      <c r="A9" s="3"/>
      <c r="C9" s="12" t="s">
        <v>183</v>
      </c>
      <c r="D9" s="12" t="s">
        <v>189</v>
      </c>
      <c r="E9" s="33" t="str">
        <f>C13</f>
        <v>Correlations between credit spread of counterparty and single-name hedge</v>
      </c>
    </row>
    <row r="10" spans="1:5" ht="38.25" customHeight="1" x14ac:dyDescent="0.25">
      <c r="C10" s="22" t="s">
        <v>153</v>
      </c>
      <c r="D10" s="30" t="s">
        <v>154</v>
      </c>
      <c r="E10" s="12"/>
    </row>
    <row r="11" spans="1:5" ht="39" customHeight="1" x14ac:dyDescent="0.25">
      <c r="C11" s="22" t="s">
        <v>194</v>
      </c>
      <c r="D11" s="30" t="s">
        <v>195</v>
      </c>
      <c r="E11" s="12"/>
    </row>
    <row r="13" spans="1:5" ht="15.75" x14ac:dyDescent="0.25">
      <c r="A13" s="3"/>
      <c r="C13" s="14" t="s">
        <v>183</v>
      </c>
    </row>
    <row r="14" spans="1:5" x14ac:dyDescent="0.25">
      <c r="A14" s="3"/>
      <c r="C14" s="11" t="s">
        <v>184</v>
      </c>
      <c r="D14" s="11" t="s">
        <v>185</v>
      </c>
    </row>
    <row r="15" spans="1:5" x14ac:dyDescent="0.25">
      <c r="A15" s="3"/>
      <c r="C15" s="12" t="s">
        <v>186</v>
      </c>
      <c r="D15" s="28">
        <v>1</v>
      </c>
    </row>
    <row r="16" spans="1:5" x14ac:dyDescent="0.25">
      <c r="A16" s="3"/>
      <c r="C16" s="12" t="s">
        <v>187</v>
      </c>
      <c r="D16" s="28">
        <v>0.8</v>
      </c>
    </row>
    <row r="17" spans="1:6" x14ac:dyDescent="0.25">
      <c r="A17" s="3"/>
      <c r="C17" s="12" t="s">
        <v>188</v>
      </c>
      <c r="D17" s="28">
        <v>0.5</v>
      </c>
    </row>
    <row r="18" spans="1:6" x14ac:dyDescent="0.25">
      <c r="A18" s="3"/>
      <c r="C18" s="2"/>
    </row>
    <row r="19" spans="1:6" ht="15.75" x14ac:dyDescent="0.25">
      <c r="A19" s="3"/>
      <c r="C19" s="14" t="s">
        <v>180</v>
      </c>
    </row>
    <row r="20" spans="1:6" x14ac:dyDescent="0.25">
      <c r="C20" s="11" t="s">
        <v>80</v>
      </c>
      <c r="D20" s="11" t="s">
        <v>204</v>
      </c>
      <c r="E20" s="11" t="s">
        <v>205</v>
      </c>
      <c r="F20" s="11" t="s">
        <v>206</v>
      </c>
    </row>
    <row r="21" spans="1:6" x14ac:dyDescent="0.25">
      <c r="C21" s="12" t="s">
        <v>71</v>
      </c>
      <c r="D21" s="43">
        <f>SUMIF(Hedges!$D$31:$D$49,'Hedge by Cpty'!C21,Hedges!$I$31:$I$49)</f>
        <v>211697.2399017961</v>
      </c>
      <c r="E21" s="41" cm="1">
        <f t="array" aca="1" ref="E21" ca="1">SUM(SUMIFS(Hedges!$I$31:$I$49,Hedges!$D$31:$D$49,OFFSET(Cpties!$D$16:$F$16,MATCH(C21,Cpties!$C$17:$C$21,0),0)))</f>
        <v>0</v>
      </c>
      <c r="F21" s="41">
        <f>(SUMIF(Hedges!F31:F49,VLOOKUP(C21,Cpties!$C$9:$D$13,2,0),Hedges!I31:I49)-D21)</f>
        <v>0</v>
      </c>
    </row>
    <row r="22" spans="1:6" x14ac:dyDescent="0.25">
      <c r="C22" s="12" t="s">
        <v>75</v>
      </c>
      <c r="D22" s="43">
        <f>SUMIF(Hedges!$D$31:$D$49,'Hedge by Cpty'!C22,Hedges!$I$31:$I$49)</f>
        <v>0</v>
      </c>
      <c r="E22" s="41" cm="1">
        <f t="array" aca="1" ref="E22" ca="1">SUM(SUMIFS(Hedges!$I$31:$I$49,Hedges!$D$31:$D$49,OFFSET(Cpties!$D$16:$F$16,MATCH(C22,Cpties!$C$17:$C$21,0),0)))</f>
        <v>151454.84868935327</v>
      </c>
      <c r="F22" s="41">
        <f>(SUMIF(Hedges!F32:F50,VLOOKUP(C22,Cpties!$C$9:$D$13,2,0),Hedges!I32:I50)-D22)</f>
        <v>0</v>
      </c>
    </row>
    <row r="23" spans="1:6" x14ac:dyDescent="0.25">
      <c r="C23" s="12" t="s">
        <v>72</v>
      </c>
      <c r="D23" s="43">
        <f>SUMIF(Hedges!$D$31:$D$49,'Hedge by Cpty'!C23,Hedges!$I$31:$I$49)</f>
        <v>8938.8974664666603</v>
      </c>
      <c r="E23" s="41" cm="1">
        <f t="array" aca="1" ref="E23" ca="1">SUM(SUMIFS(Hedges!$I$31:$I$49,Hedges!$D$31:$D$49,OFFSET(Cpties!$D$16:$F$16,MATCH(C23,Cpties!$C$17:$C$21,0),0)))</f>
        <v>0</v>
      </c>
      <c r="F23" s="41">
        <f>(SUMIF(Hedges!F33:F51,VLOOKUP(C23,Cpties!$C$9:$D$13,2,0),Hedges!I33:I51)-D23)</f>
        <v>33208.066521868313</v>
      </c>
    </row>
    <row r="24" spans="1:6" x14ac:dyDescent="0.25">
      <c r="C24" s="12" t="s">
        <v>73</v>
      </c>
      <c r="D24" s="43">
        <f>SUMIF(Hedges!$D$31:$D$49,'Hedge by Cpty'!C24,Hedges!$I$31:$I$49)</f>
        <v>33208.066521868313</v>
      </c>
      <c r="E24" s="41" cm="1">
        <f t="array" aca="1" ref="E24" ca="1">SUM(SUMIFS(Hedges!$I$31:$I$49,Hedges!$D$31:$D$49,OFFSET(Cpties!$D$16:$F$16,MATCH(C24,Cpties!$C$17:$C$21,0),0)))</f>
        <v>0</v>
      </c>
      <c r="F24" s="41">
        <f>(SUMIF(Hedges!F34:F52,VLOOKUP(C24,Cpties!$C$9:$D$13,2,0),Hedges!I34:I52)-D24)</f>
        <v>8938.8974664666603</v>
      </c>
    </row>
    <row r="25" spans="1:6" x14ac:dyDescent="0.25">
      <c r="C25" s="12" t="s">
        <v>74</v>
      </c>
      <c r="D25" s="43">
        <f>SUMIF(Hedges!$D$31:$D$49,'Hedge by Cpty'!C25,Hedges!$I$31:$I$49)</f>
        <v>151454.84868935327</v>
      </c>
      <c r="E25" s="41" cm="1">
        <f t="array" aca="1" ref="E25" ca="1">SUM(SUMIFS(Hedges!$I$31:$I$49,Hedges!$D$31:$D$49,OFFSET(Cpties!$D$16:$F$16,MATCH(C25,Cpties!$C$17:$C$21,0),0)))</f>
        <v>0</v>
      </c>
      <c r="F25" s="41">
        <f>(SUMIF(Hedges!F35:F53,VLOOKUP(C25,Cpties!$C$9:$D$13,2,0),Hedges!I35:I53)-D25)</f>
        <v>0</v>
      </c>
    </row>
    <row r="27" spans="1:6" ht="15.75" x14ac:dyDescent="0.25">
      <c r="C27" s="14" t="s">
        <v>192</v>
      </c>
    </row>
    <row r="28" spans="1:6" ht="32.25" customHeight="1" x14ac:dyDescent="0.25">
      <c r="C28" s="15" t="s">
        <v>80</v>
      </c>
      <c r="D28" s="11"/>
    </row>
    <row r="29" spans="1:6" x14ac:dyDescent="0.25">
      <c r="C29" s="12" t="s">
        <v>71</v>
      </c>
      <c r="D29" s="41">
        <f ca="1">D21*$D$15+E21*$D$16+F21*$D$17</f>
        <v>211697.2399017961</v>
      </c>
    </row>
    <row r="30" spans="1:6" x14ac:dyDescent="0.25">
      <c r="C30" s="12" t="s">
        <v>75</v>
      </c>
      <c r="D30" s="41">
        <f t="shared" ref="D30:D33" ca="1" si="0">D22*$D$15+E22*$D$16+F22*$D$17</f>
        <v>121163.87895148262</v>
      </c>
    </row>
    <row r="31" spans="1:6" x14ac:dyDescent="0.25">
      <c r="C31" s="12" t="s">
        <v>72</v>
      </c>
      <c r="D31" s="41">
        <f t="shared" ca="1" si="0"/>
        <v>25542.930727400817</v>
      </c>
    </row>
    <row r="32" spans="1:6" x14ac:dyDescent="0.25">
      <c r="C32" s="12" t="s">
        <v>73</v>
      </c>
      <c r="D32" s="41">
        <f t="shared" ca="1" si="0"/>
        <v>37677.515255101644</v>
      </c>
    </row>
    <row r="33" spans="3:4" x14ac:dyDescent="0.25">
      <c r="C33" s="12" t="s">
        <v>74</v>
      </c>
      <c r="D33" s="41">
        <f t="shared" ca="1" si="0"/>
        <v>151454.84868935327</v>
      </c>
    </row>
    <row r="35" spans="3:4" ht="15.75" x14ac:dyDescent="0.25">
      <c r="C35" s="14" t="s">
        <v>199</v>
      </c>
    </row>
    <row r="36" spans="3:4" ht="33.75" customHeight="1" x14ac:dyDescent="0.25">
      <c r="C36" s="15" t="s">
        <v>80</v>
      </c>
      <c r="D36" s="11"/>
    </row>
    <row r="37" spans="3:4" x14ac:dyDescent="0.25">
      <c r="C37" s="12" t="s">
        <v>71</v>
      </c>
      <c r="D37" s="41">
        <f ca="1">D21^2*(1-$D$15^2) + E21^2*(1-$D$16^2)+F21^2*(1-$D$17^2)</f>
        <v>0</v>
      </c>
    </row>
    <row r="38" spans="3:4" x14ac:dyDescent="0.25">
      <c r="C38" s="12" t="s">
        <v>75</v>
      </c>
      <c r="D38" s="41">
        <f ca="1">D22^2*(1-$D$15^2) + E22^2*(1-$D$16^2)+F22^2*(1-$D$17^2)</f>
        <v>8257885628.9453583</v>
      </c>
    </row>
    <row r="39" spans="3:4" x14ac:dyDescent="0.25">
      <c r="C39" s="12" t="s">
        <v>72</v>
      </c>
      <c r="D39" s="41">
        <f ca="1">D23^2*(1-$D$15^2) + E23^2*(1-$D$16^2)+F23^2*(1-$D$17^2)</f>
        <v>827081761.59062326</v>
      </c>
    </row>
    <row r="40" spans="3:4" x14ac:dyDescent="0.25">
      <c r="C40" s="12" t="s">
        <v>73</v>
      </c>
      <c r="D40" s="41">
        <f ca="1">D24^2*(1-$D$15^2) + E24^2*(1-$D$16^2)+F24^2*(1-$D$17^2)</f>
        <v>59927915.937003061</v>
      </c>
    </row>
    <row r="41" spans="3:4" x14ac:dyDescent="0.25">
      <c r="C41" s="12" t="s">
        <v>74</v>
      </c>
      <c r="D41" s="41">
        <f ca="1">D25^2*(1-$D$15^2) + E25^2*(1-$D$16^2)+F25^2*(1-$D$17^2)</f>
        <v>0</v>
      </c>
    </row>
  </sheetData>
  <hyperlinks>
    <hyperlink ref="A5" location="'Hedges'!A1" display="'Hedges'!A1" xr:uid="{6CE2A503-6974-40E4-828E-ED4BC4FB10CD}"/>
    <hyperlink ref="A4" location="'Cpty level Figures'!A1" display="One level Up" xr:uid="{23D84476-88C0-4950-81B3-759BFC84D256}"/>
    <hyperlink ref="A3" location="'Cpty level Figures'!A1" display="'Cpty level Figures'!A1" xr:uid="{69E7005A-C975-4884-8D40-F334850034E8}"/>
    <hyperlink ref="E9" location="C13" display="C13" xr:uid="{B2C7CF49-BDA0-4183-98F6-56A95B773624}"/>
    <hyperlink ref="D21" location="Hedges!$I$31:$I$49" display="Hedges!$I$31:$I$49" xr:uid="{CEFB5E71-EE1D-4A27-9073-8EF9557E2270}"/>
    <hyperlink ref="D22" location="Hedges!$I$31:$I$49" display="Hedges!$I$31:$I$49" xr:uid="{3A0F1E5E-B8F0-48DB-A635-08C7F0EF0CF6}"/>
    <hyperlink ref="D23" location="Hedges!$I$31:$I$49" display="Hedges!$I$31:$I$49" xr:uid="{1081B69C-855D-4875-B856-8878DBEFDCAD}"/>
    <hyperlink ref="D24" location="Hedges!$I$31:$I$49" display="Hedges!$I$31:$I$49" xr:uid="{5832FE95-738A-4A6B-93A6-040168D0AD63}"/>
    <hyperlink ref="D25" location="Hedges!$I$31:$I$49" display="Hedges!$I$31:$I$49" xr:uid="{7D1126DA-91E1-4BD5-995D-C434D3B18163}"/>
    <hyperlink ref="C1:D1" r:id="rId1" display="Copyright 2003-present CompatibL. Licensed under the Apache License, Version 2.0 (the &quot;License&quot;); you may not use this file except in compliance with the License. You may obtain a copy of the License at http://www.apache.org/licenses/LICENSE-2.0. Unless required by applicable law or agreed to in writing, software distributed under the License is distributed on an &quot;AS IS&quot; BASIS, WITHOUT WARRANTIES OR CONDITIONS OF ANY KIND, either express or implied. See the License for the specific language governing permissions and limitations under the License." xr:uid="{D0D4D616-9537-403D-80DF-85F09B888397}"/>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422C8-D64F-4DF8-BAB0-A65B1E3A1A15}">
  <sheetPr codeName="Sheet11"/>
  <dimension ref="A1:I53"/>
  <sheetViews>
    <sheetView zoomScale="85" zoomScaleNormal="85" workbookViewId="0">
      <pane xSplit="1" ySplit="5" topLeftCell="B6" activePane="bottomRight" state="frozen"/>
      <selection pane="topRight"/>
      <selection pane="bottomLeft"/>
      <selection pane="bottomRight"/>
    </sheetView>
  </sheetViews>
  <sheetFormatPr defaultRowHeight="15" x14ac:dyDescent="0.25"/>
  <cols>
    <col min="1" max="1" width="13.7109375" style="1" customWidth="1"/>
    <col min="2" max="2" width="2.7109375" customWidth="1"/>
    <col min="3" max="4" width="20.5703125" customWidth="1"/>
    <col min="5" max="5" width="25.7109375" customWidth="1"/>
    <col min="6" max="6" width="38.28515625" customWidth="1"/>
    <col min="7" max="7" width="21" customWidth="1"/>
    <col min="8" max="8" width="18.42578125" bestFit="1" customWidth="1"/>
    <col min="9" max="9" width="24.28515625" customWidth="1"/>
    <col min="11" max="11" width="12.85546875" bestFit="1" customWidth="1"/>
  </cols>
  <sheetData>
    <row r="1" spans="1:7" s="5" customFormat="1" ht="14.25" x14ac:dyDescent="0.2">
      <c r="C1" s="6" t="s">
        <v>214</v>
      </c>
    </row>
    <row r="3" spans="1:7" s="8" customFormat="1" ht="18.75" x14ac:dyDescent="0.3">
      <c r="A3" s="40" t="s">
        <v>58</v>
      </c>
      <c r="C3" s="9" t="s">
        <v>145</v>
      </c>
    </row>
    <row r="4" spans="1:7" s="8" customFormat="1" ht="18" customHeight="1" x14ac:dyDescent="0.3">
      <c r="A4" s="40" t="s">
        <v>60</v>
      </c>
      <c r="C4" s="10" t="s">
        <v>78</v>
      </c>
    </row>
    <row r="5" spans="1:7" s="8" customFormat="1" x14ac:dyDescent="0.25">
      <c r="A5" s="40" t="s">
        <v>59</v>
      </c>
      <c r="C5" s="8" t="s">
        <v>84</v>
      </c>
    </row>
    <row r="6" spans="1:7" x14ac:dyDescent="0.25">
      <c r="A6" s="3"/>
      <c r="C6" s="2"/>
    </row>
    <row r="7" spans="1:7" ht="15.75" x14ac:dyDescent="0.25">
      <c r="A7" s="3"/>
      <c r="C7" s="14" t="s">
        <v>155</v>
      </c>
    </row>
    <row r="8" spans="1:7" x14ac:dyDescent="0.25">
      <c r="C8" s="11" t="s">
        <v>156</v>
      </c>
      <c r="D8" s="11" t="s">
        <v>1</v>
      </c>
      <c r="E8" s="11" t="s">
        <v>57</v>
      </c>
      <c r="F8" s="11" t="s">
        <v>157</v>
      </c>
      <c r="G8" s="26" t="s">
        <v>158</v>
      </c>
    </row>
    <row r="9" spans="1:7" x14ac:dyDescent="0.25">
      <c r="C9" s="12" t="s">
        <v>159</v>
      </c>
      <c r="D9" s="12" t="s">
        <v>178</v>
      </c>
      <c r="E9" s="12" t="s">
        <v>71</v>
      </c>
      <c r="F9" s="41">
        <v>200000</v>
      </c>
      <c r="G9" s="13">
        <v>5.2888888888888888</v>
      </c>
    </row>
    <row r="10" spans="1:7" x14ac:dyDescent="0.25">
      <c r="C10" s="12" t="s">
        <v>160</v>
      </c>
      <c r="D10" s="12" t="s">
        <v>178</v>
      </c>
      <c r="E10" s="12" t="s">
        <v>71</v>
      </c>
      <c r="F10" s="41">
        <v>214000</v>
      </c>
      <c r="G10" s="13">
        <v>4.2750000000000004</v>
      </c>
    </row>
    <row r="11" spans="1:7" x14ac:dyDescent="0.25">
      <c r="C11" s="12" t="s">
        <v>161</v>
      </c>
      <c r="D11" s="12" t="s">
        <v>178</v>
      </c>
      <c r="E11" s="12" t="s">
        <v>71</v>
      </c>
      <c r="F11" s="41">
        <v>597600</v>
      </c>
      <c r="G11" s="13">
        <v>6.3055555555555554</v>
      </c>
    </row>
    <row r="12" spans="1:7" x14ac:dyDescent="0.25">
      <c r="C12" s="12" t="s">
        <v>162</v>
      </c>
      <c r="D12" s="12" t="s">
        <v>178</v>
      </c>
      <c r="E12" s="12" t="s">
        <v>71</v>
      </c>
      <c r="F12" s="41">
        <v>444100</v>
      </c>
      <c r="G12" s="13">
        <v>4.2750000000000004</v>
      </c>
    </row>
    <row r="13" spans="1:7" x14ac:dyDescent="0.25">
      <c r="C13" s="12" t="s">
        <v>163</v>
      </c>
      <c r="D13" s="12" t="s">
        <v>178</v>
      </c>
      <c r="E13" s="12" t="s">
        <v>71</v>
      </c>
      <c r="F13" s="41">
        <v>100000</v>
      </c>
      <c r="G13" s="13">
        <v>3.2611111111111111</v>
      </c>
    </row>
    <row r="14" spans="1:7" x14ac:dyDescent="0.25">
      <c r="C14" s="12" t="s">
        <v>164</v>
      </c>
      <c r="D14" s="12" t="s">
        <v>178</v>
      </c>
      <c r="E14" s="12" t="s">
        <v>71</v>
      </c>
      <c r="F14" s="41">
        <v>270000</v>
      </c>
      <c r="G14" s="13">
        <v>7.3194444444444446</v>
      </c>
    </row>
    <row r="15" spans="1:7" x14ac:dyDescent="0.25">
      <c r="C15" s="12" t="s">
        <v>165</v>
      </c>
      <c r="D15" s="12" t="s">
        <v>178</v>
      </c>
      <c r="E15" s="12" t="s">
        <v>71</v>
      </c>
      <c r="F15" s="41">
        <v>177600</v>
      </c>
      <c r="G15" s="13">
        <v>7.3194444444444446</v>
      </c>
    </row>
    <row r="16" spans="1:7" x14ac:dyDescent="0.25">
      <c r="C16" s="12" t="s">
        <v>166</v>
      </c>
      <c r="D16" s="12" t="s">
        <v>178</v>
      </c>
      <c r="E16" s="12" t="s">
        <v>71</v>
      </c>
      <c r="F16" s="41">
        <v>138000</v>
      </c>
      <c r="G16" s="13">
        <v>7.3194444444444446</v>
      </c>
    </row>
    <row r="17" spans="3:9" x14ac:dyDescent="0.25">
      <c r="C17" s="12" t="s">
        <v>167</v>
      </c>
      <c r="D17" s="12" t="s">
        <v>178</v>
      </c>
      <c r="E17" s="12" t="s">
        <v>72</v>
      </c>
      <c r="F17" s="41">
        <v>163800</v>
      </c>
      <c r="G17" s="13">
        <v>3.2611111111111111</v>
      </c>
    </row>
    <row r="18" spans="3:9" x14ac:dyDescent="0.25">
      <c r="C18" s="12" t="s">
        <v>168</v>
      </c>
      <c r="D18" s="12" t="s">
        <v>178</v>
      </c>
      <c r="E18" s="12" t="s">
        <v>72</v>
      </c>
      <c r="F18" s="41">
        <v>190000</v>
      </c>
      <c r="G18" s="13">
        <v>8.3333333333333339</v>
      </c>
    </row>
    <row r="19" spans="3:9" x14ac:dyDescent="0.25">
      <c r="C19" s="12" t="s">
        <v>169</v>
      </c>
      <c r="D19" s="12" t="s">
        <v>178</v>
      </c>
      <c r="E19" s="12" t="s">
        <v>73</v>
      </c>
      <c r="F19" s="41">
        <v>132200</v>
      </c>
      <c r="G19" s="13">
        <v>6.3055555555555554</v>
      </c>
    </row>
    <row r="20" spans="3:9" x14ac:dyDescent="0.25">
      <c r="C20" s="12" t="s">
        <v>170</v>
      </c>
      <c r="D20" s="12" t="s">
        <v>178</v>
      </c>
      <c r="E20" s="12" t="s">
        <v>73</v>
      </c>
      <c r="F20" s="41">
        <v>313600</v>
      </c>
      <c r="G20" s="13">
        <v>2.2472222222222222</v>
      </c>
    </row>
    <row r="21" spans="3:9" x14ac:dyDescent="0.25">
      <c r="C21" s="12" t="s">
        <v>171</v>
      </c>
      <c r="D21" s="12" t="s">
        <v>178</v>
      </c>
      <c r="E21" s="12" t="s">
        <v>73</v>
      </c>
      <c r="F21" s="41">
        <v>322000</v>
      </c>
      <c r="G21" s="13">
        <v>7.3194444444444446</v>
      </c>
    </row>
    <row r="22" spans="3:9" x14ac:dyDescent="0.25">
      <c r="C22" s="12" t="s">
        <v>172</v>
      </c>
      <c r="D22" s="12" t="s">
        <v>178</v>
      </c>
      <c r="E22" s="12" t="s">
        <v>73</v>
      </c>
      <c r="F22" s="41">
        <v>317500</v>
      </c>
      <c r="G22" s="13">
        <v>3.2611111111111111</v>
      </c>
    </row>
    <row r="23" spans="3:9" x14ac:dyDescent="0.25">
      <c r="C23" s="12" t="s">
        <v>173</v>
      </c>
      <c r="D23" s="12" t="s">
        <v>178</v>
      </c>
      <c r="E23" s="12" t="s">
        <v>73</v>
      </c>
      <c r="F23" s="41">
        <v>485000</v>
      </c>
      <c r="G23" s="13">
        <v>5.2888888888888888</v>
      </c>
    </row>
    <row r="24" spans="3:9" x14ac:dyDescent="0.25">
      <c r="C24" s="12" t="s">
        <v>174</v>
      </c>
      <c r="D24" s="12" t="s">
        <v>178</v>
      </c>
      <c r="E24" s="12" t="s">
        <v>73</v>
      </c>
      <c r="F24" s="41">
        <v>20000</v>
      </c>
      <c r="G24" s="13">
        <v>4.2750000000000004</v>
      </c>
    </row>
    <row r="25" spans="3:9" x14ac:dyDescent="0.25">
      <c r="C25" s="12" t="s">
        <v>175</v>
      </c>
      <c r="D25" s="12" t="s">
        <v>178</v>
      </c>
      <c r="E25" s="12" t="s">
        <v>74</v>
      </c>
      <c r="F25" s="41">
        <v>440000</v>
      </c>
      <c r="G25" s="13">
        <v>3.2611111111111111</v>
      </c>
    </row>
    <row r="26" spans="3:9" x14ac:dyDescent="0.25">
      <c r="C26" s="12" t="s">
        <v>176</v>
      </c>
      <c r="D26" s="12" t="s">
        <v>178</v>
      </c>
      <c r="E26" s="12" t="s">
        <v>74</v>
      </c>
      <c r="F26" s="41">
        <v>100000</v>
      </c>
      <c r="G26" s="13">
        <v>7.3194444444444446</v>
      </c>
    </row>
    <row r="27" spans="3:9" x14ac:dyDescent="0.25">
      <c r="C27" s="12" t="s">
        <v>177</v>
      </c>
      <c r="D27" s="12" t="s">
        <v>178</v>
      </c>
      <c r="E27" s="12" t="s">
        <v>74</v>
      </c>
      <c r="F27" s="41">
        <v>235000</v>
      </c>
      <c r="G27" s="13">
        <v>5.2888888888888888</v>
      </c>
    </row>
    <row r="29" spans="3:9" ht="15.75" x14ac:dyDescent="0.25">
      <c r="C29" s="14" t="s">
        <v>181</v>
      </c>
    </row>
    <row r="30" spans="3:9" ht="19.5" customHeight="1" x14ac:dyDescent="0.25">
      <c r="C30" s="11" t="s">
        <v>156</v>
      </c>
      <c r="D30" s="11" t="s">
        <v>57</v>
      </c>
      <c r="E30" s="11" t="s">
        <v>108</v>
      </c>
      <c r="F30" s="15" t="s">
        <v>123</v>
      </c>
      <c r="G30" s="15" t="s">
        <v>124</v>
      </c>
      <c r="H30" s="15" t="s">
        <v>69</v>
      </c>
      <c r="I30" s="15"/>
    </row>
    <row r="31" spans="3:9" x14ac:dyDescent="0.25">
      <c r="C31" s="12" t="s">
        <v>159</v>
      </c>
      <c r="D31" s="33" t="str">
        <f>E9</f>
        <v>Cpty01</v>
      </c>
      <c r="E31" s="16">
        <f>(1-EXP(-0.05*G9))/(0.05*G9)</f>
        <v>0.87870140954043963</v>
      </c>
      <c r="F31" s="37" t="str">
        <f>VLOOKUP(D31,Cpties!$C$9:$E$13,2,0)</f>
        <v>Technology, telecommunications</v>
      </c>
      <c r="G31" s="38" t="str">
        <f>VLOOKUP(D31,Cpties!$C$9:$E$13,3,0)</f>
        <v>IG</v>
      </c>
      <c r="H31" s="39">
        <f>VLOOKUP(F31,'Risk Weights RW_c'!$C$14:$E$21,1+MATCH(G31,'Risk Weights RW_c'!$D$13:$E$13,0),FALSE)</f>
        <v>0.02</v>
      </c>
      <c r="I31" s="41">
        <f>H31*G9*F9*E31</f>
        <v>18589.416486277743</v>
      </c>
    </row>
    <row r="32" spans="3:9" x14ac:dyDescent="0.25">
      <c r="C32" s="12" t="s">
        <v>160</v>
      </c>
      <c r="D32" s="33" t="str">
        <f t="shared" ref="D32:D49" si="0">E10</f>
        <v>Cpty01</v>
      </c>
      <c r="E32" s="16">
        <f t="shared" ref="E32:E49" si="1">(1-EXP(-0.05*G10))/(0.05*G10)</f>
        <v>0.900349719996834</v>
      </c>
      <c r="F32" s="37" t="str">
        <f>VLOOKUP(D32,Cpties!$C$9:$E$13,2,0)</f>
        <v>Technology, telecommunications</v>
      </c>
      <c r="G32" s="38" t="str">
        <f>VLOOKUP(D32,Cpties!$C$9:$E$13,3,0)</f>
        <v>IG</v>
      </c>
      <c r="H32" s="39">
        <f>VLOOKUP(F32,'Risk Weights RW_c'!$C$14:$E$21,1+MATCH(G32,'Risk Weights RW_c'!$D$13:$E$13,0),FALSE)</f>
        <v>0.02</v>
      </c>
      <c r="I32" s="41">
        <f t="shared" ref="I32:I49" si="2">H32*G10*F10*E32</f>
        <v>16473.698826782071</v>
      </c>
    </row>
    <row r="33" spans="3:9" x14ac:dyDescent="0.25">
      <c r="C33" s="12" t="s">
        <v>161</v>
      </c>
      <c r="D33" s="33" t="str">
        <f t="shared" si="0"/>
        <v>Cpty01</v>
      </c>
      <c r="E33" s="16">
        <f t="shared" si="1"/>
        <v>0.85770021159073406</v>
      </c>
      <c r="F33" s="37" t="str">
        <f>VLOOKUP(D33,Cpties!$C$9:$E$13,2,0)</f>
        <v>Technology, telecommunications</v>
      </c>
      <c r="G33" s="38" t="str">
        <f>VLOOKUP(D33,Cpties!$C$9:$E$13,3,0)</f>
        <v>IG</v>
      </c>
      <c r="H33" s="39">
        <f>VLOOKUP(F33,'Risk Weights RW_c'!$C$14:$E$21,1+MATCH(G33,'Risk Weights RW_c'!$D$13:$E$13,0),FALSE)</f>
        <v>0.02</v>
      </c>
      <c r="I33" s="41">
        <f t="shared" si="2"/>
        <v>64639.718746324084</v>
      </c>
    </row>
    <row r="34" spans="3:9" x14ac:dyDescent="0.25">
      <c r="C34" s="12" t="s">
        <v>162</v>
      </c>
      <c r="D34" s="33" t="str">
        <f t="shared" si="0"/>
        <v>Cpty01</v>
      </c>
      <c r="E34" s="16">
        <f t="shared" si="1"/>
        <v>0.900349719996834</v>
      </c>
      <c r="F34" s="37" t="str">
        <f>VLOOKUP(D34,Cpties!$C$9:$E$13,2,0)</f>
        <v>Technology, telecommunications</v>
      </c>
      <c r="G34" s="38" t="str">
        <f>VLOOKUP(D34,Cpties!$C$9:$E$13,3,0)</f>
        <v>IG</v>
      </c>
      <c r="H34" s="39">
        <f>VLOOKUP(F34,'Risk Weights RW_c'!$C$14:$E$21,1+MATCH(G34,'Risk Weights RW_c'!$D$13:$E$13,0),FALSE)</f>
        <v>0.02</v>
      </c>
      <c r="I34" s="41">
        <f t="shared" si="2"/>
        <v>34186.774060625787</v>
      </c>
    </row>
    <row r="35" spans="3:9" x14ac:dyDescent="0.25">
      <c r="C35" s="12" t="s">
        <v>163</v>
      </c>
      <c r="D35" s="33" t="str">
        <f t="shared" si="0"/>
        <v>Cpty01</v>
      </c>
      <c r="E35" s="16">
        <f t="shared" si="1"/>
        <v>0.92272850975348275</v>
      </c>
      <c r="F35" s="37" t="str">
        <f>VLOOKUP(D35,Cpties!$C$9:$E$13,2,0)</f>
        <v>Technology, telecommunications</v>
      </c>
      <c r="G35" s="38" t="str">
        <f>VLOOKUP(D35,Cpties!$C$9:$E$13,3,0)</f>
        <v>IG</v>
      </c>
      <c r="H35" s="39">
        <f>VLOOKUP(F35,'Risk Weights RW_c'!$C$14:$E$21,1+MATCH(G35,'Risk Weights RW_c'!$D$13:$E$13,0),FALSE)</f>
        <v>0.02</v>
      </c>
      <c r="I35" s="41">
        <f t="shared" si="2"/>
        <v>6018.2403913921598</v>
      </c>
    </row>
    <row r="36" spans="3:9" x14ac:dyDescent="0.25">
      <c r="C36" s="12" t="s">
        <v>164</v>
      </c>
      <c r="D36" s="33" t="str">
        <f t="shared" si="0"/>
        <v>Cpty01</v>
      </c>
      <c r="E36" s="16">
        <f t="shared" si="1"/>
        <v>0.83743496349263824</v>
      </c>
      <c r="F36" s="37" t="str">
        <f>VLOOKUP(D36,Cpties!$C$9:$E$13,2,0)</f>
        <v>Technology, telecommunications</v>
      </c>
      <c r="G36" s="38" t="str">
        <f>VLOOKUP(D36,Cpties!$C$9:$E$13,3,0)</f>
        <v>IG</v>
      </c>
      <c r="H36" s="39">
        <f>VLOOKUP(F36,'Risk Weights RW_c'!$C$14:$E$21,1+MATCH(G36,'Risk Weights RW_c'!$D$13:$E$13,0),FALSE)</f>
        <v>0.02</v>
      </c>
      <c r="I36" s="41">
        <f t="shared" si="2"/>
        <v>33099.616932046527</v>
      </c>
    </row>
    <row r="37" spans="3:9" x14ac:dyDescent="0.25">
      <c r="C37" s="12" t="s">
        <v>165</v>
      </c>
      <c r="D37" s="33" t="str">
        <f t="shared" si="0"/>
        <v>Cpty01</v>
      </c>
      <c r="E37" s="16">
        <f t="shared" si="1"/>
        <v>0.83743496349263824</v>
      </c>
      <c r="F37" s="37" t="str">
        <f>VLOOKUP(D37,Cpties!$C$9:$E$13,2,0)</f>
        <v>Technology, telecommunications</v>
      </c>
      <c r="G37" s="38" t="str">
        <f>VLOOKUP(D37,Cpties!$C$9:$E$13,3,0)</f>
        <v>IG</v>
      </c>
      <c r="H37" s="39">
        <f>VLOOKUP(F37,'Risk Weights RW_c'!$C$14:$E$21,1+MATCH(G37,'Risk Weights RW_c'!$D$13:$E$13,0),FALSE)</f>
        <v>0.02</v>
      </c>
      <c r="I37" s="41">
        <f t="shared" si="2"/>
        <v>21772.192470857273</v>
      </c>
    </row>
    <row r="38" spans="3:9" x14ac:dyDescent="0.25">
      <c r="C38" s="12" t="s">
        <v>166</v>
      </c>
      <c r="D38" s="33" t="str">
        <f t="shared" si="0"/>
        <v>Cpty01</v>
      </c>
      <c r="E38" s="16">
        <f t="shared" si="1"/>
        <v>0.83743496349263824</v>
      </c>
      <c r="F38" s="37" t="str">
        <f>VLOOKUP(D38,Cpties!$C$9:$E$13,2,0)</f>
        <v>Technology, telecommunications</v>
      </c>
      <c r="G38" s="38" t="str">
        <f>VLOOKUP(D38,Cpties!$C$9:$E$13,3,0)</f>
        <v>IG</v>
      </c>
      <c r="H38" s="39">
        <f>VLOOKUP(F38,'Risk Weights RW_c'!$C$14:$E$21,1+MATCH(G38,'Risk Weights RW_c'!$D$13:$E$13,0),FALSE)</f>
        <v>0.02</v>
      </c>
      <c r="I38" s="41">
        <f t="shared" si="2"/>
        <v>16917.581987490448</v>
      </c>
    </row>
    <row r="39" spans="3:9" ht="30" x14ac:dyDescent="0.25">
      <c r="C39" s="12" t="s">
        <v>167</v>
      </c>
      <c r="D39" s="33" t="str">
        <f t="shared" si="0"/>
        <v>Cpty03</v>
      </c>
      <c r="E39" s="16">
        <f t="shared" si="1"/>
        <v>0.92272850975348275</v>
      </c>
      <c r="F39" s="37" t="str">
        <f>VLOOKUP(D39,Cpties!$C$9:$E$13,2,0)</f>
        <v>Sovereigns including central banks and multilateral development banks</v>
      </c>
      <c r="G39" s="38" t="str">
        <f>VLOOKUP(D39,Cpties!$C$9:$E$13,3,0)</f>
        <v>IG</v>
      </c>
      <c r="H39" s="39">
        <f>VLOOKUP(F39,'Risk Weights RW_c'!$C$14:$E$21,1+MATCH(G39,'Risk Weights RW_c'!$D$13:$E$13,0),FALSE)</f>
        <v>5.0000000000000001E-3</v>
      </c>
      <c r="I39" s="41">
        <f t="shared" si="2"/>
        <v>2464.4694402750893</v>
      </c>
    </row>
    <row r="40" spans="3:9" ht="30" x14ac:dyDescent="0.25">
      <c r="C40" s="12" t="s">
        <v>168</v>
      </c>
      <c r="D40" s="33" t="str">
        <f t="shared" si="0"/>
        <v>Cpty03</v>
      </c>
      <c r="E40" s="16">
        <f t="shared" si="1"/>
        <v>0.81782248751893505</v>
      </c>
      <c r="F40" s="37" t="str">
        <f>VLOOKUP(D40,Cpties!$C$9:$E$13,2,0)</f>
        <v>Sovereigns including central banks and multilateral development banks</v>
      </c>
      <c r="G40" s="38" t="str">
        <f>VLOOKUP(D40,Cpties!$C$9:$E$13,3,0)</f>
        <v>IG</v>
      </c>
      <c r="H40" s="39">
        <f>VLOOKUP(F40,'Risk Weights RW_c'!$C$14:$E$21,1+MATCH(G40,'Risk Weights RW_c'!$D$13:$E$13,0),FALSE)</f>
        <v>5.0000000000000001E-3</v>
      </c>
      <c r="I40" s="41">
        <f t="shared" si="2"/>
        <v>6474.4280261915701</v>
      </c>
    </row>
    <row r="41" spans="3:9" ht="30" x14ac:dyDescent="0.25">
      <c r="C41" s="12" t="s">
        <v>169</v>
      </c>
      <c r="D41" s="33" t="str">
        <f t="shared" si="0"/>
        <v>Cpty04</v>
      </c>
      <c r="E41" s="16">
        <f t="shared" si="1"/>
        <v>0.85770021159073406</v>
      </c>
      <c r="F41" s="37" t="str">
        <f>VLOOKUP(D41,Cpties!$C$9:$E$13,2,0)</f>
        <v>Sovereigns including central banks and multilateral development banks</v>
      </c>
      <c r="G41" s="38" t="str">
        <f>VLOOKUP(D41,Cpties!$C$9:$E$13,3,0)</f>
        <v>IG</v>
      </c>
      <c r="H41" s="39">
        <f>VLOOKUP(F41,'Risk Weights RW_c'!$C$14:$E$21,1+MATCH(G41,'Risk Weights RW_c'!$D$13:$E$13,0),FALSE)</f>
        <v>5.0000000000000001E-3</v>
      </c>
      <c r="I41" s="41">
        <f t="shared" si="2"/>
        <v>3574.8706569043025</v>
      </c>
    </row>
    <row r="42" spans="3:9" ht="30" x14ac:dyDescent="0.25">
      <c r="C42" s="12" t="s">
        <v>170</v>
      </c>
      <c r="D42" s="33" t="str">
        <f t="shared" si="0"/>
        <v>Cpty04</v>
      </c>
      <c r="E42" s="16">
        <f t="shared" si="1"/>
        <v>0.94586581138854686</v>
      </c>
      <c r="F42" s="37" t="str">
        <f>VLOOKUP(D42,Cpties!$C$9:$E$13,2,0)</f>
        <v>Sovereigns including central banks and multilateral development banks</v>
      </c>
      <c r="G42" s="38" t="str">
        <f>VLOOKUP(D42,Cpties!$C$9:$E$13,3,0)</f>
        <v>IG</v>
      </c>
      <c r="H42" s="39">
        <f>VLOOKUP(F42,'Risk Weights RW_c'!$C$14:$E$21,1+MATCH(G42,'Risk Weights RW_c'!$D$13:$E$13,0),FALSE)</f>
        <v>5.0000000000000001E-3</v>
      </c>
      <c r="I42" s="41">
        <f t="shared" si="2"/>
        <v>3332.89481148919</v>
      </c>
    </row>
    <row r="43" spans="3:9" ht="30" x14ac:dyDescent="0.25">
      <c r="C43" s="12" t="s">
        <v>171</v>
      </c>
      <c r="D43" s="33" t="str">
        <f t="shared" si="0"/>
        <v>Cpty04</v>
      </c>
      <c r="E43" s="16">
        <f t="shared" si="1"/>
        <v>0.83743496349263824</v>
      </c>
      <c r="F43" s="37" t="str">
        <f>VLOOKUP(D43,Cpties!$C$9:$E$13,2,0)</f>
        <v>Sovereigns including central banks and multilateral development banks</v>
      </c>
      <c r="G43" s="38" t="str">
        <f>VLOOKUP(D43,Cpties!$C$9:$E$13,3,0)</f>
        <v>IG</v>
      </c>
      <c r="H43" s="39">
        <f>VLOOKUP(F43,'Risk Weights RW_c'!$C$14:$E$21,1+MATCH(G43,'Risk Weights RW_c'!$D$13:$E$13,0),FALSE)</f>
        <v>5.0000000000000001E-3</v>
      </c>
      <c r="I43" s="41">
        <f t="shared" si="2"/>
        <v>9868.5894927027621</v>
      </c>
    </row>
    <row r="44" spans="3:9" ht="30" x14ac:dyDescent="0.25">
      <c r="C44" s="12" t="s">
        <v>172</v>
      </c>
      <c r="D44" s="33" t="str">
        <f t="shared" si="0"/>
        <v>Cpty04</v>
      </c>
      <c r="E44" s="16">
        <f t="shared" si="1"/>
        <v>0.92272850975348275</v>
      </c>
      <c r="F44" s="37" t="str">
        <f>VLOOKUP(D44,Cpties!$C$9:$E$13,2,0)</f>
        <v>Sovereigns including central banks and multilateral development banks</v>
      </c>
      <c r="G44" s="38" t="str">
        <f>VLOOKUP(D44,Cpties!$C$9:$E$13,3,0)</f>
        <v>IG</v>
      </c>
      <c r="H44" s="39">
        <f>VLOOKUP(F44,'Risk Weights RW_c'!$C$14:$E$21,1+MATCH(G44,'Risk Weights RW_c'!$D$13:$E$13,0),FALSE)</f>
        <v>5.0000000000000001E-3</v>
      </c>
      <c r="I44" s="41">
        <f t="shared" si="2"/>
        <v>4776.9783106675268</v>
      </c>
    </row>
    <row r="45" spans="3:9" ht="30" x14ac:dyDescent="0.25">
      <c r="C45" s="12" t="s">
        <v>173</v>
      </c>
      <c r="D45" s="33" t="str">
        <f t="shared" si="0"/>
        <v>Cpty04</v>
      </c>
      <c r="E45" s="16">
        <f t="shared" si="1"/>
        <v>0.87870140954043963</v>
      </c>
      <c r="F45" s="37" t="str">
        <f>VLOOKUP(D45,Cpties!$C$9:$E$13,2,0)</f>
        <v>Sovereigns including central banks and multilateral development banks</v>
      </c>
      <c r="G45" s="38" t="str">
        <f>VLOOKUP(D45,Cpties!$C$9:$E$13,3,0)</f>
        <v>IG</v>
      </c>
      <c r="H45" s="39">
        <f>VLOOKUP(F45,'Risk Weights RW_c'!$C$14:$E$21,1+MATCH(G45,'Risk Weights RW_c'!$D$13:$E$13,0),FALSE)</f>
        <v>5.0000000000000001E-3</v>
      </c>
      <c r="I45" s="41">
        <f t="shared" si="2"/>
        <v>11269.833744805883</v>
      </c>
    </row>
    <row r="46" spans="3:9" ht="30" x14ac:dyDescent="0.25">
      <c r="C46" s="12" t="s">
        <v>174</v>
      </c>
      <c r="D46" s="33" t="str">
        <f t="shared" si="0"/>
        <v>Cpty04</v>
      </c>
      <c r="E46" s="16">
        <f t="shared" si="1"/>
        <v>0.900349719996834</v>
      </c>
      <c r="F46" s="37" t="str">
        <f>VLOOKUP(D46,Cpties!$C$9:$E$13,2,0)</f>
        <v>Sovereigns including central banks and multilateral development banks</v>
      </c>
      <c r="G46" s="38" t="str">
        <f>VLOOKUP(D46,Cpties!$C$9:$E$13,3,0)</f>
        <v>IG</v>
      </c>
      <c r="H46" s="39">
        <f>VLOOKUP(F46,'Risk Weights RW_c'!$C$14:$E$21,1+MATCH(G46,'Risk Weights RW_c'!$D$13:$E$13,0),FALSE)</f>
        <v>5.0000000000000001E-3</v>
      </c>
      <c r="I46" s="41">
        <f t="shared" si="2"/>
        <v>384.8995052986466</v>
      </c>
    </row>
    <row r="47" spans="3:9" ht="30" x14ac:dyDescent="0.25">
      <c r="C47" s="12" t="s">
        <v>175</v>
      </c>
      <c r="D47" s="33" t="str">
        <f t="shared" si="0"/>
        <v>Cpty05</v>
      </c>
      <c r="E47" s="16">
        <f t="shared" si="1"/>
        <v>0.92272850975348275</v>
      </c>
      <c r="F47" s="37" t="str">
        <f>VLOOKUP(D47,Cpties!$C$9:$E$13,2,0)</f>
        <v>Health care, utilities, professional and technical activities</v>
      </c>
      <c r="G47" s="38" t="str">
        <f>VLOOKUP(D47,Cpties!$C$9:$E$13,3,0)</f>
        <v>HY and NR</v>
      </c>
      <c r="H47" s="39">
        <f>VLOOKUP(F47,'Risk Weights RW_c'!$C$14:$E$21,1+MATCH(G47,'Risk Weights RW_c'!$D$13:$E$13,0),FALSE)</f>
        <v>0.05</v>
      </c>
      <c r="I47" s="41">
        <f t="shared" si="2"/>
        <v>66200.644305313763</v>
      </c>
    </row>
    <row r="48" spans="3:9" ht="30" x14ac:dyDescent="0.25">
      <c r="C48" s="12" t="s">
        <v>176</v>
      </c>
      <c r="D48" s="33" t="str">
        <f t="shared" si="0"/>
        <v>Cpty05</v>
      </c>
      <c r="E48" s="16">
        <f t="shared" si="1"/>
        <v>0.83743496349263824</v>
      </c>
      <c r="F48" s="37" t="str">
        <f>VLOOKUP(D48,Cpties!$C$9:$E$13,2,0)</f>
        <v>Health care, utilities, professional and technical activities</v>
      </c>
      <c r="G48" s="38" t="str">
        <f>VLOOKUP(D48,Cpties!$C$9:$E$13,3,0)</f>
        <v>HY and NR</v>
      </c>
      <c r="H48" s="39">
        <f>VLOOKUP(F48,'Risk Weights RW_c'!$C$14:$E$21,1+MATCH(G48,'Risk Weights RW_c'!$D$13:$E$13,0),FALSE)</f>
        <v>0.05</v>
      </c>
      <c r="I48" s="41">
        <f t="shared" si="2"/>
        <v>30647.793455598639</v>
      </c>
    </row>
    <row r="49" spans="3:9" ht="30" x14ac:dyDescent="0.25">
      <c r="C49" s="12" t="s">
        <v>177</v>
      </c>
      <c r="D49" s="33" t="str">
        <f t="shared" si="0"/>
        <v>Cpty05</v>
      </c>
      <c r="E49" s="16">
        <f t="shared" si="1"/>
        <v>0.87870140954043963</v>
      </c>
      <c r="F49" s="37" t="str">
        <f>VLOOKUP(D49,Cpties!$C$9:$E$13,2,0)</f>
        <v>Health care, utilities, professional and technical activities</v>
      </c>
      <c r="G49" s="38" t="str">
        <f>VLOOKUP(D49,Cpties!$C$9:$E$13,3,0)</f>
        <v>HY and NR</v>
      </c>
      <c r="H49" s="39">
        <f>VLOOKUP(F49,'Risk Weights RW_c'!$C$14:$E$21,1+MATCH(G49,'Risk Weights RW_c'!$D$13:$E$13,0),FALSE)</f>
        <v>0.05</v>
      </c>
      <c r="I49" s="41">
        <f t="shared" si="2"/>
        <v>54606.41092844087</v>
      </c>
    </row>
    <row r="51" spans="3:9" ht="15.75" x14ac:dyDescent="0.25">
      <c r="C51" s="14" t="s">
        <v>111</v>
      </c>
    </row>
    <row r="52" spans="3:9" x14ac:dyDescent="0.25">
      <c r="C52" s="11" t="s">
        <v>109</v>
      </c>
      <c r="D52" s="11" t="s">
        <v>57</v>
      </c>
      <c r="E52" s="11" t="s">
        <v>56</v>
      </c>
    </row>
    <row r="53" spans="3:9" ht="44.25" customHeight="1" x14ac:dyDescent="0.25">
      <c r="C53" s="22" t="s">
        <v>141</v>
      </c>
      <c r="D53" s="22" t="s">
        <v>182</v>
      </c>
      <c r="E53" s="12"/>
    </row>
  </sheetData>
  <phoneticPr fontId="10" type="noConversion"/>
  <hyperlinks>
    <hyperlink ref="A5" location="'Portfolio Data'!A1" display="'Portfolio Data'!A1" xr:uid="{FA5A75E2-89F6-4E83-B50C-7B369BB23647}"/>
    <hyperlink ref="A4" location="'Hedge by Cpty'!A1" display="One level Up" xr:uid="{1A631343-B905-4F0E-9331-7720993B3A84}"/>
    <hyperlink ref="A3" location="'Hedge by Cpty'!A1" display="'Hedge by Cpty'!A1" xr:uid="{25D5E01A-EF7B-4EB3-96B1-1E6E0B6F6E49}"/>
    <hyperlink ref="D31" location="E9" display="E9" xr:uid="{A9C0A775-8001-4C25-B379-2DFB872960ED}"/>
    <hyperlink ref="F31" location="Cpties!$C$9:$E$13" display="Cpties!$C$9:$E$13" xr:uid="{512B3C6A-1E62-4F36-A6D4-FE56E4B4B61B}"/>
    <hyperlink ref="G31" location="Cpties!$C$9:$E$13" display="Cpties!$C$9:$E$13" xr:uid="{0F5ECA67-6C99-4BC5-839F-61B0545271BF}"/>
    <hyperlink ref="H31" location="'Risk Weights RW_c'!$C$14:$E$21" display="'Risk Weights RW_c'!$C$14:$E$21" xr:uid="{C1EB057A-5028-4FF7-AA01-C3D9B19CA52D}"/>
    <hyperlink ref="D32" location="E10" display="E10" xr:uid="{8E71046E-3DFB-4F69-9357-B8D887C2EA0F}"/>
    <hyperlink ref="F32" location="Cpties!$C$9:$E$13" display="Cpties!$C$9:$E$13" xr:uid="{7A709C38-0F33-4DD3-A121-FFA8749457D6}"/>
    <hyperlink ref="G32" location="Cpties!$C$9:$E$13" display="Cpties!$C$9:$E$13" xr:uid="{B33359A9-479A-450D-A873-D00D5A4915F5}"/>
    <hyperlink ref="H32" location="'Risk Weights RW_c'!$C$14:$E$21" display="'Risk Weights RW_c'!$C$14:$E$21" xr:uid="{6CCEA8BC-68AD-469E-8249-0A6037A3A6FC}"/>
    <hyperlink ref="D33" location="E11" display="E11" xr:uid="{239F69C1-D5C1-49B8-BD74-909B5ABCC6FE}"/>
    <hyperlink ref="F33" location="Cpties!$C$9:$E$13" display="Cpties!$C$9:$E$13" xr:uid="{F14105F5-AB61-434A-B8D6-9DA224ABFC0C}"/>
    <hyperlink ref="G33" location="Cpties!$C$9:$E$13" display="Cpties!$C$9:$E$13" xr:uid="{28155D55-802D-4583-86E7-8333DBA56409}"/>
    <hyperlink ref="H33" location="'Risk Weights RW_c'!$C$14:$E$21" display="'Risk Weights RW_c'!$C$14:$E$21" xr:uid="{FDE62A65-559A-4223-B4F2-F265E5B36415}"/>
    <hyperlink ref="D34" location="E12" display="E12" xr:uid="{F90B20A3-25C5-462C-AD36-4F66C2035675}"/>
    <hyperlink ref="F34" location="Cpties!$C$9:$E$13" display="Cpties!$C$9:$E$13" xr:uid="{B98ED607-7352-4DE4-AF51-73FA6AABC578}"/>
    <hyperlink ref="G34" location="Cpties!$C$9:$E$13" display="Cpties!$C$9:$E$13" xr:uid="{D0613F06-BBAE-47D4-955F-4ECE02059EBE}"/>
    <hyperlink ref="H34" location="'Risk Weights RW_c'!$C$14:$E$21" display="'Risk Weights RW_c'!$C$14:$E$21" xr:uid="{4CABE53D-45D1-4B32-B758-3B3F8D1BFEF6}"/>
    <hyperlink ref="D35" location="E13" display="E13" xr:uid="{74057D25-E305-44AF-A41B-4B41E890D359}"/>
    <hyperlink ref="F35" location="Cpties!$C$9:$E$13" display="Cpties!$C$9:$E$13" xr:uid="{75981A44-0FF3-49DD-8242-0C206258531B}"/>
    <hyperlink ref="G35" location="Cpties!$C$9:$E$13" display="Cpties!$C$9:$E$13" xr:uid="{6AAA5931-7CD7-4E5F-AA32-7C2087C09ED4}"/>
    <hyperlink ref="H35" location="'Risk Weights RW_c'!$C$14:$E$21" display="'Risk Weights RW_c'!$C$14:$E$21" xr:uid="{14FBA46F-991F-48AD-B321-4B2758797F36}"/>
    <hyperlink ref="D36" location="E14" display="E14" xr:uid="{FAAEB9B2-20A8-42FA-9DDA-19E3EA8BA7EB}"/>
    <hyperlink ref="F36" location="Cpties!$C$9:$E$13" display="Cpties!$C$9:$E$13" xr:uid="{DF5C34E8-151C-42DE-857B-89C24F8B94C1}"/>
    <hyperlink ref="G36" location="Cpties!$C$9:$E$13" display="Cpties!$C$9:$E$13" xr:uid="{9EB7DCC8-2836-4804-B6C4-872859437FD1}"/>
    <hyperlink ref="H36" location="'Risk Weights RW_c'!$C$14:$E$21" display="'Risk Weights RW_c'!$C$14:$E$21" xr:uid="{7D209CC3-0F03-4B01-AC94-72D958C072F0}"/>
    <hyperlink ref="D37" location="E15" display="E15" xr:uid="{C5ACE3A8-583B-46F0-BF83-5E90533B4C1C}"/>
    <hyperlink ref="F37" location="Cpties!$C$9:$E$13" display="Cpties!$C$9:$E$13" xr:uid="{812EC8BD-EAD3-4722-AA05-C594C3524277}"/>
    <hyperlink ref="G37" location="Cpties!$C$9:$E$13" display="Cpties!$C$9:$E$13" xr:uid="{F2917475-B242-4796-8B90-DDBDAE0B9509}"/>
    <hyperlink ref="H37" location="'Risk Weights RW_c'!$C$14:$E$21" display="'Risk Weights RW_c'!$C$14:$E$21" xr:uid="{4EC0E489-873C-4B77-8A3D-2D48A8FF5C88}"/>
    <hyperlink ref="D38" location="E16" display="E16" xr:uid="{2D57D7BF-B692-4C0B-8886-F6FD6F6A8468}"/>
    <hyperlink ref="F38" location="Cpties!$C$9:$E$13" display="Cpties!$C$9:$E$13" xr:uid="{55EAFF5C-89E4-4EEA-8542-B4DD0B70537D}"/>
    <hyperlink ref="G38" location="Cpties!$C$9:$E$13" display="Cpties!$C$9:$E$13" xr:uid="{F94D8808-B9AA-4980-9444-8BBDE7681C9D}"/>
    <hyperlink ref="H38" location="'Risk Weights RW_c'!$C$14:$E$21" display="'Risk Weights RW_c'!$C$14:$E$21" xr:uid="{62220E82-8EF3-4861-B1C1-A6AB8FA0669D}"/>
    <hyperlink ref="D39" location="E17" display="E17" xr:uid="{F6EBE818-A5A3-4F75-B7AB-619C38BF3679}"/>
    <hyperlink ref="F39" location="Cpties!$C$9:$E$13" display="Cpties!$C$9:$E$13" xr:uid="{BD747C4D-1AB0-4783-8DA5-7DE0C4395631}"/>
    <hyperlink ref="G39" location="Cpties!$C$9:$E$13" display="Cpties!$C$9:$E$13" xr:uid="{AB5BBC7B-4B6C-49F0-9392-FEBBF25FEC0E}"/>
    <hyperlink ref="H39" location="'Risk Weights RW_c'!$C$14:$E$21" display="'Risk Weights RW_c'!$C$14:$E$21" xr:uid="{0127BB13-26C6-4125-9FCF-6BA4CBA13B32}"/>
    <hyperlink ref="D40" location="E18" display="E18" xr:uid="{BDAAD31E-E600-428A-AFBD-955876199DA0}"/>
    <hyperlink ref="F40" location="Cpties!$C$9:$E$13" display="Cpties!$C$9:$E$13" xr:uid="{7456B20B-683E-4B8D-9B05-F3A1FAB7E356}"/>
    <hyperlink ref="G40" location="Cpties!$C$9:$E$13" display="Cpties!$C$9:$E$13" xr:uid="{2A1912D6-562B-470E-AA2D-5EBA3380E1C0}"/>
    <hyperlink ref="H40" location="'Risk Weights RW_c'!$C$14:$E$21" display="'Risk Weights RW_c'!$C$14:$E$21" xr:uid="{81A9E2A3-01BC-4EC7-834B-91D90468372C}"/>
    <hyperlink ref="D41" location="E19" display="E19" xr:uid="{C46B8248-A1CD-4B92-8E01-9E5364209995}"/>
    <hyperlink ref="F41" location="Cpties!$C$9:$E$13" display="Cpties!$C$9:$E$13" xr:uid="{213E3B00-6E6A-4F07-BBAC-1C071600A779}"/>
    <hyperlink ref="G41" location="Cpties!$C$9:$E$13" display="Cpties!$C$9:$E$13" xr:uid="{53A7ADA9-B76F-4321-9921-49EBE6F242C2}"/>
    <hyperlink ref="H41" location="'Risk Weights RW_c'!$C$14:$E$21" display="'Risk Weights RW_c'!$C$14:$E$21" xr:uid="{D0887277-A524-43AC-B724-81CE099C6C68}"/>
    <hyperlink ref="D42" location="E20" display="E20" xr:uid="{6236164E-7827-43FA-91E1-42CFEA4B0916}"/>
    <hyperlink ref="F42" location="Cpties!$C$9:$E$13" display="Cpties!$C$9:$E$13" xr:uid="{0456EBDE-11B7-4808-92B8-88880F466F5B}"/>
    <hyperlink ref="G42" location="Cpties!$C$9:$E$13" display="Cpties!$C$9:$E$13" xr:uid="{21FFB9DC-F792-4B0C-8FC7-E3CFD834C927}"/>
    <hyperlink ref="H42" location="'Risk Weights RW_c'!$C$14:$E$21" display="'Risk Weights RW_c'!$C$14:$E$21" xr:uid="{A7CC6CF1-FD15-4FE9-B0B8-C17AFDB52E6A}"/>
    <hyperlink ref="D43" location="E21" display="E21" xr:uid="{F3F65F56-FA10-4A58-99C4-DD6DFE58EF73}"/>
    <hyperlink ref="F43" location="Cpties!$C$9:$E$13" display="Cpties!$C$9:$E$13" xr:uid="{B2032AA5-65AF-4D65-AD5B-214F4EA278A6}"/>
    <hyperlink ref="G43" location="Cpties!$C$9:$E$13" display="Cpties!$C$9:$E$13" xr:uid="{31C0FFF0-174D-4811-A0E3-ADC83537A5F2}"/>
    <hyperlink ref="H43" location="'Risk Weights RW_c'!$C$14:$E$21" display="'Risk Weights RW_c'!$C$14:$E$21" xr:uid="{B74D69B1-8B20-48D7-B83C-CF19AE747CDD}"/>
    <hyperlink ref="D44" location="E22" display="E22" xr:uid="{521C1B7B-F8B9-4B37-8571-B9266112BC12}"/>
    <hyperlink ref="F44" location="Cpties!$C$9:$E$13" display="Cpties!$C$9:$E$13" xr:uid="{38273E6A-E1F3-4F8A-B9F0-DB7F5D02526C}"/>
    <hyperlink ref="G44" location="Cpties!$C$9:$E$13" display="Cpties!$C$9:$E$13" xr:uid="{06AB1BED-9ACC-4512-97AB-AFC82A563BEC}"/>
    <hyperlink ref="H44" location="'Risk Weights RW_c'!$C$14:$E$21" display="'Risk Weights RW_c'!$C$14:$E$21" xr:uid="{C78151C4-218E-4972-9B65-0FF7A29D9962}"/>
    <hyperlink ref="D45" location="E23" display="E23" xr:uid="{F5447C45-FEE1-4184-A3BA-7D9AD75FE05D}"/>
    <hyperlink ref="F45" location="Cpties!$C$9:$E$13" display="Cpties!$C$9:$E$13" xr:uid="{76C11B6C-1F23-4D77-ABAA-F35B97C90C7C}"/>
    <hyperlink ref="G45" location="Cpties!$C$9:$E$13" display="Cpties!$C$9:$E$13" xr:uid="{D2B04541-74FA-4FCA-9D72-4E4C93911D9E}"/>
    <hyperlink ref="H45" location="'Risk Weights RW_c'!$C$14:$E$21" display="'Risk Weights RW_c'!$C$14:$E$21" xr:uid="{F8C98129-F150-4DD4-99DF-FC301FACB3DA}"/>
    <hyperlink ref="D46" location="E24" display="E24" xr:uid="{BB26F016-A386-4E54-ACA4-D81E48A02402}"/>
    <hyperlink ref="F46" location="Cpties!$C$9:$E$13" display="Cpties!$C$9:$E$13" xr:uid="{0CAC6F59-3258-4B98-9D1C-06553065DE92}"/>
    <hyperlink ref="G46" location="Cpties!$C$9:$E$13" display="Cpties!$C$9:$E$13" xr:uid="{477A9A57-8B36-4392-AF3B-4F23270039A7}"/>
    <hyperlink ref="H46" location="'Risk Weights RW_c'!$C$14:$E$21" display="'Risk Weights RW_c'!$C$14:$E$21" xr:uid="{EAF523C8-077B-4543-BB0D-F8AAE153C181}"/>
    <hyperlink ref="D47" location="E25" display="E25" xr:uid="{09441027-4A31-47FF-B4CD-9AAAFF451426}"/>
    <hyperlink ref="F47" location="Cpties!$C$9:$E$13" display="Cpties!$C$9:$E$13" xr:uid="{C095743B-9EE6-4EDD-AEF8-0D2CD042ADE3}"/>
    <hyperlink ref="G47" location="Cpties!$C$9:$E$13" display="Cpties!$C$9:$E$13" xr:uid="{449C74D4-1DA7-4D64-9F8F-D64006E76075}"/>
    <hyperlink ref="H47" location="'Risk Weights RW_c'!$C$14:$E$21" display="'Risk Weights RW_c'!$C$14:$E$21" xr:uid="{7B417C84-CD63-4511-9955-8245C07631F8}"/>
    <hyperlink ref="D48" location="E26" display="E26" xr:uid="{35C12ABC-609B-4F87-95D0-B83B3294081A}"/>
    <hyperlink ref="F48" location="Cpties!$C$9:$E$13" display="Cpties!$C$9:$E$13" xr:uid="{E6B7548D-40B5-4251-B71C-014F9FA08DA7}"/>
    <hyperlink ref="G48" location="Cpties!$C$9:$E$13" display="Cpties!$C$9:$E$13" xr:uid="{5E05BAC1-1BF9-45D9-AC60-359AAB4D787E}"/>
    <hyperlink ref="H48" location="'Risk Weights RW_c'!$C$14:$E$21" display="'Risk Weights RW_c'!$C$14:$E$21" xr:uid="{A7E46DA2-BD59-4C7F-A577-4F25183E8792}"/>
    <hyperlink ref="D49" location="E27" display="E27" xr:uid="{FFF4B2C4-D542-4AEC-A87D-39575C753622}"/>
    <hyperlink ref="F49" location="Cpties!$C$9:$E$13" display="Cpties!$C$9:$E$13" xr:uid="{AF2C546B-691C-403F-B953-A120AA206C6F}"/>
    <hyperlink ref="G49" location="Cpties!$C$9:$E$13" display="Cpties!$C$9:$E$13" xr:uid="{7EF4ADD5-ED0A-4F35-91F8-673E240B6C6A}"/>
    <hyperlink ref="H49" location="'Risk Weights RW_c'!$C$14:$E$21" display="'Risk Weights RW_c'!$C$14:$E$21" xr:uid="{BF707218-657F-4E7D-8C24-254ABBF410B2}"/>
    <hyperlink ref="C1:D1" r:id="rId1" display="Copyright 2003-present CompatibL. Licensed under the Apache License, Version 2.0 (the &quot;License&quot;); you may not use this file except in compliance with the License. You may obtain a copy of the License at http://www.apache.org/licenses/LICENSE-2.0. Unless required by applicable law or agreed to in writing, software distributed under the License is distributed on an &quot;AS IS&quot; BASIS, WITHOUT WARRANTIES OR CONDITIONS OF ANY KIND, either express or implied. See the License for the specific language governing permissions and limitations under the License." xr:uid="{A02489E2-E21C-4C39-9873-E785439A115A}"/>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F57"/>
  <sheetViews>
    <sheetView zoomScale="85" zoomScaleNormal="85" workbookViewId="0">
      <pane xSplit="1" ySplit="5" topLeftCell="B6" activePane="bottomRight" state="frozen"/>
      <selection pane="topRight"/>
      <selection pane="bottomLeft"/>
      <selection pane="bottomRight"/>
    </sheetView>
  </sheetViews>
  <sheetFormatPr defaultRowHeight="15" x14ac:dyDescent="0.25"/>
  <cols>
    <col min="1" max="1" width="13.7109375" style="1" customWidth="1"/>
    <col min="2" max="2" width="2.7109375" customWidth="1"/>
    <col min="3" max="3" width="20.5703125" customWidth="1"/>
    <col min="4" max="4" width="18.7109375" bestFit="1" customWidth="1"/>
    <col min="5" max="5" width="10.5703125" bestFit="1" customWidth="1"/>
    <col min="6" max="6" width="12.7109375" bestFit="1" customWidth="1"/>
    <col min="9" max="9" width="18.42578125" bestFit="1" customWidth="1"/>
    <col min="10" max="10" width="12.7109375" bestFit="1" customWidth="1"/>
    <col min="12" max="12" width="12.85546875" bestFit="1" customWidth="1"/>
  </cols>
  <sheetData>
    <row r="1" spans="1:6" s="5" customFormat="1" ht="14.25" x14ac:dyDescent="0.2">
      <c r="C1" s="6" t="s">
        <v>214</v>
      </c>
    </row>
    <row r="3" spans="1:6" s="8" customFormat="1" ht="18.75" x14ac:dyDescent="0.3">
      <c r="A3" s="40" t="s">
        <v>58</v>
      </c>
      <c r="C3" s="9" t="s">
        <v>145</v>
      </c>
    </row>
    <row r="4" spans="1:6" s="8" customFormat="1" ht="18" customHeight="1" x14ac:dyDescent="0.3">
      <c r="A4" s="40"/>
      <c r="C4" s="10" t="s">
        <v>78</v>
      </c>
    </row>
    <row r="5" spans="1:6" s="8" customFormat="1" x14ac:dyDescent="0.25">
      <c r="A5" s="40" t="s">
        <v>59</v>
      </c>
      <c r="C5" s="8" t="s">
        <v>84</v>
      </c>
    </row>
    <row r="6" spans="1:6" x14ac:dyDescent="0.25">
      <c r="A6" s="3"/>
      <c r="C6" s="2"/>
    </row>
    <row r="7" spans="1:6" x14ac:dyDescent="0.25">
      <c r="A7" s="3"/>
      <c r="C7" s="11" t="s">
        <v>63</v>
      </c>
      <c r="D7" s="11" t="s">
        <v>1</v>
      </c>
      <c r="E7" s="11" t="s">
        <v>70</v>
      </c>
      <c r="F7" s="11" t="s">
        <v>77</v>
      </c>
    </row>
    <row r="8" spans="1:6" x14ac:dyDescent="0.25">
      <c r="C8" s="12" t="s">
        <v>2</v>
      </c>
      <c r="D8" s="12" t="s">
        <v>3</v>
      </c>
      <c r="E8" s="12" t="s">
        <v>98</v>
      </c>
      <c r="F8" s="12" t="s">
        <v>71</v>
      </c>
    </row>
    <row r="9" spans="1:6" x14ac:dyDescent="0.25">
      <c r="C9" s="12" t="s">
        <v>4</v>
      </c>
      <c r="D9" s="12" t="s">
        <v>3</v>
      </c>
      <c r="E9" s="12" t="s">
        <v>98</v>
      </c>
      <c r="F9" s="12" t="s">
        <v>71</v>
      </c>
    </row>
    <row r="10" spans="1:6" x14ac:dyDescent="0.25">
      <c r="C10" s="12" t="s">
        <v>5</v>
      </c>
      <c r="D10" s="12" t="s">
        <v>3</v>
      </c>
      <c r="E10" s="12" t="s">
        <v>98</v>
      </c>
      <c r="F10" s="12" t="s">
        <v>71</v>
      </c>
    </row>
    <row r="11" spans="1:6" x14ac:dyDescent="0.25">
      <c r="C11" s="12" t="s">
        <v>6</v>
      </c>
      <c r="D11" s="12" t="s">
        <v>3</v>
      </c>
      <c r="E11" s="12" t="s">
        <v>98</v>
      </c>
      <c r="F11" s="12" t="s">
        <v>71</v>
      </c>
    </row>
    <row r="12" spans="1:6" x14ac:dyDescent="0.25">
      <c r="C12" s="12" t="s">
        <v>8</v>
      </c>
      <c r="D12" s="12" t="s">
        <v>9</v>
      </c>
      <c r="E12" s="12" t="s">
        <v>98</v>
      </c>
      <c r="F12" s="12" t="s">
        <v>71</v>
      </c>
    </row>
    <row r="13" spans="1:6" x14ac:dyDescent="0.25">
      <c r="C13" s="12" t="s">
        <v>10</v>
      </c>
      <c r="D13" s="12" t="s">
        <v>9</v>
      </c>
      <c r="E13" s="12" t="s">
        <v>99</v>
      </c>
      <c r="F13" s="12" t="s">
        <v>71</v>
      </c>
    </row>
    <row r="14" spans="1:6" x14ac:dyDescent="0.25">
      <c r="C14" s="12" t="s">
        <v>11</v>
      </c>
      <c r="D14" s="12" t="s">
        <v>9</v>
      </c>
      <c r="E14" s="12" t="s">
        <v>99</v>
      </c>
      <c r="F14" s="12" t="s">
        <v>71</v>
      </c>
    </row>
    <row r="15" spans="1:6" x14ac:dyDescent="0.25">
      <c r="C15" s="12" t="s">
        <v>12</v>
      </c>
      <c r="D15" s="12" t="s">
        <v>13</v>
      </c>
      <c r="E15" s="12" t="s">
        <v>99</v>
      </c>
      <c r="F15" s="12" t="s">
        <v>71</v>
      </c>
    </row>
    <row r="16" spans="1:6" x14ac:dyDescent="0.25">
      <c r="C16" s="12" t="s">
        <v>14</v>
      </c>
      <c r="D16" s="12" t="s">
        <v>13</v>
      </c>
      <c r="E16" s="12" t="s">
        <v>99</v>
      </c>
      <c r="F16" s="12" t="s">
        <v>71</v>
      </c>
    </row>
    <row r="17" spans="3:6" x14ac:dyDescent="0.25">
      <c r="C17" s="12" t="s">
        <v>21</v>
      </c>
      <c r="D17" s="12" t="s">
        <v>22</v>
      </c>
      <c r="E17" s="12" t="s">
        <v>99</v>
      </c>
      <c r="F17" s="12" t="s">
        <v>71</v>
      </c>
    </row>
    <row r="18" spans="3:6" x14ac:dyDescent="0.25">
      <c r="C18" s="12" t="s">
        <v>66</v>
      </c>
      <c r="D18" s="12" t="s">
        <v>22</v>
      </c>
      <c r="E18" s="12" t="s">
        <v>99</v>
      </c>
      <c r="F18" s="12" t="s">
        <v>71</v>
      </c>
    </row>
    <row r="19" spans="3:6" x14ac:dyDescent="0.25">
      <c r="C19" s="12" t="s">
        <v>28</v>
      </c>
      <c r="D19" s="12" t="s">
        <v>29</v>
      </c>
      <c r="E19" s="12" t="s">
        <v>99</v>
      </c>
      <c r="F19" s="12" t="s">
        <v>71</v>
      </c>
    </row>
    <row r="20" spans="3:6" x14ac:dyDescent="0.25">
      <c r="C20" s="12" t="s">
        <v>30</v>
      </c>
      <c r="D20" s="12" t="s">
        <v>31</v>
      </c>
      <c r="E20" s="12" t="s">
        <v>99</v>
      </c>
      <c r="F20" s="12" t="s">
        <v>71</v>
      </c>
    </row>
    <row r="21" spans="3:6" x14ac:dyDescent="0.25">
      <c r="C21" s="12" t="s">
        <v>67</v>
      </c>
      <c r="D21" s="12" t="s">
        <v>31</v>
      </c>
      <c r="E21" s="12" t="s">
        <v>99</v>
      </c>
      <c r="F21" s="12" t="s">
        <v>71</v>
      </c>
    </row>
    <row r="22" spans="3:6" x14ac:dyDescent="0.25">
      <c r="C22" s="12" t="s">
        <v>37</v>
      </c>
      <c r="D22" s="12" t="s">
        <v>38</v>
      </c>
      <c r="E22" s="12" t="s">
        <v>99</v>
      </c>
      <c r="F22" s="12" t="s">
        <v>71</v>
      </c>
    </row>
    <row r="23" spans="3:6" x14ac:dyDescent="0.25">
      <c r="C23" s="12" t="s">
        <v>7</v>
      </c>
      <c r="D23" s="12" t="s">
        <v>3</v>
      </c>
      <c r="E23" s="12" t="s">
        <v>100</v>
      </c>
      <c r="F23" s="12" t="s">
        <v>75</v>
      </c>
    </row>
    <row r="24" spans="3:6" x14ac:dyDescent="0.25">
      <c r="C24" s="12" t="s">
        <v>65</v>
      </c>
      <c r="D24" s="12" t="s">
        <v>3</v>
      </c>
      <c r="E24" s="12" t="s">
        <v>100</v>
      </c>
      <c r="F24" s="12" t="s">
        <v>75</v>
      </c>
    </row>
    <row r="25" spans="3:6" x14ac:dyDescent="0.25">
      <c r="C25" s="12" t="s">
        <v>23</v>
      </c>
      <c r="D25" s="12" t="s">
        <v>22</v>
      </c>
      <c r="E25" s="12" t="s">
        <v>100</v>
      </c>
      <c r="F25" s="12" t="s">
        <v>75</v>
      </c>
    </row>
    <row r="26" spans="3:6" x14ac:dyDescent="0.25">
      <c r="C26" s="12" t="s">
        <v>24</v>
      </c>
      <c r="D26" s="12" t="s">
        <v>22</v>
      </c>
      <c r="E26" s="12" t="s">
        <v>100</v>
      </c>
      <c r="F26" s="12" t="s">
        <v>75</v>
      </c>
    </row>
    <row r="27" spans="3:6" x14ac:dyDescent="0.25">
      <c r="C27" s="12" t="s">
        <v>25</v>
      </c>
      <c r="D27" s="12" t="s">
        <v>22</v>
      </c>
      <c r="E27" s="12" t="s">
        <v>100</v>
      </c>
      <c r="F27" s="12" t="s">
        <v>75</v>
      </c>
    </row>
    <row r="28" spans="3:6" x14ac:dyDescent="0.25">
      <c r="C28" s="12" t="s">
        <v>45</v>
      </c>
      <c r="D28" s="12" t="s">
        <v>46</v>
      </c>
      <c r="E28" s="12" t="s">
        <v>101</v>
      </c>
      <c r="F28" s="12" t="s">
        <v>75</v>
      </c>
    </row>
    <row r="29" spans="3:6" x14ac:dyDescent="0.25">
      <c r="C29" s="12" t="s">
        <v>47</v>
      </c>
      <c r="D29" s="12" t="s">
        <v>46</v>
      </c>
      <c r="E29" s="12" t="s">
        <v>101</v>
      </c>
      <c r="F29" s="12" t="s">
        <v>75</v>
      </c>
    </row>
    <row r="30" spans="3:6" x14ac:dyDescent="0.25">
      <c r="C30" s="12" t="s">
        <v>51</v>
      </c>
      <c r="D30" s="12" t="s">
        <v>52</v>
      </c>
      <c r="E30" s="12" t="s">
        <v>101</v>
      </c>
      <c r="F30" s="12" t="s">
        <v>75</v>
      </c>
    </row>
    <row r="31" spans="3:6" x14ac:dyDescent="0.25">
      <c r="C31" s="12" t="s">
        <v>53</v>
      </c>
      <c r="D31" s="12" t="s">
        <v>52</v>
      </c>
      <c r="E31" s="12" t="s">
        <v>101</v>
      </c>
      <c r="F31" s="12" t="s">
        <v>75</v>
      </c>
    </row>
    <row r="32" spans="3:6" x14ac:dyDescent="0.25">
      <c r="C32" s="12" t="s">
        <v>39</v>
      </c>
      <c r="D32" s="12" t="s">
        <v>38</v>
      </c>
      <c r="E32" s="12" t="s">
        <v>102</v>
      </c>
      <c r="F32" s="12" t="s">
        <v>72</v>
      </c>
    </row>
    <row r="33" spans="3:6" x14ac:dyDescent="0.25">
      <c r="C33" s="12" t="s">
        <v>64</v>
      </c>
      <c r="D33" s="12" t="s">
        <v>38</v>
      </c>
      <c r="E33" s="12" t="s">
        <v>102</v>
      </c>
      <c r="F33" s="12" t="s">
        <v>72</v>
      </c>
    </row>
    <row r="34" spans="3:6" x14ac:dyDescent="0.25">
      <c r="C34" s="12" t="s">
        <v>40</v>
      </c>
      <c r="D34" s="12" t="s">
        <v>38</v>
      </c>
      <c r="E34" s="12" t="s">
        <v>102</v>
      </c>
      <c r="F34" s="12" t="s">
        <v>72</v>
      </c>
    </row>
    <row r="35" spans="3:6" x14ac:dyDescent="0.25">
      <c r="C35" s="12" t="s">
        <v>41</v>
      </c>
      <c r="D35" s="12" t="s">
        <v>38</v>
      </c>
      <c r="E35" s="12" t="s">
        <v>102</v>
      </c>
      <c r="F35" s="12" t="s">
        <v>72</v>
      </c>
    </row>
    <row r="36" spans="3:6" x14ac:dyDescent="0.25">
      <c r="C36" s="12" t="s">
        <v>32</v>
      </c>
      <c r="D36" s="12" t="s">
        <v>31</v>
      </c>
      <c r="E36" s="12" t="s">
        <v>102</v>
      </c>
      <c r="F36" s="12" t="s">
        <v>72</v>
      </c>
    </row>
    <row r="37" spans="3:6" x14ac:dyDescent="0.25">
      <c r="C37" s="12" t="s">
        <v>33</v>
      </c>
      <c r="D37" s="12" t="s">
        <v>31</v>
      </c>
      <c r="E37" s="12" t="s">
        <v>102</v>
      </c>
      <c r="F37" s="12" t="s">
        <v>72</v>
      </c>
    </row>
    <row r="38" spans="3:6" x14ac:dyDescent="0.25">
      <c r="C38" s="12" t="s">
        <v>15</v>
      </c>
      <c r="D38" s="12" t="s">
        <v>13</v>
      </c>
      <c r="E38" s="12" t="s">
        <v>102</v>
      </c>
      <c r="F38" s="12" t="s">
        <v>72</v>
      </c>
    </row>
    <row r="39" spans="3:6" x14ac:dyDescent="0.25">
      <c r="C39" s="12" t="s">
        <v>16</v>
      </c>
      <c r="D39" s="12" t="s">
        <v>9</v>
      </c>
      <c r="E39" s="12" t="s">
        <v>102</v>
      </c>
      <c r="F39" s="12" t="s">
        <v>72</v>
      </c>
    </row>
    <row r="40" spans="3:6" x14ac:dyDescent="0.25">
      <c r="C40" s="12" t="s">
        <v>17</v>
      </c>
      <c r="D40" s="12" t="s">
        <v>9</v>
      </c>
      <c r="E40" s="12" t="s">
        <v>102</v>
      </c>
      <c r="F40" s="12" t="s">
        <v>72</v>
      </c>
    </row>
    <row r="41" spans="3:6" x14ac:dyDescent="0.25">
      <c r="C41" s="12" t="s">
        <v>48</v>
      </c>
      <c r="D41" s="12" t="s">
        <v>46</v>
      </c>
      <c r="E41" s="12" t="s">
        <v>103</v>
      </c>
      <c r="F41" s="12" t="s">
        <v>73</v>
      </c>
    </row>
    <row r="42" spans="3:6" x14ac:dyDescent="0.25">
      <c r="C42" s="12" t="s">
        <v>49</v>
      </c>
      <c r="D42" s="12" t="s">
        <v>46</v>
      </c>
      <c r="E42" s="12" t="s">
        <v>103</v>
      </c>
      <c r="F42" s="12" t="s">
        <v>73</v>
      </c>
    </row>
    <row r="43" spans="3:6" x14ac:dyDescent="0.25">
      <c r="C43" s="12" t="s">
        <v>50</v>
      </c>
      <c r="D43" s="12" t="s">
        <v>46</v>
      </c>
      <c r="E43" s="12" t="s">
        <v>103</v>
      </c>
      <c r="F43" s="12" t="s">
        <v>73</v>
      </c>
    </row>
    <row r="44" spans="3:6" x14ac:dyDescent="0.25">
      <c r="C44" s="12" t="s">
        <v>42</v>
      </c>
      <c r="D44" s="12" t="s">
        <v>38</v>
      </c>
      <c r="E44" s="12" t="s">
        <v>103</v>
      </c>
      <c r="F44" s="12" t="s">
        <v>73</v>
      </c>
    </row>
    <row r="45" spans="3:6" x14ac:dyDescent="0.25">
      <c r="C45" s="12" t="s">
        <v>43</v>
      </c>
      <c r="D45" s="12" t="s">
        <v>38</v>
      </c>
      <c r="E45" s="12" t="s">
        <v>103</v>
      </c>
      <c r="F45" s="12" t="s">
        <v>73</v>
      </c>
    </row>
    <row r="46" spans="3:6" x14ac:dyDescent="0.25">
      <c r="C46" s="12" t="s">
        <v>44</v>
      </c>
      <c r="D46" s="12" t="s">
        <v>38</v>
      </c>
      <c r="E46" s="12" t="s">
        <v>103</v>
      </c>
      <c r="F46" s="12" t="s">
        <v>73</v>
      </c>
    </row>
    <row r="47" spans="3:6" x14ac:dyDescent="0.25">
      <c r="C47" s="12" t="s">
        <v>34</v>
      </c>
      <c r="D47" s="12" t="s">
        <v>31</v>
      </c>
      <c r="E47" s="12" t="s">
        <v>104</v>
      </c>
      <c r="F47" s="12" t="s">
        <v>74</v>
      </c>
    </row>
    <row r="48" spans="3:6" x14ac:dyDescent="0.25">
      <c r="C48" s="12" t="s">
        <v>35</v>
      </c>
      <c r="D48" s="12" t="s">
        <v>31</v>
      </c>
      <c r="E48" s="12" t="s">
        <v>104</v>
      </c>
      <c r="F48" s="12" t="s">
        <v>74</v>
      </c>
    </row>
    <row r="49" spans="3:6" x14ac:dyDescent="0.25">
      <c r="C49" s="12" t="s">
        <v>36</v>
      </c>
      <c r="D49" s="12" t="s">
        <v>31</v>
      </c>
      <c r="E49" s="12" t="s">
        <v>104</v>
      </c>
      <c r="F49" s="12" t="s">
        <v>74</v>
      </c>
    </row>
    <row r="50" spans="3:6" x14ac:dyDescent="0.25">
      <c r="C50" s="12" t="s">
        <v>18</v>
      </c>
      <c r="D50" s="12" t="s">
        <v>9</v>
      </c>
      <c r="E50" s="12" t="s">
        <v>104</v>
      </c>
      <c r="F50" s="12" t="s">
        <v>74</v>
      </c>
    </row>
    <row r="51" spans="3:6" x14ac:dyDescent="0.25">
      <c r="C51" s="12" t="s">
        <v>19</v>
      </c>
      <c r="D51" s="12" t="s">
        <v>9</v>
      </c>
      <c r="E51" s="12" t="s">
        <v>104</v>
      </c>
      <c r="F51" s="12" t="s">
        <v>74</v>
      </c>
    </row>
    <row r="52" spans="3:6" x14ac:dyDescent="0.25">
      <c r="C52" s="12" t="s">
        <v>20</v>
      </c>
      <c r="D52" s="12" t="s">
        <v>13</v>
      </c>
      <c r="E52" s="12" t="s">
        <v>104</v>
      </c>
      <c r="F52" s="12" t="s">
        <v>74</v>
      </c>
    </row>
    <row r="53" spans="3:6" x14ac:dyDescent="0.25">
      <c r="C53" s="12" t="s">
        <v>26</v>
      </c>
      <c r="D53" s="12" t="s">
        <v>22</v>
      </c>
      <c r="E53" s="12" t="s">
        <v>104</v>
      </c>
      <c r="F53" s="12" t="s">
        <v>74</v>
      </c>
    </row>
    <row r="54" spans="3:6" x14ac:dyDescent="0.25">
      <c r="C54" s="12" t="s">
        <v>27</v>
      </c>
      <c r="D54" s="12" t="s">
        <v>22</v>
      </c>
      <c r="E54" s="12" t="s">
        <v>104</v>
      </c>
      <c r="F54" s="12" t="s">
        <v>74</v>
      </c>
    </row>
    <row r="55" spans="3:6" x14ac:dyDescent="0.25">
      <c r="C55" s="12" t="s">
        <v>68</v>
      </c>
      <c r="D55" s="12" t="s">
        <v>52</v>
      </c>
      <c r="E55" s="12" t="s">
        <v>104</v>
      </c>
      <c r="F55" s="12" t="s">
        <v>74</v>
      </c>
    </row>
    <row r="56" spans="3:6" x14ac:dyDescent="0.25">
      <c r="C56" s="12" t="s">
        <v>54</v>
      </c>
      <c r="D56" s="12" t="s">
        <v>52</v>
      </c>
      <c r="E56" s="12" t="s">
        <v>104</v>
      </c>
      <c r="F56" s="12" t="s">
        <v>74</v>
      </c>
    </row>
    <row r="57" spans="3:6" x14ac:dyDescent="0.25">
      <c r="C57" s="12" t="s">
        <v>55</v>
      </c>
      <c r="D57" s="12" t="s">
        <v>52</v>
      </c>
      <c r="E57" s="12" t="s">
        <v>104</v>
      </c>
      <c r="F57" s="12" t="s">
        <v>74</v>
      </c>
    </row>
  </sheetData>
  <hyperlinks>
    <hyperlink ref="A5" location="'Cpties'!A1" display="'Cpties'!A1" xr:uid="{00000000-0004-0000-0400-000001000000}"/>
    <hyperlink ref="A3" location="'Hedges'!A1" display="'Hedges'!A1" xr:uid="{473188AC-B33E-4AF5-B63E-DF25079DD142}"/>
    <hyperlink ref="C1:D1" r:id="rId1" display="Copyright 2003-present CompatibL. Licensed under the Apache License, Version 2.0 (the &quot;License&quot;); you may not use this file except in compliance with the License. You may obtain a copy of the License at http://www.apache.org/licenses/LICENSE-2.0. Unless required by applicable law or agreed to in writing, software distributed under the License is distributed on an &quot;AS IS&quot; BASIS, WITHOUT WARRANTIES OR CONDITIONS OF ANY KIND, either express or implied. See the License for the specific language governing permissions and limitations under the License." xr:uid="{47440E3B-99F1-4311-8A3B-507FEEB15932}"/>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F21"/>
  <sheetViews>
    <sheetView zoomScale="85" zoomScaleNormal="85" workbookViewId="0"/>
  </sheetViews>
  <sheetFormatPr defaultRowHeight="15" x14ac:dyDescent="0.25"/>
  <cols>
    <col min="1" max="1" width="13.7109375" style="1" customWidth="1"/>
    <col min="2" max="2" width="2.7109375" customWidth="1"/>
    <col min="3" max="3" width="9.7109375" customWidth="1"/>
    <col min="4" max="4" width="52.85546875" customWidth="1"/>
    <col min="5" max="5" width="37.7109375" customWidth="1"/>
  </cols>
  <sheetData>
    <row r="1" spans="1:6" s="5" customFormat="1" ht="14.25" x14ac:dyDescent="0.2">
      <c r="C1" s="6" t="s">
        <v>214</v>
      </c>
    </row>
    <row r="3" spans="1:6" s="8" customFormat="1" ht="18.75" x14ac:dyDescent="0.3">
      <c r="A3" s="7"/>
      <c r="C3" s="9" t="s">
        <v>145</v>
      </c>
    </row>
    <row r="4" spans="1:6" s="8" customFormat="1" ht="18" customHeight="1" x14ac:dyDescent="0.3">
      <c r="A4" s="7"/>
      <c r="C4" s="10" t="s">
        <v>83</v>
      </c>
    </row>
    <row r="5" spans="1:6" s="8" customFormat="1" x14ac:dyDescent="0.25">
      <c r="A5" s="7"/>
      <c r="C5" s="8" t="s">
        <v>84</v>
      </c>
    </row>
    <row r="6" spans="1:6" x14ac:dyDescent="0.25">
      <c r="A6" s="3"/>
    </row>
    <row r="7" spans="1:6" ht="15.75" x14ac:dyDescent="0.25">
      <c r="A7" s="3"/>
      <c r="C7" s="14" t="s">
        <v>122</v>
      </c>
    </row>
    <row r="8" spans="1:6" x14ac:dyDescent="0.25">
      <c r="C8" s="11" t="s">
        <v>80</v>
      </c>
      <c r="D8" s="11" t="s">
        <v>0</v>
      </c>
      <c r="E8" s="11" t="s">
        <v>81</v>
      </c>
      <c r="F8" s="26" t="s">
        <v>190</v>
      </c>
    </row>
    <row r="9" spans="1:6" x14ac:dyDescent="0.25">
      <c r="C9" s="12" t="s">
        <v>71</v>
      </c>
      <c r="D9" s="12" t="s">
        <v>79</v>
      </c>
      <c r="E9" s="12" t="s">
        <v>88</v>
      </c>
      <c r="F9" s="12">
        <v>1</v>
      </c>
    </row>
    <row r="10" spans="1:6" ht="30" x14ac:dyDescent="0.25">
      <c r="C10" s="12" t="s">
        <v>75</v>
      </c>
      <c r="D10" s="18" t="s">
        <v>93</v>
      </c>
      <c r="E10" s="12" t="s">
        <v>88</v>
      </c>
      <c r="F10" s="12">
        <v>1</v>
      </c>
    </row>
    <row r="11" spans="1:6" ht="30" x14ac:dyDescent="0.25">
      <c r="C11" s="12" t="s">
        <v>72</v>
      </c>
      <c r="D11" s="18" t="s">
        <v>90</v>
      </c>
      <c r="E11" s="12" t="s">
        <v>88</v>
      </c>
      <c r="F11" s="12">
        <v>1</v>
      </c>
    </row>
    <row r="12" spans="1:6" ht="30" x14ac:dyDescent="0.25">
      <c r="C12" s="12" t="s">
        <v>73</v>
      </c>
      <c r="D12" s="18" t="s">
        <v>90</v>
      </c>
      <c r="E12" s="12" t="s">
        <v>88</v>
      </c>
      <c r="F12" s="12">
        <v>1</v>
      </c>
    </row>
    <row r="13" spans="1:6" x14ac:dyDescent="0.25">
      <c r="C13" s="12" t="s">
        <v>74</v>
      </c>
      <c r="D13" s="18" t="s">
        <v>95</v>
      </c>
      <c r="E13" s="12" t="s">
        <v>89</v>
      </c>
      <c r="F13" s="12">
        <v>1</v>
      </c>
    </row>
    <row r="15" spans="1:6" ht="15.75" x14ac:dyDescent="0.25">
      <c r="C15" s="14" t="s">
        <v>179</v>
      </c>
    </row>
    <row r="16" spans="1:6" x14ac:dyDescent="0.25">
      <c r="C16" s="11" t="s">
        <v>80</v>
      </c>
      <c r="D16" s="11" t="s">
        <v>191</v>
      </c>
      <c r="E16" s="11"/>
      <c r="F16" s="11"/>
    </row>
    <row r="17" spans="3:6" x14ac:dyDescent="0.25">
      <c r="C17" s="12" t="s">
        <v>71</v>
      </c>
      <c r="D17" s="12"/>
      <c r="E17" s="12"/>
      <c r="F17" s="12"/>
    </row>
    <row r="18" spans="3:6" x14ac:dyDescent="0.25">
      <c r="C18" s="12" t="s">
        <v>75</v>
      </c>
      <c r="D18" s="12" t="s">
        <v>74</v>
      </c>
      <c r="E18" s="12"/>
      <c r="F18" s="12"/>
    </row>
    <row r="19" spans="3:6" x14ac:dyDescent="0.25">
      <c r="C19" s="12" t="s">
        <v>72</v>
      </c>
      <c r="D19" s="12"/>
      <c r="E19" s="12"/>
      <c r="F19" s="12"/>
    </row>
    <row r="20" spans="3:6" x14ac:dyDescent="0.25">
      <c r="C20" s="12" t="s">
        <v>73</v>
      </c>
      <c r="D20" s="12"/>
      <c r="E20" s="12"/>
      <c r="F20" s="12"/>
    </row>
    <row r="21" spans="3:6" x14ac:dyDescent="0.25">
      <c r="C21" s="12" t="s">
        <v>74</v>
      </c>
      <c r="D21" s="12" t="s">
        <v>75</v>
      </c>
      <c r="E21" s="12"/>
      <c r="F21" s="12"/>
    </row>
  </sheetData>
  <phoneticPr fontId="10" type="noConversion"/>
  <hyperlinks>
    <hyperlink ref="C1:D1" r:id="rId1" display="Copyright 2003-present CompatibL. Licensed under the Apache License, Version 2.0 (the &quot;License&quot;); you may not use this file except in compliance with the License. You may obtain a copy of the License at http://www.apache.org/licenses/LICENSE-2.0. Unless required by applicable law or agreed to in writing, software distributed under the License is distributed on an &quot;AS IS&quot; BASIS, WITHOUT WARRANTIES OR CONDITIONS OF ANY KIND, either express or implied. See the License for the specific language governing permissions and limitations under the License." xr:uid="{4C9CA301-4A78-4D92-9BA5-CC9416447EC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Summary</vt:lpstr>
      <vt:lpstr>Capital requirements (full)</vt:lpstr>
      <vt:lpstr>Kfull</vt:lpstr>
      <vt:lpstr>Capital requirements (reduced)</vt:lpstr>
      <vt:lpstr>K Reduced</vt:lpstr>
      <vt:lpstr>Stand-alone CVA CR</vt:lpstr>
      <vt:lpstr>Netting Sets Summary</vt:lpstr>
      <vt:lpstr>Risk Weights RW_c</vt:lpstr>
      <vt:lpstr>K Hedged</vt:lpstr>
      <vt:lpstr>Cpty level Figures</vt:lpstr>
      <vt:lpstr>Hedge by Cpty</vt:lpstr>
      <vt:lpstr>Hedges</vt:lpstr>
      <vt:lpstr>Portfolio Data</vt:lpstr>
      <vt:lpstr>Cpties</vt:lpstr>
      <vt:lpstr>Cpties!CptyType</vt:lpstr>
      <vt:lpstr>'Hedge by Cpty'!Trades.NS</vt:lpstr>
      <vt:lpstr>Hedges!Trades.NS</vt:lpstr>
      <vt:lpstr>Trades.NS</vt:lpstr>
    </vt:vector>
  </TitlesOfParts>
  <Company>ModVal.org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(FRTB) BA-CVA Learning Spreadsheet</dc:title>
  <dc:subject>Capital Requirements under BA-CVA</dc:subject>
  <dc:creator>ModVal.org</dc:creator>
  <cp:keywords>FRTB, CVA, BA-CVA, Capital, Basel</cp:keywords>
  <dc:description>Please contact support@modval.org with any questions or comments. Copyright (c) 2003-present ModVal.org. All rights reserved. This spreadsheet is licensed for regulatory and internal model validation use only, subject to ModVal.org EULA available at www.modval.org/about/license. The use of this spreadsheet or its derivative works, in whole or in part, in trading, risk management, consulting, or commercial software, or its redistribution in modified or unmodified form is prohibited without prior written permission.</dc:description>
  <cp:lastModifiedBy>Kirill Laschevsky</cp:lastModifiedBy>
  <dcterms:created xsi:type="dcterms:W3CDTF">2017-03-03T13:36:23Z</dcterms:created>
  <dcterms:modified xsi:type="dcterms:W3CDTF">2020-11-26T14:28:33Z</dcterms:modified>
  <cp:category>Regulatory capital</cp:category>
</cp:coreProperties>
</file>